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4240" windowHeight="13740"/>
  </bookViews>
  <sheets>
    <sheet name="Feuil1" sheetId="1" r:id="rId1"/>
  </sheets>
  <functionGroups builtInGroupCount="17"/>
  <definedNames>
    <definedName name="_xlnm._FilterDatabase" localSheetId="0" hidden="1">Feuil1!$M$1:$P$11001</definedName>
  </definedNames>
  <calcPr calcId="145621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11001" i="1" l="1"/>
  <c r="M11000" i="1"/>
  <c r="M10999" i="1"/>
  <c r="M10998" i="1"/>
  <c r="M10997" i="1"/>
  <c r="M10996" i="1"/>
  <c r="M10995" i="1"/>
  <c r="M10994" i="1"/>
  <c r="M10993" i="1"/>
  <c r="M10992" i="1"/>
  <c r="M10991" i="1"/>
  <c r="M10990" i="1"/>
  <c r="M10989" i="1"/>
  <c r="M10988" i="1"/>
  <c r="M10987" i="1"/>
  <c r="M10986" i="1"/>
  <c r="M10985" i="1"/>
  <c r="M10984" i="1"/>
  <c r="M10983" i="1"/>
  <c r="M10982" i="1"/>
  <c r="M10981" i="1"/>
  <c r="M10980" i="1"/>
  <c r="M10979" i="1"/>
  <c r="M10978" i="1"/>
  <c r="M10977" i="1"/>
  <c r="M10976" i="1"/>
  <c r="M10975" i="1"/>
  <c r="M10974" i="1"/>
  <c r="M10973" i="1"/>
  <c r="M10972" i="1"/>
  <c r="M10971" i="1"/>
  <c r="M10970" i="1"/>
  <c r="M10969" i="1"/>
  <c r="M10968" i="1"/>
  <c r="M10967" i="1"/>
  <c r="M10966" i="1"/>
  <c r="M10965" i="1"/>
  <c r="M10964" i="1"/>
  <c r="M10963" i="1"/>
  <c r="M10962" i="1"/>
  <c r="M10961" i="1"/>
  <c r="M10960" i="1"/>
  <c r="M10959" i="1"/>
  <c r="M10958" i="1"/>
  <c r="M10957" i="1"/>
  <c r="M10956" i="1"/>
  <c r="M10955" i="1"/>
  <c r="M10954" i="1"/>
  <c r="M10953" i="1"/>
  <c r="M10952" i="1"/>
  <c r="M10951" i="1"/>
  <c r="M10950" i="1"/>
  <c r="M10949" i="1"/>
  <c r="M10948" i="1"/>
  <c r="M10947" i="1"/>
  <c r="M10946" i="1"/>
  <c r="M10945" i="1"/>
  <c r="M10944" i="1"/>
  <c r="M10943" i="1"/>
  <c r="M10942" i="1"/>
  <c r="M10941" i="1"/>
  <c r="M10940" i="1"/>
  <c r="M10939" i="1"/>
  <c r="M10938" i="1"/>
  <c r="M10937" i="1"/>
  <c r="M10936" i="1"/>
  <c r="M10935" i="1"/>
  <c r="M10934" i="1"/>
  <c r="M10933" i="1"/>
  <c r="M10932" i="1"/>
  <c r="M10931" i="1"/>
  <c r="M10930" i="1"/>
  <c r="M10929" i="1"/>
  <c r="M10928" i="1"/>
  <c r="M10927" i="1"/>
  <c r="M10926" i="1"/>
  <c r="M10925" i="1"/>
  <c r="M10924" i="1"/>
  <c r="M10923" i="1"/>
  <c r="M10922" i="1"/>
  <c r="M10921" i="1"/>
  <c r="M10920" i="1"/>
  <c r="M10919" i="1"/>
  <c r="M10918" i="1"/>
  <c r="M10917" i="1"/>
  <c r="M10916" i="1"/>
  <c r="M10915" i="1"/>
  <c r="M10914" i="1"/>
  <c r="M10913" i="1"/>
  <c r="M10912" i="1"/>
  <c r="M10911" i="1"/>
  <c r="M10910" i="1"/>
  <c r="M10909" i="1"/>
  <c r="M10908" i="1"/>
  <c r="M10907" i="1"/>
  <c r="M10906" i="1"/>
  <c r="M10905" i="1"/>
  <c r="M10904" i="1"/>
  <c r="M10903" i="1"/>
  <c r="M10902" i="1"/>
  <c r="M10901" i="1"/>
  <c r="M10900" i="1"/>
  <c r="M10899" i="1"/>
  <c r="M10898" i="1"/>
  <c r="M10897" i="1"/>
  <c r="M10896" i="1"/>
  <c r="M10895" i="1"/>
  <c r="M10894" i="1"/>
  <c r="M10893" i="1"/>
  <c r="M10892" i="1"/>
  <c r="M10891" i="1"/>
  <c r="M10890" i="1"/>
  <c r="M10889" i="1"/>
  <c r="M10888" i="1"/>
  <c r="M10887" i="1"/>
  <c r="M10886" i="1"/>
  <c r="M10885" i="1"/>
  <c r="M10884" i="1"/>
  <c r="M10883" i="1"/>
  <c r="M10882" i="1"/>
  <c r="M10881" i="1"/>
  <c r="M10880" i="1"/>
  <c r="M10879" i="1"/>
  <c r="M10878" i="1"/>
  <c r="M10877" i="1"/>
  <c r="M10876" i="1"/>
  <c r="M10875" i="1"/>
  <c r="M10874" i="1"/>
  <c r="M10873" i="1"/>
  <c r="M10872" i="1"/>
  <c r="M10871" i="1"/>
  <c r="M10870" i="1"/>
  <c r="M10869" i="1"/>
  <c r="M10868" i="1"/>
  <c r="M10867" i="1"/>
  <c r="M10866" i="1"/>
  <c r="M10865" i="1"/>
  <c r="M10864" i="1"/>
  <c r="M10863" i="1"/>
  <c r="M10862" i="1"/>
  <c r="M10861" i="1"/>
  <c r="M10860" i="1"/>
  <c r="M10859" i="1"/>
  <c r="M10858" i="1"/>
  <c r="M10857" i="1"/>
  <c r="M10856" i="1"/>
  <c r="M10855" i="1"/>
  <c r="M10854" i="1"/>
  <c r="M10853" i="1"/>
  <c r="M10852" i="1"/>
  <c r="M10851" i="1"/>
  <c r="M10850" i="1"/>
  <c r="M10849" i="1"/>
  <c r="M10848" i="1"/>
  <c r="M10847" i="1"/>
  <c r="M10846" i="1"/>
  <c r="M10845" i="1"/>
  <c r="M10844" i="1"/>
  <c r="M10843" i="1"/>
  <c r="M10842" i="1"/>
  <c r="M10841" i="1"/>
  <c r="M10840" i="1"/>
  <c r="M10839" i="1"/>
  <c r="M10838" i="1"/>
  <c r="M10837" i="1"/>
  <c r="M10836" i="1"/>
  <c r="M10835" i="1"/>
  <c r="M10834" i="1"/>
  <c r="M10833" i="1"/>
  <c r="M10832" i="1"/>
  <c r="M10831" i="1"/>
  <c r="M10830" i="1"/>
  <c r="M10829" i="1"/>
  <c r="M10828" i="1"/>
  <c r="M10827" i="1"/>
  <c r="M10826" i="1"/>
  <c r="M10825" i="1"/>
  <c r="M10824" i="1"/>
  <c r="M10823" i="1"/>
  <c r="M10822" i="1"/>
  <c r="M10821" i="1"/>
  <c r="M10820" i="1"/>
  <c r="M10819" i="1"/>
  <c r="M10818" i="1"/>
  <c r="M10817" i="1"/>
  <c r="M10816" i="1"/>
  <c r="M10815" i="1"/>
  <c r="M10814" i="1"/>
  <c r="M10813" i="1"/>
  <c r="M10812" i="1"/>
  <c r="M10811" i="1"/>
  <c r="M10810" i="1"/>
  <c r="M10809" i="1"/>
  <c r="M10808" i="1"/>
  <c r="M10807" i="1"/>
  <c r="M10806" i="1"/>
  <c r="M10805" i="1"/>
  <c r="M10804" i="1"/>
  <c r="M10803" i="1"/>
  <c r="M10802" i="1"/>
  <c r="M10801" i="1"/>
  <c r="M10800" i="1"/>
  <c r="M10799" i="1"/>
  <c r="M10798" i="1"/>
  <c r="M10797" i="1"/>
  <c r="M10796" i="1"/>
  <c r="M10795" i="1"/>
  <c r="M10794" i="1"/>
  <c r="M10793" i="1"/>
  <c r="M10792" i="1"/>
  <c r="M10791" i="1"/>
  <c r="M10790" i="1"/>
  <c r="M10789" i="1"/>
  <c r="M10788" i="1"/>
  <c r="M10787" i="1"/>
  <c r="M10786" i="1"/>
  <c r="M10785" i="1"/>
  <c r="M10784" i="1"/>
  <c r="M10783" i="1"/>
  <c r="M10782" i="1"/>
  <c r="M10781" i="1"/>
  <c r="M10780" i="1"/>
  <c r="M10779" i="1"/>
  <c r="M10778" i="1"/>
  <c r="M10777" i="1"/>
  <c r="M10776" i="1"/>
  <c r="M10775" i="1"/>
  <c r="M10774" i="1"/>
  <c r="M10773" i="1"/>
  <c r="M10772" i="1"/>
  <c r="M10771" i="1"/>
  <c r="M10770" i="1"/>
  <c r="M10769" i="1"/>
  <c r="M10768" i="1"/>
  <c r="M10767" i="1"/>
  <c r="M10766" i="1"/>
  <c r="M10765" i="1"/>
  <c r="M10764" i="1"/>
  <c r="M10763" i="1"/>
  <c r="M10762" i="1"/>
  <c r="M10761" i="1"/>
  <c r="M10760" i="1"/>
  <c r="M10759" i="1"/>
  <c r="M10758" i="1"/>
  <c r="M10757" i="1"/>
  <c r="M10756" i="1"/>
  <c r="M10755" i="1"/>
  <c r="M10754" i="1"/>
  <c r="M10753" i="1"/>
  <c r="M10752" i="1"/>
  <c r="M10751" i="1"/>
  <c r="M10750" i="1"/>
  <c r="M10749" i="1"/>
  <c r="M10748" i="1"/>
  <c r="M10747" i="1"/>
  <c r="M10746" i="1"/>
  <c r="M10745" i="1"/>
  <c r="M10744" i="1"/>
  <c r="M10743" i="1"/>
  <c r="M10742" i="1"/>
  <c r="M10741" i="1"/>
  <c r="M10740" i="1"/>
  <c r="M10739" i="1"/>
  <c r="M10738" i="1"/>
  <c r="M10737" i="1"/>
  <c r="M10736" i="1"/>
  <c r="M10735" i="1"/>
  <c r="M10734" i="1"/>
  <c r="M10733" i="1"/>
  <c r="M10732" i="1"/>
  <c r="M10731" i="1"/>
  <c r="M10730" i="1"/>
  <c r="M10729" i="1"/>
  <c r="M10728" i="1"/>
  <c r="M10727" i="1"/>
  <c r="M10726" i="1"/>
  <c r="M10725" i="1"/>
  <c r="M10724" i="1"/>
  <c r="M10723" i="1"/>
  <c r="M10722" i="1"/>
  <c r="M10721" i="1"/>
  <c r="M10720" i="1"/>
  <c r="M10719" i="1"/>
  <c r="M10718" i="1"/>
  <c r="M10717" i="1"/>
  <c r="M10716" i="1"/>
  <c r="M10715" i="1"/>
  <c r="M10714" i="1"/>
  <c r="M10713" i="1"/>
  <c r="M10712" i="1"/>
  <c r="M10711" i="1"/>
  <c r="M10710" i="1"/>
  <c r="M10709" i="1"/>
  <c r="M10708" i="1"/>
  <c r="M10707" i="1"/>
  <c r="M10706" i="1"/>
  <c r="M10705" i="1"/>
  <c r="M10704" i="1"/>
  <c r="M10703" i="1"/>
  <c r="M10702" i="1"/>
  <c r="M10701" i="1"/>
  <c r="M10700" i="1"/>
  <c r="M10699" i="1"/>
  <c r="M10698" i="1"/>
  <c r="M10697" i="1"/>
  <c r="M10696" i="1"/>
  <c r="M10695" i="1"/>
  <c r="M10694" i="1"/>
  <c r="M10693" i="1"/>
  <c r="M10692" i="1"/>
  <c r="M10691" i="1"/>
  <c r="M10690" i="1"/>
  <c r="M10689" i="1"/>
  <c r="M10688" i="1"/>
  <c r="M10687" i="1"/>
  <c r="M10686" i="1"/>
  <c r="M10685" i="1"/>
  <c r="M10684" i="1"/>
  <c r="M10683" i="1"/>
  <c r="M10682" i="1"/>
  <c r="M10681" i="1"/>
  <c r="M10680" i="1"/>
  <c r="M10679" i="1"/>
  <c r="M10678" i="1"/>
  <c r="M10677" i="1"/>
  <c r="M10676" i="1"/>
  <c r="M10675" i="1"/>
  <c r="M10674" i="1"/>
  <c r="M10673" i="1"/>
  <c r="M10672" i="1"/>
  <c r="M10671" i="1"/>
  <c r="M10670" i="1"/>
  <c r="M10669" i="1"/>
  <c r="M10668" i="1"/>
  <c r="M10667" i="1"/>
  <c r="M10666" i="1"/>
  <c r="M10665" i="1"/>
  <c r="M10664" i="1"/>
  <c r="M10663" i="1"/>
  <c r="M10662" i="1"/>
  <c r="M10661" i="1"/>
  <c r="M10660" i="1"/>
  <c r="M10659" i="1"/>
  <c r="M10658" i="1"/>
  <c r="M10657" i="1"/>
  <c r="M10656" i="1"/>
  <c r="M10655" i="1"/>
  <c r="M10654" i="1"/>
  <c r="M10653" i="1"/>
  <c r="M10652" i="1"/>
  <c r="M10651" i="1"/>
  <c r="M10650" i="1"/>
  <c r="M10649" i="1"/>
  <c r="M10648" i="1"/>
  <c r="M10647" i="1"/>
  <c r="M10646" i="1"/>
  <c r="M10645" i="1"/>
  <c r="M10644" i="1"/>
  <c r="M10643" i="1"/>
  <c r="M10642" i="1"/>
  <c r="M10641" i="1"/>
  <c r="M10640" i="1"/>
  <c r="M10639" i="1"/>
  <c r="M10638" i="1"/>
  <c r="M10637" i="1"/>
  <c r="M10636" i="1"/>
  <c r="M10635" i="1"/>
  <c r="M10634" i="1"/>
  <c r="M10633" i="1"/>
  <c r="M10632" i="1"/>
  <c r="M10631" i="1"/>
  <c r="M10630" i="1"/>
  <c r="M10629" i="1"/>
  <c r="M10628" i="1"/>
  <c r="M10627" i="1"/>
  <c r="M10626" i="1"/>
  <c r="M10625" i="1"/>
  <c r="M10624" i="1"/>
  <c r="M10623" i="1"/>
  <c r="M10622" i="1"/>
  <c r="M10621" i="1"/>
  <c r="M10620" i="1"/>
  <c r="M10619" i="1"/>
  <c r="M10618" i="1"/>
  <c r="M10617" i="1"/>
  <c r="M10616" i="1"/>
  <c r="M10615" i="1"/>
  <c r="M10614" i="1"/>
  <c r="M10613" i="1"/>
  <c r="M10612" i="1"/>
  <c r="M10611" i="1"/>
  <c r="M10610" i="1"/>
  <c r="M10609" i="1"/>
  <c r="M10608" i="1"/>
  <c r="M10607" i="1"/>
  <c r="M10606" i="1"/>
  <c r="M10605" i="1"/>
  <c r="M10604" i="1"/>
  <c r="M10603" i="1"/>
  <c r="M10602" i="1"/>
  <c r="M10601" i="1"/>
  <c r="M10600" i="1"/>
  <c r="M10599" i="1"/>
  <c r="M10598" i="1"/>
  <c r="M10597" i="1"/>
  <c r="M10596" i="1"/>
  <c r="M10595" i="1"/>
  <c r="M10594" i="1"/>
  <c r="M10593" i="1"/>
  <c r="M10592" i="1"/>
  <c r="M10591" i="1"/>
  <c r="M10590" i="1"/>
  <c r="M10589" i="1"/>
  <c r="M10588" i="1"/>
  <c r="M10587" i="1"/>
  <c r="M10586" i="1"/>
  <c r="M10585" i="1"/>
  <c r="M10584" i="1"/>
  <c r="M10583" i="1"/>
  <c r="M10582" i="1"/>
  <c r="M10581" i="1"/>
  <c r="M10580" i="1"/>
  <c r="M10579" i="1"/>
  <c r="M10578" i="1"/>
  <c r="M10577" i="1"/>
  <c r="M10576" i="1"/>
  <c r="M10575" i="1"/>
  <c r="M10574" i="1"/>
  <c r="M10573" i="1"/>
  <c r="M10572" i="1"/>
  <c r="M10571" i="1"/>
  <c r="M10570" i="1"/>
  <c r="M10569" i="1"/>
  <c r="M10568" i="1"/>
  <c r="M10567" i="1"/>
  <c r="M10566" i="1"/>
  <c r="M10565" i="1"/>
  <c r="M10564" i="1"/>
  <c r="M10563" i="1"/>
  <c r="M10562" i="1"/>
  <c r="M10561" i="1"/>
  <c r="M10560" i="1"/>
  <c r="M10559" i="1"/>
  <c r="M10558" i="1"/>
  <c r="M10557" i="1"/>
  <c r="M10556" i="1"/>
  <c r="M10555" i="1"/>
  <c r="M10554" i="1"/>
  <c r="M10553" i="1"/>
  <c r="M10552" i="1"/>
  <c r="M10551" i="1"/>
  <c r="M10550" i="1"/>
  <c r="M10549" i="1"/>
  <c r="M10548" i="1"/>
  <c r="M10547" i="1"/>
  <c r="M10546" i="1"/>
  <c r="M10545" i="1"/>
  <c r="M10544" i="1"/>
  <c r="M10543" i="1"/>
  <c r="M10542" i="1"/>
  <c r="M10541" i="1"/>
  <c r="M10540" i="1"/>
  <c r="M10539" i="1"/>
  <c r="M10538" i="1"/>
  <c r="M10537" i="1"/>
  <c r="M10536" i="1"/>
  <c r="M10535" i="1"/>
  <c r="M10534" i="1"/>
  <c r="M10533" i="1"/>
  <c r="M10532" i="1"/>
  <c r="M10531" i="1"/>
  <c r="M10530" i="1"/>
  <c r="M10529" i="1"/>
  <c r="M10528" i="1"/>
  <c r="M10527" i="1"/>
  <c r="M10526" i="1"/>
  <c r="M10525" i="1"/>
  <c r="M10524" i="1"/>
  <c r="M10523" i="1"/>
  <c r="M10522" i="1"/>
  <c r="M10521" i="1"/>
  <c r="M10520" i="1"/>
  <c r="M10519" i="1"/>
  <c r="M10518" i="1"/>
  <c r="M10517" i="1"/>
  <c r="M10516" i="1"/>
  <c r="M10515" i="1"/>
  <c r="M10514" i="1"/>
  <c r="M10513" i="1"/>
  <c r="M10512" i="1"/>
  <c r="M10511" i="1"/>
  <c r="M10510" i="1"/>
  <c r="M10509" i="1"/>
  <c r="M10508" i="1"/>
  <c r="M10507" i="1"/>
  <c r="M10506" i="1"/>
  <c r="M10505" i="1"/>
  <c r="M10504" i="1"/>
  <c r="M10503" i="1"/>
  <c r="M10502" i="1"/>
  <c r="M10501" i="1"/>
  <c r="M10500" i="1"/>
  <c r="M10499" i="1"/>
  <c r="M10498" i="1"/>
  <c r="M10497" i="1"/>
  <c r="M10496" i="1"/>
  <c r="M10495" i="1"/>
  <c r="M10494" i="1"/>
  <c r="M10493" i="1"/>
  <c r="M10492" i="1"/>
  <c r="M10491" i="1"/>
  <c r="M10490" i="1"/>
  <c r="M10489" i="1"/>
  <c r="M10488" i="1"/>
  <c r="M10487" i="1"/>
  <c r="M10486" i="1"/>
  <c r="M10485" i="1"/>
  <c r="M10484" i="1"/>
  <c r="M10483" i="1"/>
  <c r="M10482" i="1"/>
  <c r="M10481" i="1"/>
  <c r="M10480" i="1"/>
  <c r="M10479" i="1"/>
  <c r="M10478" i="1"/>
  <c r="M10477" i="1"/>
  <c r="M10476" i="1"/>
  <c r="M10475" i="1"/>
  <c r="M10474" i="1"/>
  <c r="M10473" i="1"/>
  <c r="M10472" i="1"/>
  <c r="M10471" i="1"/>
  <c r="M10470" i="1"/>
  <c r="M10469" i="1"/>
  <c r="M10468" i="1"/>
  <c r="M10467" i="1"/>
  <c r="M10466" i="1"/>
  <c r="M10465" i="1"/>
  <c r="M10464" i="1"/>
  <c r="M10463" i="1"/>
  <c r="M10462" i="1"/>
  <c r="M10461" i="1"/>
  <c r="M10460" i="1"/>
  <c r="M10459" i="1"/>
  <c r="M10458" i="1"/>
  <c r="M10457" i="1"/>
  <c r="M10456" i="1"/>
  <c r="M10455" i="1"/>
  <c r="M10454" i="1"/>
  <c r="M10453" i="1"/>
  <c r="M10452" i="1"/>
  <c r="M10451" i="1"/>
  <c r="M10450" i="1"/>
  <c r="M10449" i="1"/>
  <c r="M10448" i="1"/>
  <c r="M10447" i="1"/>
  <c r="M10446" i="1"/>
  <c r="M10445" i="1"/>
  <c r="M10444" i="1"/>
  <c r="M10443" i="1"/>
  <c r="M10442" i="1"/>
  <c r="M10441" i="1"/>
  <c r="M10440" i="1"/>
  <c r="M10439" i="1"/>
  <c r="M10438" i="1"/>
  <c r="M10437" i="1"/>
  <c r="M10436" i="1"/>
  <c r="M10435" i="1"/>
  <c r="M10434" i="1"/>
  <c r="M10433" i="1"/>
  <c r="M10432" i="1"/>
  <c r="M10431" i="1"/>
  <c r="M10430" i="1"/>
  <c r="M10429" i="1"/>
  <c r="M10428" i="1"/>
  <c r="M10427" i="1"/>
  <c r="M10426" i="1"/>
  <c r="M10425" i="1"/>
  <c r="M10424" i="1"/>
  <c r="M10423" i="1"/>
  <c r="M10422" i="1"/>
  <c r="M10421" i="1"/>
  <c r="M10420" i="1"/>
  <c r="M10419" i="1"/>
  <c r="M10418" i="1"/>
  <c r="M10417" i="1"/>
  <c r="M10416" i="1"/>
  <c r="M10415" i="1"/>
  <c r="M10414" i="1"/>
  <c r="M10413" i="1"/>
  <c r="M10412" i="1"/>
  <c r="M10411" i="1"/>
  <c r="M10410" i="1"/>
  <c r="M10409" i="1"/>
  <c r="M10408" i="1"/>
  <c r="M10407" i="1"/>
  <c r="M10406" i="1"/>
  <c r="M10405" i="1"/>
  <c r="M10404" i="1"/>
  <c r="M10403" i="1"/>
  <c r="M10402" i="1"/>
  <c r="M10401" i="1"/>
  <c r="M10400" i="1"/>
  <c r="M10399" i="1"/>
  <c r="M10398" i="1"/>
  <c r="M10397" i="1"/>
  <c r="M10396" i="1"/>
  <c r="M10395" i="1"/>
  <c r="M10394" i="1"/>
  <c r="M10393" i="1"/>
  <c r="M10392" i="1"/>
  <c r="M10391" i="1"/>
  <c r="M10390" i="1"/>
  <c r="M10389" i="1"/>
  <c r="M10388" i="1"/>
  <c r="M10387" i="1"/>
  <c r="M10386" i="1"/>
  <c r="M10385" i="1"/>
  <c r="M10384" i="1"/>
  <c r="M10383" i="1"/>
  <c r="M10382" i="1"/>
  <c r="M10381" i="1"/>
  <c r="M10380" i="1"/>
  <c r="M10379" i="1"/>
  <c r="M10378" i="1"/>
  <c r="M10377" i="1"/>
  <c r="M10376" i="1"/>
  <c r="M10375" i="1"/>
  <c r="M10374" i="1"/>
  <c r="M10373" i="1"/>
  <c r="M10372" i="1"/>
  <c r="M10371" i="1"/>
  <c r="M10370" i="1"/>
  <c r="M10369" i="1"/>
  <c r="M10368" i="1"/>
  <c r="M10367" i="1"/>
  <c r="M10366" i="1"/>
  <c r="M10365" i="1"/>
  <c r="M10364" i="1"/>
  <c r="M10363" i="1"/>
  <c r="M10362" i="1"/>
  <c r="M10361" i="1"/>
  <c r="M10360" i="1"/>
  <c r="M10359" i="1"/>
  <c r="M10358" i="1"/>
  <c r="M10357" i="1"/>
  <c r="M10356" i="1"/>
  <c r="M10355" i="1"/>
  <c r="M10354" i="1"/>
  <c r="M10353" i="1"/>
  <c r="M10352" i="1"/>
  <c r="M10351" i="1"/>
  <c r="M10350" i="1"/>
  <c r="M10349" i="1"/>
  <c r="M10348" i="1"/>
  <c r="M10347" i="1"/>
  <c r="M10346" i="1"/>
  <c r="M10345" i="1"/>
  <c r="M10344" i="1"/>
  <c r="M10343" i="1"/>
  <c r="M10342" i="1"/>
  <c r="M10341" i="1"/>
  <c r="M10340" i="1"/>
  <c r="M10339" i="1"/>
  <c r="M10338" i="1"/>
  <c r="M10337" i="1"/>
  <c r="M10336" i="1"/>
  <c r="M10335" i="1"/>
  <c r="M10334" i="1"/>
  <c r="M10333" i="1"/>
  <c r="M10332" i="1"/>
  <c r="M10331" i="1"/>
  <c r="M10330" i="1"/>
  <c r="M10329" i="1"/>
  <c r="M10328" i="1"/>
  <c r="M10327" i="1"/>
  <c r="M10326" i="1"/>
  <c r="M10325" i="1"/>
  <c r="M10324" i="1"/>
  <c r="M10323" i="1"/>
  <c r="M10322" i="1"/>
  <c r="M10321" i="1"/>
  <c r="M10320" i="1"/>
  <c r="M10319" i="1"/>
  <c r="M10318" i="1"/>
  <c r="M10317" i="1"/>
  <c r="M10316" i="1"/>
  <c r="M10315" i="1"/>
  <c r="M10314" i="1"/>
  <c r="M10313" i="1"/>
  <c r="M10312" i="1"/>
  <c r="M10311" i="1"/>
  <c r="M10310" i="1"/>
  <c r="M10309" i="1"/>
  <c r="M10308" i="1"/>
  <c r="M10307" i="1"/>
  <c r="M10306" i="1"/>
  <c r="M10305" i="1"/>
  <c r="M10304" i="1"/>
  <c r="M10303" i="1"/>
  <c r="M10302" i="1"/>
  <c r="M10301" i="1"/>
  <c r="M10300" i="1"/>
  <c r="M10299" i="1"/>
  <c r="M10298" i="1"/>
  <c r="M10297" i="1"/>
  <c r="M10296" i="1"/>
  <c r="M10295" i="1"/>
  <c r="M10294" i="1"/>
  <c r="M10293" i="1"/>
  <c r="M10292" i="1"/>
  <c r="M10291" i="1"/>
  <c r="M10290" i="1"/>
  <c r="M10289" i="1"/>
  <c r="M10288" i="1"/>
  <c r="M10287" i="1"/>
  <c r="M10286" i="1"/>
  <c r="M10285" i="1"/>
  <c r="M10284" i="1"/>
  <c r="M10283" i="1"/>
  <c r="M10282" i="1"/>
  <c r="M10281" i="1"/>
  <c r="M10280" i="1"/>
  <c r="M10279" i="1"/>
  <c r="M10278" i="1"/>
  <c r="M10277" i="1"/>
  <c r="M10276" i="1"/>
  <c r="M10275" i="1"/>
  <c r="M10274" i="1"/>
  <c r="M10273" i="1"/>
  <c r="M10272" i="1"/>
  <c r="M10271" i="1"/>
  <c r="M10270" i="1"/>
  <c r="M10269" i="1"/>
  <c r="M10268" i="1"/>
  <c r="M10267" i="1"/>
  <c r="M10266" i="1"/>
  <c r="M10265" i="1"/>
  <c r="M10264" i="1"/>
  <c r="M10263" i="1"/>
  <c r="M10262" i="1"/>
  <c r="M10261" i="1"/>
  <c r="M10260" i="1"/>
  <c r="M10259" i="1"/>
  <c r="M10258" i="1"/>
  <c r="M10257" i="1"/>
  <c r="M10256" i="1"/>
  <c r="M10255" i="1"/>
  <c r="M10254" i="1"/>
  <c r="M10253" i="1"/>
  <c r="M10252" i="1"/>
  <c r="M10251" i="1"/>
  <c r="M10250" i="1"/>
  <c r="M10249" i="1"/>
  <c r="M10248" i="1"/>
  <c r="M10247" i="1"/>
  <c r="M10246" i="1"/>
  <c r="M10245" i="1"/>
  <c r="M10244" i="1"/>
  <c r="M10243" i="1"/>
  <c r="M10242" i="1"/>
  <c r="M10241" i="1"/>
  <c r="M10240" i="1"/>
  <c r="M10239" i="1"/>
  <c r="M10238" i="1"/>
  <c r="M10237" i="1"/>
  <c r="M10236" i="1"/>
  <c r="M10235" i="1"/>
  <c r="M10234" i="1"/>
  <c r="M10233" i="1"/>
  <c r="M10232" i="1"/>
  <c r="M10231" i="1"/>
  <c r="M10230" i="1"/>
  <c r="M10229" i="1"/>
  <c r="M10228" i="1"/>
  <c r="M10227" i="1"/>
  <c r="M10226" i="1"/>
  <c r="M10225" i="1"/>
  <c r="M10224" i="1"/>
  <c r="M10223" i="1"/>
  <c r="M10222" i="1"/>
  <c r="M10221" i="1"/>
  <c r="M10220" i="1"/>
  <c r="M10219" i="1"/>
  <c r="M10218" i="1"/>
  <c r="M10217" i="1"/>
  <c r="M10216" i="1"/>
  <c r="M10215" i="1"/>
  <c r="M10214" i="1"/>
  <c r="M10213" i="1"/>
  <c r="M10212" i="1"/>
  <c r="M10211" i="1"/>
  <c r="M10210" i="1"/>
  <c r="M10209" i="1"/>
  <c r="M10208" i="1"/>
  <c r="M10207" i="1"/>
  <c r="M10206" i="1"/>
  <c r="M10205" i="1"/>
  <c r="M10204" i="1"/>
  <c r="M10203" i="1"/>
  <c r="M10202" i="1"/>
  <c r="M10201" i="1"/>
  <c r="M10200" i="1"/>
  <c r="M10199" i="1"/>
  <c r="M10198" i="1"/>
  <c r="M10197" i="1"/>
  <c r="M10196" i="1"/>
  <c r="M10195" i="1"/>
  <c r="M10194" i="1"/>
  <c r="M10193" i="1"/>
  <c r="M10192" i="1"/>
  <c r="M10191" i="1"/>
  <c r="M10190" i="1"/>
  <c r="M10189" i="1"/>
  <c r="M10188" i="1"/>
  <c r="M10187" i="1"/>
  <c r="M10186" i="1"/>
  <c r="M10185" i="1"/>
  <c r="M10184" i="1"/>
  <c r="M10183" i="1"/>
  <c r="M10182" i="1"/>
  <c r="M10181" i="1"/>
  <c r="M10180" i="1"/>
  <c r="M10179" i="1"/>
  <c r="M10178" i="1"/>
  <c r="M10177" i="1"/>
  <c r="M10176" i="1"/>
  <c r="M10175" i="1"/>
  <c r="M10174" i="1"/>
  <c r="M10173" i="1"/>
  <c r="M10172" i="1"/>
  <c r="M10171" i="1"/>
  <c r="M10170" i="1"/>
  <c r="M10169" i="1"/>
  <c r="M10168" i="1"/>
  <c r="M10167" i="1"/>
  <c r="M10166" i="1"/>
  <c r="M10165" i="1"/>
  <c r="M10164" i="1"/>
  <c r="M10163" i="1"/>
  <c r="M10162" i="1"/>
  <c r="M10161" i="1"/>
  <c r="M10160" i="1"/>
  <c r="M10159" i="1"/>
  <c r="M10158" i="1"/>
  <c r="M10157" i="1"/>
  <c r="M10156" i="1"/>
  <c r="M10155" i="1"/>
  <c r="M10154" i="1"/>
  <c r="M10153" i="1"/>
  <c r="M10152" i="1"/>
  <c r="M10151" i="1"/>
  <c r="M10150" i="1"/>
  <c r="M10149" i="1"/>
  <c r="M10148" i="1"/>
  <c r="M10147" i="1"/>
  <c r="M10146" i="1"/>
  <c r="M10145" i="1"/>
  <c r="M10144" i="1"/>
  <c r="M10143" i="1"/>
  <c r="M10142" i="1"/>
  <c r="M10141" i="1"/>
  <c r="M10140" i="1"/>
  <c r="M10139" i="1"/>
  <c r="M10138" i="1"/>
  <c r="M10137" i="1"/>
  <c r="M10136" i="1"/>
  <c r="M10135" i="1"/>
  <c r="M10134" i="1"/>
  <c r="M10133" i="1"/>
  <c r="M10132" i="1"/>
  <c r="M10131" i="1"/>
  <c r="M10130" i="1"/>
  <c r="M10129" i="1"/>
  <c r="M10128" i="1"/>
  <c r="M10127" i="1"/>
  <c r="M10126" i="1"/>
  <c r="M10125" i="1"/>
  <c r="M10124" i="1"/>
  <c r="M10123" i="1"/>
  <c r="M10122" i="1"/>
  <c r="M10121" i="1"/>
  <c r="M10120" i="1"/>
  <c r="M10119" i="1"/>
  <c r="M10118" i="1"/>
  <c r="M10117" i="1"/>
  <c r="M10116" i="1"/>
  <c r="M10115" i="1"/>
  <c r="M10114" i="1"/>
  <c r="M10113" i="1"/>
  <c r="M10112" i="1"/>
  <c r="M10111" i="1"/>
  <c r="M10110" i="1"/>
  <c r="M10109" i="1"/>
  <c r="M10108" i="1"/>
  <c r="M10107" i="1"/>
  <c r="M10106" i="1"/>
  <c r="M10105" i="1"/>
  <c r="M10104" i="1"/>
  <c r="M10103" i="1"/>
  <c r="M10102" i="1"/>
  <c r="M10101" i="1"/>
  <c r="M10100" i="1"/>
  <c r="M10099" i="1"/>
  <c r="M10098" i="1"/>
  <c r="M10097" i="1"/>
  <c r="M10096" i="1"/>
  <c r="M10095" i="1"/>
  <c r="M10094" i="1"/>
  <c r="M10093" i="1"/>
  <c r="M10092" i="1"/>
  <c r="M10091" i="1"/>
  <c r="M10090" i="1"/>
  <c r="M10089" i="1"/>
  <c r="M10088" i="1"/>
  <c r="M10087" i="1"/>
  <c r="M10086" i="1"/>
  <c r="M10085" i="1"/>
  <c r="M10084" i="1"/>
  <c r="M10083" i="1"/>
  <c r="M10082" i="1"/>
  <c r="M10081" i="1"/>
  <c r="M10080" i="1"/>
  <c r="M10079" i="1"/>
  <c r="M10078" i="1"/>
  <c r="M10077" i="1"/>
  <c r="M10076" i="1"/>
  <c r="M10075" i="1"/>
  <c r="M10074" i="1"/>
  <c r="M10073" i="1"/>
  <c r="M10072" i="1"/>
  <c r="M10071" i="1"/>
  <c r="M10070" i="1"/>
  <c r="M10069" i="1"/>
  <c r="M10068" i="1"/>
  <c r="M10067" i="1"/>
  <c r="M10066" i="1"/>
  <c r="M10065" i="1"/>
  <c r="M10064" i="1"/>
  <c r="M10063" i="1"/>
  <c r="M10062" i="1"/>
  <c r="M10061" i="1"/>
  <c r="M10060" i="1"/>
  <c r="M10059" i="1"/>
  <c r="M10058" i="1"/>
  <c r="M10057" i="1"/>
  <c r="M10056" i="1"/>
  <c r="M10055" i="1"/>
  <c r="M10054" i="1"/>
  <c r="M10053" i="1"/>
  <c r="M10052" i="1"/>
  <c r="M10051" i="1"/>
  <c r="M10050" i="1"/>
  <c r="M10049" i="1"/>
  <c r="M10048" i="1"/>
  <c r="M10047" i="1"/>
  <c r="M10046" i="1"/>
  <c r="M10045" i="1"/>
  <c r="M10044" i="1"/>
  <c r="M10043" i="1"/>
  <c r="M10042" i="1"/>
  <c r="M10041" i="1"/>
  <c r="M10040" i="1"/>
  <c r="M10039" i="1"/>
  <c r="M10038" i="1"/>
  <c r="M10037" i="1"/>
  <c r="M10036" i="1"/>
  <c r="M10035" i="1"/>
  <c r="M10034" i="1"/>
  <c r="M10033" i="1"/>
  <c r="M10032" i="1"/>
  <c r="M10031" i="1"/>
  <c r="M10030" i="1"/>
  <c r="M10029" i="1"/>
  <c r="M10028" i="1"/>
  <c r="M10027" i="1"/>
  <c r="M10026" i="1"/>
  <c r="M10025" i="1"/>
  <c r="M10024" i="1"/>
  <c r="M10023" i="1"/>
  <c r="M10022" i="1"/>
  <c r="M10021" i="1"/>
  <c r="M10020" i="1"/>
  <c r="M10019" i="1"/>
  <c r="M10018" i="1"/>
  <c r="M10017" i="1"/>
  <c r="M10016" i="1"/>
  <c r="M10015" i="1"/>
  <c r="M10014" i="1"/>
  <c r="M10013" i="1"/>
  <c r="M10012" i="1"/>
  <c r="M10011" i="1"/>
  <c r="M10010" i="1"/>
  <c r="M10009" i="1"/>
  <c r="M10008" i="1"/>
  <c r="M10007" i="1"/>
  <c r="M10006" i="1"/>
  <c r="M10005" i="1"/>
  <c r="M10004" i="1"/>
  <c r="M10003" i="1"/>
  <c r="M10002" i="1"/>
  <c r="M10001" i="1"/>
  <c r="M10000" i="1"/>
  <c r="M9999" i="1"/>
  <c r="M9998" i="1"/>
  <c r="M9997" i="1"/>
  <c r="M9996" i="1"/>
  <c r="M9995" i="1"/>
  <c r="M9994" i="1"/>
  <c r="M9993" i="1"/>
  <c r="M9992" i="1"/>
  <c r="M9991" i="1"/>
  <c r="M9990" i="1"/>
  <c r="M9989" i="1"/>
  <c r="M9988" i="1"/>
  <c r="M9987" i="1"/>
  <c r="M9986" i="1"/>
  <c r="M9985" i="1"/>
  <c r="M9984" i="1"/>
  <c r="M9983" i="1"/>
  <c r="M9982" i="1"/>
  <c r="M9981" i="1"/>
  <c r="M9980" i="1"/>
  <c r="M9979" i="1"/>
  <c r="M9978" i="1"/>
  <c r="M9977" i="1"/>
  <c r="M9976" i="1"/>
  <c r="M9975" i="1"/>
  <c r="M9974" i="1"/>
  <c r="M9973" i="1"/>
  <c r="M9972" i="1"/>
  <c r="M9971" i="1"/>
  <c r="M9970" i="1"/>
  <c r="M9969" i="1"/>
  <c r="M9968" i="1"/>
  <c r="M9967" i="1"/>
  <c r="M9966" i="1"/>
  <c r="M9965" i="1"/>
  <c r="M9964" i="1"/>
  <c r="M9963" i="1"/>
  <c r="M9962" i="1"/>
  <c r="M9961" i="1"/>
  <c r="M9960" i="1"/>
  <c r="M9959" i="1"/>
  <c r="M9958" i="1"/>
  <c r="M9957" i="1"/>
  <c r="M9956" i="1"/>
  <c r="M9955" i="1"/>
  <c r="M9954" i="1"/>
  <c r="M9953" i="1"/>
  <c r="M9952" i="1"/>
  <c r="M9951" i="1"/>
  <c r="M9950" i="1"/>
  <c r="M9949" i="1"/>
  <c r="M9948" i="1"/>
  <c r="M9947" i="1"/>
  <c r="M9946" i="1"/>
  <c r="M9945" i="1"/>
  <c r="M9944" i="1"/>
  <c r="M9943" i="1"/>
  <c r="M9942" i="1"/>
  <c r="M9941" i="1"/>
  <c r="M9940" i="1"/>
  <c r="M9939" i="1"/>
  <c r="M9938" i="1"/>
  <c r="M9937" i="1"/>
  <c r="M9936" i="1"/>
  <c r="M9935" i="1"/>
  <c r="M9934" i="1"/>
  <c r="M9933" i="1"/>
  <c r="M9932" i="1"/>
  <c r="M9931" i="1"/>
  <c r="M9930" i="1"/>
  <c r="M9929" i="1"/>
  <c r="M9928" i="1"/>
  <c r="M9927" i="1"/>
  <c r="M9926" i="1"/>
  <c r="M9925" i="1"/>
  <c r="M9924" i="1"/>
  <c r="M9923" i="1"/>
  <c r="M9922" i="1"/>
  <c r="M9921" i="1"/>
  <c r="M9920" i="1"/>
  <c r="M9919" i="1"/>
  <c r="M9918" i="1"/>
  <c r="M9917" i="1"/>
  <c r="M9916" i="1"/>
  <c r="M9915" i="1"/>
  <c r="M9914" i="1"/>
  <c r="M9913" i="1"/>
  <c r="M9912" i="1"/>
  <c r="M9911" i="1"/>
  <c r="M9910" i="1"/>
  <c r="M9909" i="1"/>
  <c r="M9908" i="1"/>
  <c r="M9907" i="1"/>
  <c r="M9906" i="1"/>
  <c r="M9905" i="1"/>
  <c r="M9904" i="1"/>
  <c r="M9903" i="1"/>
  <c r="M9902" i="1"/>
  <c r="M9901" i="1"/>
  <c r="M9900" i="1"/>
  <c r="M9899" i="1"/>
  <c r="M9898" i="1"/>
  <c r="M9897" i="1"/>
  <c r="M9896" i="1"/>
  <c r="M9895" i="1"/>
  <c r="M9894" i="1"/>
  <c r="M9893" i="1"/>
  <c r="M9892" i="1"/>
  <c r="M9891" i="1"/>
  <c r="M9890" i="1"/>
  <c r="M9889" i="1"/>
  <c r="M9888" i="1"/>
  <c r="M9887" i="1"/>
  <c r="M9886" i="1"/>
  <c r="M9885" i="1"/>
  <c r="M9884" i="1"/>
  <c r="M9883" i="1"/>
  <c r="M9882" i="1"/>
  <c r="M9881" i="1"/>
  <c r="M9880" i="1"/>
  <c r="M9879" i="1"/>
  <c r="M9878" i="1"/>
  <c r="M9877" i="1"/>
  <c r="M9876" i="1"/>
  <c r="M9875" i="1"/>
  <c r="M9874" i="1"/>
  <c r="M9873" i="1"/>
  <c r="M9872" i="1"/>
  <c r="M9871" i="1"/>
  <c r="M9870" i="1"/>
  <c r="M9869" i="1"/>
  <c r="M9868" i="1"/>
  <c r="M9867" i="1"/>
  <c r="M9866" i="1"/>
  <c r="M9865" i="1"/>
  <c r="M9864" i="1"/>
  <c r="M9863" i="1"/>
  <c r="M9862" i="1"/>
  <c r="M9861" i="1"/>
  <c r="M9860" i="1"/>
  <c r="M9859" i="1"/>
  <c r="M9858" i="1"/>
  <c r="M9857" i="1"/>
  <c r="M9856" i="1"/>
  <c r="M9855" i="1"/>
  <c r="M9854" i="1"/>
  <c r="M9853" i="1"/>
  <c r="M9852" i="1"/>
  <c r="M9851" i="1"/>
  <c r="M9850" i="1"/>
  <c r="M9849" i="1"/>
  <c r="M9848" i="1"/>
  <c r="M9847" i="1"/>
  <c r="M9846" i="1"/>
  <c r="M9845" i="1"/>
  <c r="M9844" i="1"/>
  <c r="M9843" i="1"/>
  <c r="M9842" i="1"/>
  <c r="M9841" i="1"/>
  <c r="M9840" i="1"/>
  <c r="M9839" i="1"/>
  <c r="M9838" i="1"/>
  <c r="M9837" i="1"/>
  <c r="M9836" i="1"/>
  <c r="M9835" i="1"/>
  <c r="M9834" i="1"/>
  <c r="M9833" i="1"/>
  <c r="M9832" i="1"/>
  <c r="M9831" i="1"/>
  <c r="M9830" i="1"/>
  <c r="M9829" i="1"/>
  <c r="M9828" i="1"/>
  <c r="M9827" i="1"/>
  <c r="M9826" i="1"/>
  <c r="M9825" i="1"/>
  <c r="M9824" i="1"/>
  <c r="M9823" i="1"/>
  <c r="M9822" i="1"/>
  <c r="M9821" i="1"/>
  <c r="M9820" i="1"/>
  <c r="M9819" i="1"/>
  <c r="M9818" i="1"/>
  <c r="M9817" i="1"/>
  <c r="M9816" i="1"/>
  <c r="M9815" i="1"/>
  <c r="M9814" i="1"/>
  <c r="M9813" i="1"/>
  <c r="M9812" i="1"/>
  <c r="M9811" i="1"/>
  <c r="M9810" i="1"/>
  <c r="M9809" i="1"/>
  <c r="M9808" i="1"/>
  <c r="M9807" i="1"/>
  <c r="M9806" i="1"/>
  <c r="M9805" i="1"/>
  <c r="M9804" i="1"/>
  <c r="M9803" i="1"/>
  <c r="M9802" i="1"/>
  <c r="M9801" i="1"/>
  <c r="M9800" i="1"/>
  <c r="M9799" i="1"/>
  <c r="M9798" i="1"/>
  <c r="M9797" i="1"/>
  <c r="M9796" i="1"/>
  <c r="M9795" i="1"/>
  <c r="M9794" i="1"/>
  <c r="M9793" i="1"/>
  <c r="M9792" i="1"/>
  <c r="M9791" i="1"/>
  <c r="M9790" i="1"/>
  <c r="M9789" i="1"/>
  <c r="M9788" i="1"/>
  <c r="M9787" i="1"/>
  <c r="M9786" i="1"/>
  <c r="M9785" i="1"/>
  <c r="M9784" i="1"/>
  <c r="M9783" i="1"/>
  <c r="M9782" i="1"/>
  <c r="M9781" i="1"/>
  <c r="M9780" i="1"/>
  <c r="M9779" i="1"/>
  <c r="M9778" i="1"/>
  <c r="M9777" i="1"/>
  <c r="M9776" i="1"/>
  <c r="M9775" i="1"/>
  <c r="M9774" i="1"/>
  <c r="M9773" i="1"/>
  <c r="M9772" i="1"/>
  <c r="M9771" i="1"/>
  <c r="M9770" i="1"/>
  <c r="M9769" i="1"/>
  <c r="M9768" i="1"/>
  <c r="M9767" i="1"/>
  <c r="M9766" i="1"/>
  <c r="M9765" i="1"/>
  <c r="M9764" i="1"/>
  <c r="M9763" i="1"/>
  <c r="M9762" i="1"/>
  <c r="M9761" i="1"/>
  <c r="M9760" i="1"/>
  <c r="M9759" i="1"/>
  <c r="M9758" i="1"/>
  <c r="M9757" i="1"/>
  <c r="M9756" i="1"/>
  <c r="M9755" i="1"/>
  <c r="M9754" i="1"/>
  <c r="M9753" i="1"/>
  <c r="M9752" i="1"/>
  <c r="M9751" i="1"/>
  <c r="M9750" i="1"/>
  <c r="M9749" i="1"/>
  <c r="M9748" i="1"/>
  <c r="M9747" i="1"/>
  <c r="M9746" i="1"/>
  <c r="M9745" i="1"/>
  <c r="M9744" i="1"/>
  <c r="M9743" i="1"/>
  <c r="M9742" i="1"/>
  <c r="M9741" i="1"/>
  <c r="M9740" i="1"/>
  <c r="M9739" i="1"/>
  <c r="M9738" i="1"/>
  <c r="M9737" i="1"/>
  <c r="M9736" i="1"/>
  <c r="M9735" i="1"/>
  <c r="M9734" i="1"/>
  <c r="M9733" i="1"/>
  <c r="M9732" i="1"/>
  <c r="M9731" i="1"/>
  <c r="M9730" i="1"/>
  <c r="M9729" i="1"/>
  <c r="M9728" i="1"/>
  <c r="M9727" i="1"/>
  <c r="M9726" i="1"/>
  <c r="M9725" i="1"/>
  <c r="M9724" i="1"/>
  <c r="M9723" i="1"/>
  <c r="M9722" i="1"/>
  <c r="M9721" i="1"/>
  <c r="M9720" i="1"/>
  <c r="M9719" i="1"/>
  <c r="M9718" i="1"/>
  <c r="M9717" i="1"/>
  <c r="M9716" i="1"/>
  <c r="M9715" i="1"/>
  <c r="M9714" i="1"/>
  <c r="M9713" i="1"/>
  <c r="M9712" i="1"/>
  <c r="M9711" i="1"/>
  <c r="M9710" i="1"/>
  <c r="M9709" i="1"/>
  <c r="M9708" i="1"/>
  <c r="M9707" i="1"/>
  <c r="M9706" i="1"/>
  <c r="M9705" i="1"/>
  <c r="M9704" i="1"/>
  <c r="M9703" i="1"/>
  <c r="M9702" i="1"/>
  <c r="M9701" i="1"/>
  <c r="M9700" i="1"/>
  <c r="M9699" i="1"/>
  <c r="M9698" i="1"/>
  <c r="M9697" i="1"/>
  <c r="M9696" i="1"/>
  <c r="M9695" i="1"/>
  <c r="M9694" i="1"/>
  <c r="M9693" i="1"/>
  <c r="M9692" i="1"/>
  <c r="M9691" i="1"/>
  <c r="M9690" i="1"/>
  <c r="M9689" i="1"/>
  <c r="M9688" i="1"/>
  <c r="M9687" i="1"/>
  <c r="M9686" i="1"/>
  <c r="M9685" i="1"/>
  <c r="M9684" i="1"/>
  <c r="M9683" i="1"/>
  <c r="M9682" i="1"/>
  <c r="M9681" i="1"/>
  <c r="M9680" i="1"/>
  <c r="M9679" i="1"/>
  <c r="M9678" i="1"/>
  <c r="M9677" i="1"/>
  <c r="M9676" i="1"/>
  <c r="M9675" i="1"/>
  <c r="M9674" i="1"/>
  <c r="M9673" i="1"/>
  <c r="M9672" i="1"/>
  <c r="M9671" i="1"/>
  <c r="M9670" i="1"/>
  <c r="M9669" i="1"/>
  <c r="M9668" i="1"/>
  <c r="M9667" i="1"/>
  <c r="M9666" i="1"/>
  <c r="M9665" i="1"/>
  <c r="M9664" i="1"/>
  <c r="M9663" i="1"/>
  <c r="M9662" i="1"/>
  <c r="M9661" i="1"/>
  <c r="M9660" i="1"/>
  <c r="M9659" i="1"/>
  <c r="M9658" i="1"/>
  <c r="M9657" i="1"/>
  <c r="M9656" i="1"/>
  <c r="M9655" i="1"/>
  <c r="M9654" i="1"/>
  <c r="M9653" i="1"/>
  <c r="M9652" i="1"/>
  <c r="M9651" i="1"/>
  <c r="M9650" i="1"/>
  <c r="M9649" i="1"/>
  <c r="M9648" i="1"/>
  <c r="M9647" i="1"/>
  <c r="M9646" i="1"/>
  <c r="M9645" i="1"/>
  <c r="M9644" i="1"/>
  <c r="M9643" i="1"/>
  <c r="M9642" i="1"/>
  <c r="M9641" i="1"/>
  <c r="M9640" i="1"/>
  <c r="M9639" i="1"/>
  <c r="M9638" i="1"/>
  <c r="M9637" i="1"/>
  <c r="M9636" i="1"/>
  <c r="M9635" i="1"/>
  <c r="M9634" i="1"/>
  <c r="M9633" i="1"/>
  <c r="M9632" i="1"/>
  <c r="M9631" i="1"/>
  <c r="M9630" i="1"/>
  <c r="M9629" i="1"/>
  <c r="M9628" i="1"/>
  <c r="M9627" i="1"/>
  <c r="M9626" i="1"/>
  <c r="M9625" i="1"/>
  <c r="M9624" i="1"/>
  <c r="M9623" i="1"/>
  <c r="M9622" i="1"/>
  <c r="M9621" i="1"/>
  <c r="M9620" i="1"/>
  <c r="M9619" i="1"/>
  <c r="M9618" i="1"/>
  <c r="M9617" i="1"/>
  <c r="M9616" i="1"/>
  <c r="M9615" i="1"/>
  <c r="M9614" i="1"/>
  <c r="M9613" i="1"/>
  <c r="M9612" i="1"/>
  <c r="M9611" i="1"/>
  <c r="M9610" i="1"/>
  <c r="M9609" i="1"/>
  <c r="M9608" i="1"/>
  <c r="M9607" i="1"/>
  <c r="M9606" i="1"/>
  <c r="M9605" i="1"/>
  <c r="M9604" i="1"/>
  <c r="M9603" i="1"/>
  <c r="M9602" i="1"/>
  <c r="M9601" i="1"/>
  <c r="M9600" i="1"/>
  <c r="M9599" i="1"/>
  <c r="M9598" i="1"/>
  <c r="M9597" i="1"/>
  <c r="M9596" i="1"/>
  <c r="M9595" i="1"/>
  <c r="M9594" i="1"/>
  <c r="M9593" i="1"/>
  <c r="M9592" i="1"/>
  <c r="M9591" i="1"/>
  <c r="M9590" i="1"/>
  <c r="M9589" i="1"/>
  <c r="M9588" i="1"/>
  <c r="M9587" i="1"/>
  <c r="M9586" i="1"/>
  <c r="M9585" i="1"/>
  <c r="M9584" i="1"/>
  <c r="M9583" i="1"/>
  <c r="M9582" i="1"/>
  <c r="M9581" i="1"/>
  <c r="M9580" i="1"/>
  <c r="M9579" i="1"/>
  <c r="M9578" i="1"/>
  <c r="M9577" i="1"/>
  <c r="M9576" i="1"/>
  <c r="M9575" i="1"/>
  <c r="M9574" i="1"/>
  <c r="M9573" i="1"/>
  <c r="M9572" i="1"/>
  <c r="M9571" i="1"/>
  <c r="M9570" i="1"/>
  <c r="M9569" i="1"/>
  <c r="M9568" i="1"/>
  <c r="M9567" i="1"/>
  <c r="M9566" i="1"/>
  <c r="M9565" i="1"/>
  <c r="M9564" i="1"/>
  <c r="M9563" i="1"/>
  <c r="M9562" i="1"/>
  <c r="M9561" i="1"/>
  <c r="M9560" i="1"/>
  <c r="M9559" i="1"/>
  <c r="M9558" i="1"/>
  <c r="M9557" i="1"/>
  <c r="M9556" i="1"/>
  <c r="M9555" i="1"/>
  <c r="M9554" i="1"/>
  <c r="M9553" i="1"/>
  <c r="M9552" i="1"/>
  <c r="M9551" i="1"/>
  <c r="M9550" i="1"/>
  <c r="M9549" i="1"/>
  <c r="M9548" i="1"/>
  <c r="M9547" i="1"/>
  <c r="M9546" i="1"/>
  <c r="M9545" i="1"/>
  <c r="M9544" i="1"/>
  <c r="M9543" i="1"/>
  <c r="M9542" i="1"/>
  <c r="M9541" i="1"/>
  <c r="M9540" i="1"/>
  <c r="M9539" i="1"/>
  <c r="M9538" i="1"/>
  <c r="M9537" i="1"/>
  <c r="M9536" i="1"/>
  <c r="M9535" i="1"/>
  <c r="M9534" i="1"/>
  <c r="M9533" i="1"/>
  <c r="M9532" i="1"/>
  <c r="M9531" i="1"/>
  <c r="M9530" i="1"/>
  <c r="M9529" i="1"/>
  <c r="M9528" i="1"/>
  <c r="M9527" i="1"/>
  <c r="M9526" i="1"/>
  <c r="M9525" i="1"/>
  <c r="M9524" i="1"/>
  <c r="M9523" i="1"/>
  <c r="M9522" i="1"/>
  <c r="M9521" i="1"/>
  <c r="M9520" i="1"/>
  <c r="M9519" i="1"/>
  <c r="M9518" i="1"/>
  <c r="M9517" i="1"/>
  <c r="M9516" i="1"/>
  <c r="M9515" i="1"/>
  <c r="M9514" i="1"/>
  <c r="M9513" i="1"/>
  <c r="M9512" i="1"/>
  <c r="M9511" i="1"/>
  <c r="M9510" i="1"/>
  <c r="M9509" i="1"/>
  <c r="M9508" i="1"/>
  <c r="M9507" i="1"/>
  <c r="M9506" i="1"/>
  <c r="M9505" i="1"/>
  <c r="M9504" i="1"/>
  <c r="M9503" i="1"/>
  <c r="M9502" i="1"/>
  <c r="M9501" i="1"/>
  <c r="M9500" i="1"/>
  <c r="M9499" i="1"/>
  <c r="M9498" i="1"/>
  <c r="M9497" i="1"/>
  <c r="M9496" i="1"/>
  <c r="M9495" i="1"/>
  <c r="M9494" i="1"/>
  <c r="M9493" i="1"/>
  <c r="M9492" i="1"/>
  <c r="M9491" i="1"/>
  <c r="M9490" i="1"/>
  <c r="M9489" i="1"/>
  <c r="M9488" i="1"/>
  <c r="M9487" i="1"/>
  <c r="M9486" i="1"/>
  <c r="M9485" i="1"/>
  <c r="M9484" i="1"/>
  <c r="M9483" i="1"/>
  <c r="M9482" i="1"/>
  <c r="M9481" i="1"/>
  <c r="M9480" i="1"/>
  <c r="M9479" i="1"/>
  <c r="M9478" i="1"/>
  <c r="M9477" i="1"/>
  <c r="M9476" i="1"/>
  <c r="M9475" i="1"/>
  <c r="M9474" i="1"/>
  <c r="M9473" i="1"/>
  <c r="M9472" i="1"/>
  <c r="M9471" i="1"/>
  <c r="M9470" i="1"/>
  <c r="M9469" i="1"/>
  <c r="M9468" i="1"/>
  <c r="M9467" i="1"/>
  <c r="M9466" i="1"/>
  <c r="M9465" i="1"/>
  <c r="M9464" i="1"/>
  <c r="M9463" i="1"/>
  <c r="M9462" i="1"/>
  <c r="M9461" i="1"/>
  <c r="M9460" i="1"/>
  <c r="M9459" i="1"/>
  <c r="M9458" i="1"/>
  <c r="M9457" i="1"/>
  <c r="M9456" i="1"/>
  <c r="M9455" i="1"/>
  <c r="M9454" i="1"/>
  <c r="M9453" i="1"/>
  <c r="M9452" i="1"/>
  <c r="M9451" i="1"/>
  <c r="M9450" i="1"/>
  <c r="M9449" i="1"/>
  <c r="M9448" i="1"/>
  <c r="M9447" i="1"/>
  <c r="M9446" i="1"/>
  <c r="M9445" i="1"/>
  <c r="M9444" i="1"/>
  <c r="M9443" i="1"/>
  <c r="M9442" i="1"/>
  <c r="M9441" i="1"/>
  <c r="M9440" i="1"/>
  <c r="M9439" i="1"/>
  <c r="M9438" i="1"/>
  <c r="M9437" i="1"/>
  <c r="M9436" i="1"/>
  <c r="M9435" i="1"/>
  <c r="M9434" i="1"/>
  <c r="M9433" i="1"/>
  <c r="M9432" i="1"/>
  <c r="M9431" i="1"/>
  <c r="M9430" i="1"/>
  <c r="M9429" i="1"/>
  <c r="M9428" i="1"/>
  <c r="M9427" i="1"/>
  <c r="M9426" i="1"/>
  <c r="M9425" i="1"/>
  <c r="M9424" i="1"/>
  <c r="M9423" i="1"/>
  <c r="M9422" i="1"/>
  <c r="M9421" i="1"/>
  <c r="M9420" i="1"/>
  <c r="M9419" i="1"/>
  <c r="M9418" i="1"/>
  <c r="M9417" i="1"/>
  <c r="M9416" i="1"/>
  <c r="M9415" i="1"/>
  <c r="M9414" i="1"/>
  <c r="M9413" i="1"/>
  <c r="M9412" i="1"/>
  <c r="M9411" i="1"/>
  <c r="M9410" i="1"/>
  <c r="M9409" i="1"/>
  <c r="M9408" i="1"/>
  <c r="M9407" i="1"/>
  <c r="M9406" i="1"/>
  <c r="M9405" i="1"/>
  <c r="M9404" i="1"/>
  <c r="M9403" i="1"/>
  <c r="M9402" i="1"/>
  <c r="M9401" i="1"/>
  <c r="M9400" i="1"/>
  <c r="M9399" i="1"/>
  <c r="M9398" i="1"/>
  <c r="M9397" i="1"/>
  <c r="M9396" i="1"/>
  <c r="M9395" i="1"/>
  <c r="M9394" i="1"/>
  <c r="M9393" i="1"/>
  <c r="M9392" i="1"/>
  <c r="M9391" i="1"/>
  <c r="M9390" i="1"/>
  <c r="M9389" i="1"/>
  <c r="M9388" i="1"/>
  <c r="M9387" i="1"/>
  <c r="M9386" i="1"/>
  <c r="M9385" i="1"/>
  <c r="M9384" i="1"/>
  <c r="M9383" i="1"/>
  <c r="M9382" i="1"/>
  <c r="M9381" i="1"/>
  <c r="M9380" i="1"/>
  <c r="M9379" i="1"/>
  <c r="M9378" i="1"/>
  <c r="M9377" i="1"/>
  <c r="M9376" i="1"/>
  <c r="M9375" i="1"/>
  <c r="M9374" i="1"/>
  <c r="M9373" i="1"/>
  <c r="M9372" i="1"/>
  <c r="M9371" i="1"/>
  <c r="M9370" i="1"/>
  <c r="M9369" i="1"/>
  <c r="M9368" i="1"/>
  <c r="M9367" i="1"/>
  <c r="M9366" i="1"/>
  <c r="M9365" i="1"/>
  <c r="M9364" i="1"/>
  <c r="M9363" i="1"/>
  <c r="M9362" i="1"/>
  <c r="M9361" i="1"/>
  <c r="M9360" i="1"/>
  <c r="M9359" i="1"/>
  <c r="M9358" i="1"/>
  <c r="M9357" i="1"/>
  <c r="M9356" i="1"/>
  <c r="M9355" i="1"/>
  <c r="M9354" i="1"/>
  <c r="M9353" i="1"/>
  <c r="M9352" i="1"/>
  <c r="M9351" i="1"/>
  <c r="M9350" i="1"/>
  <c r="M9349" i="1"/>
  <c r="M9348" i="1"/>
  <c r="M9347" i="1"/>
  <c r="M9346" i="1"/>
  <c r="M9345" i="1"/>
  <c r="M9344" i="1"/>
  <c r="M9343" i="1"/>
  <c r="M9342" i="1"/>
  <c r="M9341" i="1"/>
  <c r="M9340" i="1"/>
  <c r="M9339" i="1"/>
  <c r="M9338" i="1"/>
  <c r="M9337" i="1"/>
  <c r="M9336" i="1"/>
  <c r="M9335" i="1"/>
  <c r="M9334" i="1"/>
  <c r="M9333" i="1"/>
  <c r="M9332" i="1"/>
  <c r="M9331" i="1"/>
  <c r="M9330" i="1"/>
  <c r="M9329" i="1"/>
  <c r="M9328" i="1"/>
  <c r="M9327" i="1"/>
  <c r="M9326" i="1"/>
  <c r="M9325" i="1"/>
  <c r="M9324" i="1"/>
  <c r="M9323" i="1"/>
  <c r="M9322" i="1"/>
  <c r="M9321" i="1"/>
  <c r="M9320" i="1"/>
  <c r="M9319" i="1"/>
  <c r="M9318" i="1"/>
  <c r="M9317" i="1"/>
  <c r="M9316" i="1"/>
  <c r="M9315" i="1"/>
  <c r="M9314" i="1"/>
  <c r="M9313" i="1"/>
  <c r="M9312" i="1"/>
  <c r="M9311" i="1"/>
  <c r="M9310" i="1"/>
  <c r="M9309" i="1"/>
  <c r="M9308" i="1"/>
  <c r="M9307" i="1"/>
  <c r="M9306" i="1"/>
  <c r="M9305" i="1"/>
  <c r="M9304" i="1"/>
  <c r="M9303" i="1"/>
  <c r="M9302" i="1"/>
  <c r="M9301" i="1"/>
  <c r="M9300" i="1"/>
  <c r="M9299" i="1"/>
  <c r="M9298" i="1"/>
  <c r="M9297" i="1"/>
  <c r="M9296" i="1"/>
  <c r="M9295" i="1"/>
  <c r="M9294" i="1"/>
  <c r="M9293" i="1"/>
  <c r="M9292" i="1"/>
  <c r="M9291" i="1"/>
  <c r="M9290" i="1"/>
  <c r="M9289" i="1"/>
  <c r="M9288" i="1"/>
  <c r="M9287" i="1"/>
  <c r="M9286" i="1"/>
  <c r="M9285" i="1"/>
  <c r="M9284" i="1"/>
  <c r="M9283" i="1"/>
  <c r="M9282" i="1"/>
  <c r="M9281" i="1"/>
  <c r="M9280" i="1"/>
  <c r="M9279" i="1"/>
  <c r="M9278" i="1"/>
  <c r="M9277" i="1"/>
  <c r="M9276" i="1"/>
  <c r="M9275" i="1"/>
  <c r="M9274" i="1"/>
  <c r="M9273" i="1"/>
  <c r="M9272" i="1"/>
  <c r="M9271" i="1"/>
  <c r="M9270" i="1"/>
  <c r="M9269" i="1"/>
  <c r="M9268" i="1"/>
  <c r="M9267" i="1"/>
  <c r="M9266" i="1"/>
  <c r="M9265" i="1"/>
  <c r="M9264" i="1"/>
  <c r="M9263" i="1"/>
  <c r="M9262" i="1"/>
  <c r="M9261" i="1"/>
  <c r="M9260" i="1"/>
  <c r="M9259" i="1"/>
  <c r="M9258" i="1"/>
  <c r="M9257" i="1"/>
  <c r="M9256" i="1"/>
  <c r="M9255" i="1"/>
  <c r="M9254" i="1"/>
  <c r="M9253" i="1"/>
  <c r="M9252" i="1"/>
  <c r="M9251" i="1"/>
  <c r="M9250" i="1"/>
  <c r="M9249" i="1"/>
  <c r="M9248" i="1"/>
  <c r="M9247" i="1"/>
  <c r="M9246" i="1"/>
  <c r="M9245" i="1"/>
  <c r="M9244" i="1"/>
  <c r="M9243" i="1"/>
  <c r="M9242" i="1"/>
  <c r="M9241" i="1"/>
  <c r="M9240" i="1"/>
  <c r="M9239" i="1"/>
  <c r="M9238" i="1"/>
  <c r="M9237" i="1"/>
  <c r="M9236" i="1"/>
  <c r="M9235" i="1"/>
  <c r="M9234" i="1"/>
  <c r="M9233" i="1"/>
  <c r="M9232" i="1"/>
  <c r="M9231" i="1"/>
  <c r="M9230" i="1"/>
  <c r="M9229" i="1"/>
  <c r="M9228" i="1"/>
  <c r="M9227" i="1"/>
  <c r="M9226" i="1"/>
  <c r="M9225" i="1"/>
  <c r="M9224" i="1"/>
  <c r="M9223" i="1"/>
  <c r="M9222" i="1"/>
  <c r="M9221" i="1"/>
  <c r="M9220" i="1"/>
  <c r="M9219" i="1"/>
  <c r="M9218" i="1"/>
  <c r="M9217" i="1"/>
  <c r="M9216" i="1"/>
  <c r="M9215" i="1"/>
  <c r="M9214" i="1"/>
  <c r="M9213" i="1"/>
  <c r="M9212" i="1"/>
  <c r="M9211" i="1"/>
  <c r="M9210" i="1"/>
  <c r="M9209" i="1"/>
  <c r="M9208" i="1"/>
  <c r="M9207" i="1"/>
  <c r="M9206" i="1"/>
  <c r="M9205" i="1"/>
  <c r="M9204" i="1"/>
  <c r="M9203" i="1"/>
  <c r="M9202" i="1"/>
  <c r="M9201" i="1"/>
  <c r="M9200" i="1"/>
  <c r="M9199" i="1"/>
  <c r="M9198" i="1"/>
  <c r="M9197" i="1"/>
  <c r="M9196" i="1"/>
  <c r="M9195" i="1"/>
  <c r="M9194" i="1"/>
  <c r="M9193" i="1"/>
  <c r="M9192" i="1"/>
  <c r="M9191" i="1"/>
  <c r="M9190" i="1"/>
  <c r="M9189" i="1"/>
  <c r="M9188" i="1"/>
  <c r="M9187" i="1"/>
  <c r="M9186" i="1"/>
  <c r="M9185" i="1"/>
  <c r="M9184" i="1"/>
  <c r="M9183" i="1"/>
  <c r="M9182" i="1"/>
  <c r="M9181" i="1"/>
  <c r="M9180" i="1"/>
  <c r="M9179" i="1"/>
  <c r="M9178" i="1"/>
  <c r="M9177" i="1"/>
  <c r="M9176" i="1"/>
  <c r="M9175" i="1"/>
  <c r="M9174" i="1"/>
  <c r="M9173" i="1"/>
  <c r="M9172" i="1"/>
  <c r="M9171" i="1"/>
  <c r="M9170" i="1"/>
  <c r="M9169" i="1"/>
  <c r="M9168" i="1"/>
  <c r="M9167" i="1"/>
  <c r="M9166" i="1"/>
  <c r="M9165" i="1"/>
  <c r="M9164" i="1"/>
  <c r="M9163" i="1"/>
  <c r="M9162" i="1"/>
  <c r="M9161" i="1"/>
  <c r="M9160" i="1"/>
  <c r="M9159" i="1"/>
  <c r="M9158" i="1"/>
  <c r="M9157" i="1"/>
  <c r="M9156" i="1"/>
  <c r="M9155" i="1"/>
  <c r="M9154" i="1"/>
  <c r="M9153" i="1"/>
  <c r="M9152" i="1"/>
  <c r="M9151" i="1"/>
  <c r="M9150" i="1"/>
  <c r="M9149" i="1"/>
  <c r="M9148" i="1"/>
  <c r="M9147" i="1"/>
  <c r="M9146" i="1"/>
  <c r="M9145" i="1"/>
  <c r="M9144" i="1"/>
  <c r="M9143" i="1"/>
  <c r="M9142" i="1"/>
  <c r="M9141" i="1"/>
  <c r="M9140" i="1"/>
  <c r="M9139" i="1"/>
  <c r="M9138" i="1"/>
  <c r="M9137" i="1"/>
  <c r="M9136" i="1"/>
  <c r="M9135" i="1"/>
  <c r="M9134" i="1"/>
  <c r="M9133" i="1"/>
  <c r="M9132" i="1"/>
  <c r="M9131" i="1"/>
  <c r="M9130" i="1"/>
  <c r="M9129" i="1"/>
  <c r="M9128" i="1"/>
  <c r="M9127" i="1"/>
  <c r="M9126" i="1"/>
  <c r="M9125" i="1"/>
  <c r="M9124" i="1"/>
  <c r="M9123" i="1"/>
  <c r="M9122" i="1"/>
  <c r="M9121" i="1"/>
  <c r="M9120" i="1"/>
  <c r="M9119" i="1"/>
  <c r="M9118" i="1"/>
  <c r="M9117" i="1"/>
  <c r="M9116" i="1"/>
  <c r="M9115" i="1"/>
  <c r="M9114" i="1"/>
  <c r="M9113" i="1"/>
  <c r="M9112" i="1"/>
  <c r="M9111" i="1"/>
  <c r="M9110" i="1"/>
  <c r="M9109" i="1"/>
  <c r="M9108" i="1"/>
  <c r="M9107" i="1"/>
  <c r="M9106" i="1"/>
  <c r="M9105" i="1"/>
  <c r="M9104" i="1"/>
  <c r="M9103" i="1"/>
  <c r="M9102" i="1"/>
  <c r="M9101" i="1"/>
  <c r="M9100" i="1"/>
  <c r="M9099" i="1"/>
  <c r="M9098" i="1"/>
  <c r="M9097" i="1"/>
  <c r="M9096" i="1"/>
  <c r="M9095" i="1"/>
  <c r="M9094" i="1"/>
  <c r="M9093" i="1"/>
  <c r="M9092" i="1"/>
  <c r="M9091" i="1"/>
  <c r="M9090" i="1"/>
  <c r="M9089" i="1"/>
  <c r="M9088" i="1"/>
  <c r="M9087" i="1"/>
  <c r="M9086" i="1"/>
  <c r="M9085" i="1"/>
  <c r="M9084" i="1"/>
  <c r="M9083" i="1"/>
  <c r="M9082" i="1"/>
  <c r="M9081" i="1"/>
  <c r="M9080" i="1"/>
  <c r="M9079" i="1"/>
  <c r="M9078" i="1"/>
  <c r="M9077" i="1"/>
  <c r="M9076" i="1"/>
  <c r="M9075" i="1"/>
  <c r="M9074" i="1"/>
  <c r="M9073" i="1"/>
  <c r="M9072" i="1"/>
  <c r="M9071" i="1"/>
  <c r="M9070" i="1"/>
  <c r="M9069" i="1"/>
  <c r="M9068" i="1"/>
  <c r="M9067" i="1"/>
  <c r="M9066" i="1"/>
  <c r="M9065" i="1"/>
  <c r="M9064" i="1"/>
  <c r="M9063" i="1"/>
  <c r="M9062" i="1"/>
  <c r="M9061" i="1"/>
  <c r="M9060" i="1"/>
  <c r="M9059" i="1"/>
  <c r="M9058" i="1"/>
  <c r="M9057" i="1"/>
  <c r="M9056" i="1"/>
  <c r="M9055" i="1"/>
  <c r="M9054" i="1"/>
  <c r="M9053" i="1"/>
  <c r="M9052" i="1"/>
  <c r="M9051" i="1"/>
  <c r="M9050" i="1"/>
  <c r="M9049" i="1"/>
  <c r="M9048" i="1"/>
  <c r="M9047" i="1"/>
  <c r="M9046" i="1"/>
  <c r="M9045" i="1"/>
  <c r="M9044" i="1"/>
  <c r="M9043" i="1"/>
  <c r="M9042" i="1"/>
  <c r="M9041" i="1"/>
  <c r="M9040" i="1"/>
  <c r="M9039" i="1"/>
  <c r="M9038" i="1"/>
  <c r="M9037" i="1"/>
  <c r="M9036" i="1"/>
  <c r="M9035" i="1"/>
  <c r="M9034" i="1"/>
  <c r="M9033" i="1"/>
  <c r="M9032" i="1"/>
  <c r="M9031" i="1"/>
  <c r="M9030" i="1"/>
  <c r="M9029" i="1"/>
  <c r="M9028" i="1"/>
  <c r="M9027" i="1"/>
  <c r="M9026" i="1"/>
  <c r="M9025" i="1"/>
  <c r="M9024" i="1"/>
  <c r="M9023" i="1"/>
  <c r="M9022" i="1"/>
  <c r="M9021" i="1"/>
  <c r="M9020" i="1"/>
  <c r="M9019" i="1"/>
  <c r="M9018" i="1"/>
  <c r="M9017" i="1"/>
  <c r="M9016" i="1"/>
  <c r="M9015" i="1"/>
  <c r="M9014" i="1"/>
  <c r="M9013" i="1"/>
  <c r="M9012" i="1"/>
  <c r="M9011" i="1"/>
  <c r="M9010" i="1"/>
  <c r="M9009" i="1"/>
  <c r="M9008" i="1"/>
  <c r="M9007" i="1"/>
  <c r="M9006" i="1"/>
  <c r="M9005" i="1"/>
  <c r="M9004" i="1"/>
  <c r="M9003" i="1"/>
  <c r="M9002" i="1"/>
  <c r="M9001" i="1"/>
  <c r="M9000" i="1"/>
  <c r="M8999" i="1"/>
  <c r="M8998" i="1"/>
  <c r="M8997" i="1"/>
  <c r="M8996" i="1"/>
  <c r="M8995" i="1"/>
  <c r="M8994" i="1"/>
  <c r="M8993" i="1"/>
  <c r="M8992" i="1"/>
  <c r="M8991" i="1"/>
  <c r="M8990" i="1"/>
  <c r="M8989" i="1"/>
  <c r="M8988" i="1"/>
  <c r="M8987" i="1"/>
  <c r="M8986" i="1"/>
  <c r="M8985" i="1"/>
  <c r="M8984" i="1"/>
  <c r="M8983" i="1"/>
  <c r="M8982" i="1"/>
  <c r="M8981" i="1"/>
  <c r="M8980" i="1"/>
  <c r="M8979" i="1"/>
  <c r="M8978" i="1"/>
  <c r="M8977" i="1"/>
  <c r="M8976" i="1"/>
  <c r="M8975" i="1"/>
  <c r="M8974" i="1"/>
  <c r="M8973" i="1"/>
  <c r="M8972" i="1"/>
  <c r="M8971" i="1"/>
  <c r="M8970" i="1"/>
  <c r="M8969" i="1"/>
  <c r="M8968" i="1"/>
  <c r="M8967" i="1"/>
  <c r="M8966" i="1"/>
  <c r="M8965" i="1"/>
  <c r="M8964" i="1"/>
  <c r="M8963" i="1"/>
  <c r="M8962" i="1"/>
  <c r="M8961" i="1"/>
  <c r="M8960" i="1"/>
  <c r="M8959" i="1"/>
  <c r="M8958" i="1"/>
  <c r="M8957" i="1"/>
  <c r="M8956" i="1"/>
  <c r="M8955" i="1"/>
  <c r="M8954" i="1"/>
  <c r="M8953" i="1"/>
  <c r="M8952" i="1"/>
  <c r="M8951" i="1"/>
  <c r="M8950" i="1"/>
  <c r="M8949" i="1"/>
  <c r="M8948" i="1"/>
  <c r="M8947" i="1"/>
  <c r="M8946" i="1"/>
  <c r="M8945" i="1"/>
  <c r="M8944" i="1"/>
  <c r="M8943" i="1"/>
  <c r="M8942" i="1"/>
  <c r="M8941" i="1"/>
  <c r="M8940" i="1"/>
  <c r="M8939" i="1"/>
  <c r="M8938" i="1"/>
  <c r="M8937" i="1"/>
  <c r="M8936" i="1"/>
  <c r="M8935" i="1"/>
  <c r="M8934" i="1"/>
  <c r="M8933" i="1"/>
  <c r="M8932" i="1"/>
  <c r="M8931" i="1"/>
  <c r="M8930" i="1"/>
  <c r="M8929" i="1"/>
  <c r="M8928" i="1"/>
  <c r="M8927" i="1"/>
  <c r="M8926" i="1"/>
  <c r="M8925" i="1"/>
  <c r="M8924" i="1"/>
  <c r="M8923" i="1"/>
  <c r="M8922" i="1"/>
  <c r="M8921" i="1"/>
  <c r="M8920" i="1"/>
  <c r="M8919" i="1"/>
  <c r="M8918" i="1"/>
  <c r="M8917" i="1"/>
  <c r="M8916" i="1"/>
  <c r="M8915" i="1"/>
  <c r="M8914" i="1"/>
  <c r="M8913" i="1"/>
  <c r="M8912" i="1"/>
  <c r="M8911" i="1"/>
  <c r="M8910" i="1"/>
  <c r="M8909" i="1"/>
  <c r="M8908" i="1"/>
  <c r="M8907" i="1"/>
  <c r="M8906" i="1"/>
  <c r="M8905" i="1"/>
  <c r="M8904" i="1"/>
  <c r="M8903" i="1"/>
  <c r="M8902" i="1"/>
  <c r="M8901" i="1"/>
  <c r="M8900" i="1"/>
  <c r="M8899" i="1"/>
  <c r="M8898" i="1"/>
  <c r="M8897" i="1"/>
  <c r="M8896" i="1"/>
  <c r="M8895" i="1"/>
  <c r="M8894" i="1"/>
  <c r="M8893" i="1"/>
  <c r="M8892" i="1"/>
  <c r="M8891" i="1"/>
  <c r="M8890" i="1"/>
  <c r="M8889" i="1"/>
  <c r="M8888" i="1"/>
  <c r="M8887" i="1"/>
  <c r="M8886" i="1"/>
  <c r="M8885" i="1"/>
  <c r="M8884" i="1"/>
  <c r="M8883" i="1"/>
  <c r="M8882" i="1"/>
  <c r="M8881" i="1"/>
  <c r="M8880" i="1"/>
  <c r="M8879" i="1"/>
  <c r="M8878" i="1"/>
  <c r="M8877" i="1"/>
  <c r="M8876" i="1"/>
  <c r="M8875" i="1"/>
  <c r="M8874" i="1"/>
  <c r="M8873" i="1"/>
  <c r="M8872" i="1"/>
  <c r="M8871" i="1"/>
  <c r="M8870" i="1"/>
  <c r="M8869" i="1"/>
  <c r="M8868" i="1"/>
  <c r="M8867" i="1"/>
  <c r="M8866" i="1"/>
  <c r="M8865" i="1"/>
  <c r="M8864" i="1"/>
  <c r="M8863" i="1"/>
  <c r="M8862" i="1"/>
  <c r="M8861" i="1"/>
  <c r="M8860" i="1"/>
  <c r="M8859" i="1"/>
  <c r="M8858" i="1"/>
  <c r="M8857" i="1"/>
  <c r="M8856" i="1"/>
  <c r="M8855" i="1"/>
  <c r="M8854" i="1"/>
  <c r="M8853" i="1"/>
  <c r="M8852" i="1"/>
  <c r="M8851" i="1"/>
  <c r="M8850" i="1"/>
  <c r="M8849" i="1"/>
  <c r="M8848" i="1"/>
  <c r="M8847" i="1"/>
  <c r="M8846" i="1"/>
  <c r="M8845" i="1"/>
  <c r="M8844" i="1"/>
  <c r="M8843" i="1"/>
  <c r="M8842" i="1"/>
  <c r="M8841" i="1"/>
  <c r="M8840" i="1"/>
  <c r="M8839" i="1"/>
  <c r="M8838" i="1"/>
  <c r="M8837" i="1"/>
  <c r="M8836" i="1"/>
  <c r="M8835" i="1"/>
  <c r="M8834" i="1"/>
  <c r="M8833" i="1"/>
  <c r="M8832" i="1"/>
  <c r="M8831" i="1"/>
  <c r="M8830" i="1"/>
  <c r="M8829" i="1"/>
  <c r="M8828" i="1"/>
  <c r="M8827" i="1"/>
  <c r="M8826" i="1"/>
  <c r="M8825" i="1"/>
  <c r="M8824" i="1"/>
  <c r="M8823" i="1"/>
  <c r="M8822" i="1"/>
  <c r="M8821" i="1"/>
  <c r="M8820" i="1"/>
  <c r="M8819" i="1"/>
  <c r="M8818" i="1"/>
  <c r="M8817" i="1"/>
  <c r="M8816" i="1"/>
  <c r="M8815" i="1"/>
  <c r="M8814" i="1"/>
  <c r="M8813" i="1"/>
  <c r="M8812" i="1"/>
  <c r="M8811" i="1"/>
  <c r="M8810" i="1"/>
  <c r="M8809" i="1"/>
  <c r="M8808" i="1"/>
  <c r="M8807" i="1"/>
  <c r="M8806" i="1"/>
  <c r="M8805" i="1"/>
  <c r="M8804" i="1"/>
  <c r="M8803" i="1"/>
  <c r="M8802" i="1"/>
  <c r="M8801" i="1"/>
  <c r="M8800" i="1"/>
  <c r="M8799" i="1"/>
  <c r="M8798" i="1"/>
  <c r="M8797" i="1"/>
  <c r="M8796" i="1"/>
  <c r="M8795" i="1"/>
  <c r="M8794" i="1"/>
  <c r="M8793" i="1"/>
  <c r="M8792" i="1"/>
  <c r="M8791" i="1"/>
  <c r="M8790" i="1"/>
  <c r="M8789" i="1"/>
  <c r="M8788" i="1"/>
  <c r="M8787" i="1"/>
  <c r="M8786" i="1"/>
  <c r="M8785" i="1"/>
  <c r="M8784" i="1"/>
  <c r="M8783" i="1"/>
  <c r="M8782" i="1"/>
  <c r="M8781" i="1"/>
  <c r="M8780" i="1"/>
  <c r="M8779" i="1"/>
  <c r="M8778" i="1"/>
  <c r="M8777" i="1"/>
  <c r="M8776" i="1"/>
  <c r="M8775" i="1"/>
  <c r="M8774" i="1"/>
  <c r="M8773" i="1"/>
  <c r="M8772" i="1"/>
  <c r="M8771" i="1"/>
  <c r="M8770" i="1"/>
  <c r="M8769" i="1"/>
  <c r="M8768" i="1"/>
  <c r="M8767" i="1"/>
  <c r="M8766" i="1"/>
  <c r="M8765" i="1"/>
  <c r="M8764" i="1"/>
  <c r="M8763" i="1"/>
  <c r="M8762" i="1"/>
  <c r="M8761" i="1"/>
  <c r="M8760" i="1"/>
  <c r="M8759" i="1"/>
  <c r="M8758" i="1"/>
  <c r="M8757" i="1"/>
  <c r="M8756" i="1"/>
  <c r="M8755" i="1"/>
  <c r="M8754" i="1"/>
  <c r="M8753" i="1"/>
  <c r="M8752" i="1"/>
  <c r="M8751" i="1"/>
  <c r="M8750" i="1"/>
  <c r="M8749" i="1"/>
  <c r="M8748" i="1"/>
  <c r="M8747" i="1"/>
  <c r="M8746" i="1"/>
  <c r="M8745" i="1"/>
  <c r="M8744" i="1"/>
  <c r="M8743" i="1"/>
  <c r="M8742" i="1"/>
  <c r="M8741" i="1"/>
  <c r="M8740" i="1"/>
  <c r="M8739" i="1"/>
  <c r="M8738" i="1"/>
  <c r="M8737" i="1"/>
  <c r="M8736" i="1"/>
  <c r="M8735" i="1"/>
  <c r="M8734" i="1"/>
  <c r="M8733" i="1"/>
  <c r="M8732" i="1"/>
  <c r="M8731" i="1"/>
  <c r="M8730" i="1"/>
  <c r="M8729" i="1"/>
  <c r="M8728" i="1"/>
  <c r="M8727" i="1"/>
  <c r="M8726" i="1"/>
  <c r="M8725" i="1"/>
  <c r="M8724" i="1"/>
  <c r="M8723" i="1"/>
  <c r="M8722" i="1"/>
  <c r="M8721" i="1"/>
  <c r="M8720" i="1"/>
  <c r="M8719" i="1"/>
  <c r="M8718" i="1"/>
  <c r="M8717" i="1"/>
  <c r="M8716" i="1"/>
  <c r="M8715" i="1"/>
  <c r="M8714" i="1"/>
  <c r="M8713" i="1"/>
  <c r="M8712" i="1"/>
  <c r="M8711" i="1"/>
  <c r="M8710" i="1"/>
  <c r="M8709" i="1"/>
  <c r="M8708" i="1"/>
  <c r="M8707" i="1"/>
  <c r="M8706" i="1"/>
  <c r="M8705" i="1"/>
  <c r="M8704" i="1"/>
  <c r="M8703" i="1"/>
  <c r="M8702" i="1"/>
  <c r="M8701" i="1"/>
  <c r="M8700" i="1"/>
  <c r="M8699" i="1"/>
  <c r="M8698" i="1"/>
  <c r="M8697" i="1"/>
  <c r="M8696" i="1"/>
  <c r="M8695" i="1"/>
  <c r="M8694" i="1"/>
  <c r="M8693" i="1"/>
  <c r="M8692" i="1"/>
  <c r="M8691" i="1"/>
  <c r="M8690" i="1"/>
  <c r="M8689" i="1"/>
  <c r="M8688" i="1"/>
  <c r="M8687" i="1"/>
  <c r="M8686" i="1"/>
  <c r="M8685" i="1"/>
  <c r="M8684" i="1"/>
  <c r="M8683" i="1"/>
  <c r="M8682" i="1"/>
  <c r="M8681" i="1"/>
  <c r="M8680" i="1"/>
  <c r="M8679" i="1"/>
  <c r="M8678" i="1"/>
  <c r="M8677" i="1"/>
  <c r="M8676" i="1"/>
  <c r="M8675" i="1"/>
  <c r="M8674" i="1"/>
  <c r="M8673" i="1"/>
  <c r="M8672" i="1"/>
  <c r="M8671" i="1"/>
  <c r="M8670" i="1"/>
  <c r="M8669" i="1"/>
  <c r="M8668" i="1"/>
  <c r="M8667" i="1"/>
  <c r="M8666" i="1"/>
  <c r="M8665" i="1"/>
  <c r="M8664" i="1"/>
  <c r="M8663" i="1"/>
  <c r="M8662" i="1"/>
  <c r="M8661" i="1"/>
  <c r="M8660" i="1"/>
  <c r="M8659" i="1"/>
  <c r="M8658" i="1"/>
  <c r="M8657" i="1"/>
  <c r="M8656" i="1"/>
  <c r="M8655" i="1"/>
  <c r="M8654" i="1"/>
  <c r="M8653" i="1"/>
  <c r="M8652" i="1"/>
  <c r="M8651" i="1"/>
  <c r="M8650" i="1"/>
  <c r="M8649" i="1"/>
  <c r="M8648" i="1"/>
  <c r="M8647" i="1"/>
  <c r="M8646" i="1"/>
  <c r="M8645" i="1"/>
  <c r="M8644" i="1"/>
  <c r="M8643" i="1"/>
  <c r="M8642" i="1"/>
  <c r="M8641" i="1"/>
  <c r="M8640" i="1"/>
  <c r="M8639" i="1"/>
  <c r="M8638" i="1"/>
  <c r="M8637" i="1"/>
  <c r="M8636" i="1"/>
  <c r="M8635" i="1"/>
  <c r="M8634" i="1"/>
  <c r="M8633" i="1"/>
  <c r="M8632" i="1"/>
  <c r="M8631" i="1"/>
  <c r="M8630" i="1"/>
  <c r="M8629" i="1"/>
  <c r="M8628" i="1"/>
  <c r="M8627" i="1"/>
  <c r="M8626" i="1"/>
  <c r="M8625" i="1"/>
  <c r="M8624" i="1"/>
  <c r="M8623" i="1"/>
  <c r="M8622" i="1"/>
  <c r="M8621" i="1"/>
  <c r="M8620" i="1"/>
  <c r="M8619" i="1"/>
  <c r="M8618" i="1"/>
  <c r="M8617" i="1"/>
  <c r="M8616" i="1"/>
  <c r="M8615" i="1"/>
  <c r="M8614" i="1"/>
  <c r="M8613" i="1"/>
  <c r="M8612" i="1"/>
  <c r="M8611" i="1"/>
  <c r="M8610" i="1"/>
  <c r="M8609" i="1"/>
  <c r="M8608" i="1"/>
  <c r="M8607" i="1"/>
  <c r="M8606" i="1"/>
  <c r="M8605" i="1"/>
  <c r="M8604" i="1"/>
  <c r="M8603" i="1"/>
  <c r="M8602" i="1"/>
  <c r="M8601" i="1"/>
  <c r="M8600" i="1"/>
  <c r="M8599" i="1"/>
  <c r="M8598" i="1"/>
  <c r="M8597" i="1"/>
  <c r="M8596" i="1"/>
  <c r="M8595" i="1"/>
  <c r="M8594" i="1"/>
  <c r="M8593" i="1"/>
  <c r="M8592" i="1"/>
  <c r="M8591" i="1"/>
  <c r="M8590" i="1"/>
  <c r="M8589" i="1"/>
  <c r="M8588" i="1"/>
  <c r="M8587" i="1"/>
  <c r="M8586" i="1"/>
  <c r="M8585" i="1"/>
  <c r="M8584" i="1"/>
  <c r="M8583" i="1"/>
  <c r="M8582" i="1"/>
  <c r="M8581" i="1"/>
  <c r="M8580" i="1"/>
  <c r="M8579" i="1"/>
  <c r="M8578" i="1"/>
  <c r="M8577" i="1"/>
  <c r="M8576" i="1"/>
  <c r="M8575" i="1"/>
  <c r="M8574" i="1"/>
  <c r="M8573" i="1"/>
  <c r="M8572" i="1"/>
  <c r="M8571" i="1"/>
  <c r="M8570" i="1"/>
  <c r="M8569" i="1"/>
  <c r="M8568" i="1"/>
  <c r="M8567" i="1"/>
  <c r="M8566" i="1"/>
  <c r="M8565" i="1"/>
  <c r="M8564" i="1"/>
  <c r="M8563" i="1"/>
  <c r="M8562" i="1"/>
  <c r="M8561" i="1"/>
  <c r="M8560" i="1"/>
  <c r="M8559" i="1"/>
  <c r="M8558" i="1"/>
  <c r="M8557" i="1"/>
  <c r="M8556" i="1"/>
  <c r="M8555" i="1"/>
  <c r="M8554" i="1"/>
  <c r="M8553" i="1"/>
  <c r="M8552" i="1"/>
  <c r="M8551" i="1"/>
  <c r="M8550" i="1"/>
  <c r="M8549" i="1"/>
  <c r="M8548" i="1"/>
  <c r="M8547" i="1"/>
  <c r="M8546" i="1"/>
  <c r="M8545" i="1"/>
  <c r="M8544" i="1"/>
  <c r="M8543" i="1"/>
  <c r="M8542" i="1"/>
  <c r="M8541" i="1"/>
  <c r="M8540" i="1"/>
  <c r="M8539" i="1"/>
  <c r="M8538" i="1"/>
  <c r="M8537" i="1"/>
  <c r="M8536" i="1"/>
  <c r="M8535" i="1"/>
  <c r="M8534" i="1"/>
  <c r="M8533" i="1"/>
  <c r="M8532" i="1"/>
  <c r="M8531" i="1"/>
  <c r="M8530" i="1"/>
  <c r="M8529" i="1"/>
  <c r="M8528" i="1"/>
  <c r="M8527" i="1"/>
  <c r="M8526" i="1"/>
  <c r="M8525" i="1"/>
  <c r="M8524" i="1"/>
  <c r="M8523" i="1"/>
  <c r="M8522" i="1"/>
  <c r="M8521" i="1"/>
  <c r="M8520" i="1"/>
  <c r="M8519" i="1"/>
  <c r="M8518" i="1"/>
  <c r="M8517" i="1"/>
  <c r="M8516" i="1"/>
  <c r="M8515" i="1"/>
  <c r="M8514" i="1"/>
  <c r="M8513" i="1"/>
  <c r="M8512" i="1"/>
  <c r="M8511" i="1"/>
  <c r="M8510" i="1"/>
  <c r="M8509" i="1"/>
  <c r="M8508" i="1"/>
  <c r="M8507" i="1"/>
  <c r="M8506" i="1"/>
  <c r="M8505" i="1"/>
  <c r="M8504" i="1"/>
  <c r="M8503" i="1"/>
  <c r="M8502" i="1"/>
  <c r="M8501" i="1"/>
  <c r="M8500" i="1"/>
  <c r="M8499" i="1"/>
  <c r="M8498" i="1"/>
  <c r="M8497" i="1"/>
  <c r="M8496" i="1"/>
  <c r="M8495" i="1"/>
  <c r="M8494" i="1"/>
  <c r="M8493" i="1"/>
  <c r="M8492" i="1"/>
  <c r="M8491" i="1"/>
  <c r="M8490" i="1"/>
  <c r="M8489" i="1"/>
  <c r="M8488" i="1"/>
  <c r="M8487" i="1"/>
  <c r="M8486" i="1"/>
  <c r="M8485" i="1"/>
  <c r="M8484" i="1"/>
  <c r="M8483" i="1"/>
  <c r="M8482" i="1"/>
  <c r="M8481" i="1"/>
  <c r="M8480" i="1"/>
  <c r="M8479" i="1"/>
  <c r="M8478" i="1"/>
  <c r="M8477" i="1"/>
  <c r="M8476" i="1"/>
  <c r="M8475" i="1"/>
  <c r="M8474" i="1"/>
  <c r="M8473" i="1"/>
  <c r="M8472" i="1"/>
  <c r="M8471" i="1"/>
  <c r="M8470" i="1"/>
  <c r="M8469" i="1"/>
  <c r="M8468" i="1"/>
  <c r="M8467" i="1"/>
  <c r="M8466" i="1"/>
  <c r="M8465" i="1"/>
  <c r="M8464" i="1"/>
  <c r="M8463" i="1"/>
  <c r="M8462" i="1"/>
  <c r="M8461" i="1"/>
  <c r="M8460" i="1"/>
  <c r="M8459" i="1"/>
  <c r="M8458" i="1"/>
  <c r="M8457" i="1"/>
  <c r="M8456" i="1"/>
  <c r="M8455" i="1"/>
  <c r="M8454" i="1"/>
  <c r="M8453" i="1"/>
  <c r="M8452" i="1"/>
  <c r="M8451" i="1"/>
  <c r="M8450" i="1"/>
  <c r="M8449" i="1"/>
  <c r="M8448" i="1"/>
  <c r="M8447" i="1"/>
  <c r="M8446" i="1"/>
  <c r="M8445" i="1"/>
  <c r="M8444" i="1"/>
  <c r="M8443" i="1"/>
  <c r="M8442" i="1"/>
  <c r="M8441" i="1"/>
  <c r="M8440" i="1"/>
  <c r="M8439" i="1"/>
  <c r="M8438" i="1"/>
  <c r="M8437" i="1"/>
  <c r="M8436" i="1"/>
  <c r="M8435" i="1"/>
  <c r="M8434" i="1"/>
  <c r="M8433" i="1"/>
  <c r="M8432" i="1"/>
  <c r="M8431" i="1"/>
  <c r="M8430" i="1"/>
  <c r="M8429" i="1"/>
  <c r="M8428" i="1"/>
  <c r="M8427" i="1"/>
  <c r="M8426" i="1"/>
  <c r="M8425" i="1"/>
  <c r="M8424" i="1"/>
  <c r="M8423" i="1"/>
  <c r="M8422" i="1"/>
  <c r="M8421" i="1"/>
  <c r="M8420" i="1"/>
  <c r="M8419" i="1"/>
  <c r="M8418" i="1"/>
  <c r="M8417" i="1"/>
  <c r="M8416" i="1"/>
  <c r="M8415" i="1"/>
  <c r="M8414" i="1"/>
  <c r="M8413" i="1"/>
  <c r="M8412" i="1"/>
  <c r="M8411" i="1"/>
  <c r="M8410" i="1"/>
  <c r="M8409" i="1"/>
  <c r="M8408" i="1"/>
  <c r="M8407" i="1"/>
  <c r="M8406" i="1"/>
  <c r="M8405" i="1"/>
  <c r="M8404" i="1"/>
  <c r="M8403" i="1"/>
  <c r="M8402" i="1"/>
  <c r="M8401" i="1"/>
  <c r="M8400" i="1"/>
  <c r="M8399" i="1"/>
  <c r="M8398" i="1"/>
  <c r="M8397" i="1"/>
  <c r="M8396" i="1"/>
  <c r="M8395" i="1"/>
  <c r="M8394" i="1"/>
  <c r="M8393" i="1"/>
  <c r="M8392" i="1"/>
  <c r="M8391" i="1"/>
  <c r="M8390" i="1"/>
  <c r="M8389" i="1"/>
  <c r="M8388" i="1"/>
  <c r="M8387" i="1"/>
  <c r="M8386" i="1"/>
  <c r="M8385" i="1"/>
  <c r="M8384" i="1"/>
  <c r="M8383" i="1"/>
  <c r="M8382" i="1"/>
  <c r="M8381" i="1"/>
  <c r="M8380" i="1"/>
  <c r="M8379" i="1"/>
  <c r="M8378" i="1"/>
  <c r="M8377" i="1"/>
  <c r="M8376" i="1"/>
  <c r="M8375" i="1"/>
  <c r="M8374" i="1"/>
  <c r="M8373" i="1"/>
  <c r="M8372" i="1"/>
  <c r="M8371" i="1"/>
  <c r="M8370" i="1"/>
  <c r="M8369" i="1"/>
  <c r="M8368" i="1"/>
  <c r="M8367" i="1"/>
  <c r="M8366" i="1"/>
  <c r="M8365" i="1"/>
  <c r="M8364" i="1"/>
  <c r="M8363" i="1"/>
  <c r="M8362" i="1"/>
  <c r="M8361" i="1"/>
  <c r="M8360" i="1"/>
  <c r="M8359" i="1"/>
  <c r="M8358" i="1"/>
  <c r="M8357" i="1"/>
  <c r="M8356" i="1"/>
  <c r="M8355" i="1"/>
  <c r="M8354" i="1"/>
  <c r="M8353" i="1"/>
  <c r="M8352" i="1"/>
  <c r="M8351" i="1"/>
  <c r="M8350" i="1"/>
  <c r="M8349" i="1"/>
  <c r="M8348" i="1"/>
  <c r="M8347" i="1"/>
  <c r="M8346" i="1"/>
  <c r="M8345" i="1"/>
  <c r="M8344" i="1"/>
  <c r="M8343" i="1"/>
  <c r="M8342" i="1"/>
  <c r="M8341" i="1"/>
  <c r="M8340" i="1"/>
  <c r="M8339" i="1"/>
  <c r="M8338" i="1"/>
  <c r="M8337" i="1"/>
  <c r="M8336" i="1"/>
  <c r="M8335" i="1"/>
  <c r="M8334" i="1"/>
  <c r="M8333" i="1"/>
  <c r="M8332" i="1"/>
  <c r="M8331" i="1"/>
  <c r="M8330" i="1"/>
  <c r="M8329" i="1"/>
  <c r="M8328" i="1"/>
  <c r="M8327" i="1"/>
  <c r="M8326" i="1"/>
  <c r="M8325" i="1"/>
  <c r="M8324" i="1"/>
  <c r="M8323" i="1"/>
  <c r="M8322" i="1"/>
  <c r="M8321" i="1"/>
  <c r="M8320" i="1"/>
  <c r="M8319" i="1"/>
  <c r="M8318" i="1"/>
  <c r="M8317" i="1"/>
  <c r="M8316" i="1"/>
  <c r="M8315" i="1"/>
  <c r="M8314" i="1"/>
  <c r="M8313" i="1"/>
  <c r="M8312" i="1"/>
  <c r="M8311" i="1"/>
  <c r="M8310" i="1"/>
  <c r="M8309" i="1"/>
  <c r="M8308" i="1"/>
  <c r="M8307" i="1"/>
  <c r="M8306" i="1"/>
  <c r="M8305" i="1"/>
  <c r="M8304" i="1"/>
  <c r="M8303" i="1"/>
  <c r="M8302" i="1"/>
  <c r="M8301" i="1"/>
  <c r="M8300" i="1"/>
  <c r="M8299" i="1"/>
  <c r="M8298" i="1"/>
  <c r="M8297" i="1"/>
  <c r="M8296" i="1"/>
  <c r="M8295" i="1"/>
  <c r="M8294" i="1"/>
  <c r="M8293" i="1"/>
  <c r="M8292" i="1"/>
  <c r="M8291" i="1"/>
  <c r="M8290" i="1"/>
  <c r="M8289" i="1"/>
  <c r="M8288" i="1"/>
  <c r="M8287" i="1"/>
  <c r="M8286" i="1"/>
  <c r="M8285" i="1"/>
  <c r="M8284" i="1"/>
  <c r="M8283" i="1"/>
  <c r="M8282" i="1"/>
  <c r="M8281" i="1"/>
  <c r="M8280" i="1"/>
  <c r="M8279" i="1"/>
  <c r="M8278" i="1"/>
  <c r="M8277" i="1"/>
  <c r="M8276" i="1"/>
  <c r="M8275" i="1"/>
  <c r="M8274" i="1"/>
  <c r="M8273" i="1"/>
  <c r="M8272" i="1"/>
  <c r="M8271" i="1"/>
  <c r="M8270" i="1"/>
  <c r="M8269" i="1"/>
  <c r="M8268" i="1"/>
  <c r="M8267" i="1"/>
  <c r="M8266" i="1"/>
  <c r="M8265" i="1"/>
  <c r="M8264" i="1"/>
  <c r="M8263" i="1"/>
  <c r="M8262" i="1"/>
  <c r="M8261" i="1"/>
  <c r="M8260" i="1"/>
  <c r="M8259" i="1"/>
  <c r="M8258" i="1"/>
  <c r="M8257" i="1"/>
  <c r="M8256" i="1"/>
  <c r="M8255" i="1"/>
  <c r="M8254" i="1"/>
  <c r="M8253" i="1"/>
  <c r="M8252" i="1"/>
  <c r="M8251" i="1"/>
  <c r="M8250" i="1"/>
  <c r="M8249" i="1"/>
  <c r="M8248" i="1"/>
  <c r="M8247" i="1"/>
  <c r="M8246" i="1"/>
  <c r="M8245" i="1"/>
  <c r="M8244" i="1"/>
  <c r="M8243" i="1"/>
  <c r="M8242" i="1"/>
  <c r="M8241" i="1"/>
  <c r="M8240" i="1"/>
  <c r="M8239" i="1"/>
  <c r="M8238" i="1"/>
  <c r="M8237" i="1"/>
  <c r="M8236" i="1"/>
  <c r="M8235" i="1"/>
  <c r="M8234" i="1"/>
  <c r="M8233" i="1"/>
  <c r="M8232" i="1"/>
  <c r="M8231" i="1"/>
  <c r="M8230" i="1"/>
  <c r="M8229" i="1"/>
  <c r="M8228" i="1"/>
  <c r="M8227" i="1"/>
  <c r="M8226" i="1"/>
  <c r="M8225" i="1"/>
  <c r="M8224" i="1"/>
  <c r="M8223" i="1"/>
  <c r="M8222" i="1"/>
  <c r="M8221" i="1"/>
  <c r="M8220" i="1"/>
  <c r="M8219" i="1"/>
  <c r="M8218" i="1"/>
  <c r="M8217" i="1"/>
  <c r="M8216" i="1"/>
  <c r="M8215" i="1"/>
  <c r="M8214" i="1"/>
  <c r="M8213" i="1"/>
  <c r="M8212" i="1"/>
  <c r="M8211" i="1"/>
  <c r="M8210" i="1"/>
  <c r="M8209" i="1"/>
  <c r="M8208" i="1"/>
  <c r="M8207" i="1"/>
  <c r="M8206" i="1"/>
  <c r="M8205" i="1"/>
  <c r="M8204" i="1"/>
  <c r="M8203" i="1"/>
  <c r="M8202" i="1"/>
  <c r="M8201" i="1"/>
  <c r="M8200" i="1"/>
  <c r="M8199" i="1"/>
  <c r="M8198" i="1"/>
  <c r="M8197" i="1"/>
  <c r="M8196" i="1"/>
  <c r="M8195" i="1"/>
  <c r="M8194" i="1"/>
  <c r="M8193" i="1"/>
  <c r="M8192" i="1"/>
  <c r="M8191" i="1"/>
  <c r="M8190" i="1"/>
  <c r="M8189" i="1"/>
  <c r="M8188" i="1"/>
  <c r="M8187" i="1"/>
  <c r="M8186" i="1"/>
  <c r="M8185" i="1"/>
  <c r="M8184" i="1"/>
  <c r="M8183" i="1"/>
  <c r="M8182" i="1"/>
  <c r="M8181" i="1"/>
  <c r="M8180" i="1"/>
  <c r="M8179" i="1"/>
  <c r="M8178" i="1"/>
  <c r="M8177" i="1"/>
  <c r="M8176" i="1"/>
  <c r="M8175" i="1"/>
  <c r="M8174" i="1"/>
  <c r="M8173" i="1"/>
  <c r="M8172" i="1"/>
  <c r="M8171" i="1"/>
  <c r="M8170" i="1"/>
  <c r="M8169" i="1"/>
  <c r="M8168" i="1"/>
  <c r="M8167" i="1"/>
  <c r="M8166" i="1"/>
  <c r="M8165" i="1"/>
  <c r="M8164" i="1"/>
  <c r="M8163" i="1"/>
  <c r="M8162" i="1"/>
  <c r="M8161" i="1"/>
  <c r="M8160" i="1"/>
  <c r="M8159" i="1"/>
  <c r="M8158" i="1"/>
  <c r="M8157" i="1"/>
  <c r="M8156" i="1"/>
  <c r="M8155" i="1"/>
  <c r="M8154" i="1"/>
  <c r="M8153" i="1"/>
  <c r="M8152" i="1"/>
  <c r="M8151" i="1"/>
  <c r="M8150" i="1"/>
  <c r="M8149" i="1"/>
  <c r="M8148" i="1"/>
  <c r="M8147" i="1"/>
  <c r="M8146" i="1"/>
  <c r="M8145" i="1"/>
  <c r="M8144" i="1"/>
  <c r="M8143" i="1"/>
  <c r="M8142" i="1"/>
  <c r="M8141" i="1"/>
  <c r="M8140" i="1"/>
  <c r="M8139" i="1"/>
  <c r="M8138" i="1"/>
  <c r="M8137" i="1"/>
  <c r="M8136" i="1"/>
  <c r="M8135" i="1"/>
  <c r="M8134" i="1"/>
  <c r="M8133" i="1"/>
  <c r="M8132" i="1"/>
  <c r="M8131" i="1"/>
  <c r="M8130" i="1"/>
  <c r="M8129" i="1"/>
  <c r="M8128" i="1"/>
  <c r="M8127" i="1"/>
  <c r="M8126" i="1"/>
  <c r="M8125" i="1"/>
  <c r="M8124" i="1"/>
  <c r="M8123" i="1"/>
  <c r="M8122" i="1"/>
  <c r="M8121" i="1"/>
  <c r="M8120" i="1"/>
  <c r="M8119" i="1"/>
  <c r="M8118" i="1"/>
  <c r="M8117" i="1"/>
  <c r="M8116" i="1"/>
  <c r="M8115" i="1"/>
  <c r="M8114" i="1"/>
  <c r="M8113" i="1"/>
  <c r="M8112" i="1"/>
  <c r="M8111" i="1"/>
  <c r="M8110" i="1"/>
  <c r="M8109" i="1"/>
  <c r="M8108" i="1"/>
  <c r="M8107" i="1"/>
  <c r="M8106" i="1"/>
  <c r="M8105" i="1"/>
  <c r="M8104" i="1"/>
  <c r="M8103" i="1"/>
  <c r="M8102" i="1"/>
  <c r="M8101" i="1"/>
  <c r="M8100" i="1"/>
  <c r="M8099" i="1"/>
  <c r="M8098" i="1"/>
  <c r="M8097" i="1"/>
  <c r="M8096" i="1"/>
  <c r="M8095" i="1"/>
  <c r="M8094" i="1"/>
  <c r="M8093" i="1"/>
  <c r="M8092" i="1"/>
  <c r="M8091" i="1"/>
  <c r="M8090" i="1"/>
  <c r="M8089" i="1"/>
  <c r="M8088" i="1"/>
  <c r="M8087" i="1"/>
  <c r="M8086" i="1"/>
  <c r="M8085" i="1"/>
  <c r="M8084" i="1"/>
  <c r="M8083" i="1"/>
  <c r="M8082" i="1"/>
  <c r="M8081" i="1"/>
  <c r="M8080" i="1"/>
  <c r="M8079" i="1"/>
  <c r="M8078" i="1"/>
  <c r="M8077" i="1"/>
  <c r="M8076" i="1"/>
  <c r="M8075" i="1"/>
  <c r="M8074" i="1"/>
  <c r="M8073" i="1"/>
  <c r="M8072" i="1"/>
  <c r="M8071" i="1"/>
  <c r="M8070" i="1"/>
  <c r="M8069" i="1"/>
  <c r="M8068" i="1"/>
  <c r="M8067" i="1"/>
  <c r="M8066" i="1"/>
  <c r="M8065" i="1"/>
  <c r="M8064" i="1"/>
  <c r="M8063" i="1"/>
  <c r="M8062" i="1"/>
  <c r="M8061" i="1"/>
  <c r="M8060" i="1"/>
  <c r="M8059" i="1"/>
  <c r="M8058" i="1"/>
  <c r="M8057" i="1"/>
  <c r="M8056" i="1"/>
  <c r="M8055" i="1"/>
  <c r="M8054" i="1"/>
  <c r="M8053" i="1"/>
  <c r="M8052" i="1"/>
  <c r="M8051" i="1"/>
  <c r="M8050" i="1"/>
  <c r="M8049" i="1"/>
  <c r="M8048" i="1"/>
  <c r="M8047" i="1"/>
  <c r="M8046" i="1"/>
  <c r="M8045" i="1"/>
  <c r="M8044" i="1"/>
  <c r="M8043" i="1"/>
  <c r="M8042" i="1"/>
  <c r="M8041" i="1"/>
  <c r="M8040" i="1"/>
  <c r="M8039" i="1"/>
  <c r="M8038" i="1"/>
  <c r="M8037" i="1"/>
  <c r="M8036" i="1"/>
  <c r="M8035" i="1"/>
  <c r="M8034" i="1"/>
  <c r="M8033" i="1"/>
  <c r="M8032" i="1"/>
  <c r="M8031" i="1"/>
  <c r="M8030" i="1"/>
  <c r="M8029" i="1"/>
  <c r="M8028" i="1"/>
  <c r="M8027" i="1"/>
  <c r="M8026" i="1"/>
  <c r="M8025" i="1"/>
  <c r="M8024" i="1"/>
  <c r="M8023" i="1"/>
  <c r="M8022" i="1"/>
  <c r="M8021" i="1"/>
  <c r="M8020" i="1"/>
  <c r="M8019" i="1"/>
  <c r="M8018" i="1"/>
  <c r="M8017" i="1"/>
  <c r="M8016" i="1"/>
  <c r="M8015" i="1"/>
  <c r="M8014" i="1"/>
  <c r="M8013" i="1"/>
  <c r="M8012" i="1"/>
  <c r="M8011" i="1"/>
  <c r="M8010" i="1"/>
  <c r="M8009" i="1"/>
  <c r="M8008" i="1"/>
  <c r="M8007" i="1"/>
  <c r="M8006" i="1"/>
  <c r="M8005" i="1"/>
  <c r="M8004" i="1"/>
  <c r="M8003" i="1"/>
  <c r="M8002" i="1"/>
  <c r="M8001" i="1"/>
  <c r="M8000" i="1"/>
  <c r="M7999" i="1"/>
  <c r="M7998" i="1"/>
  <c r="M7997" i="1"/>
  <c r="M7996" i="1"/>
  <c r="M7995" i="1"/>
  <c r="M7994" i="1"/>
  <c r="M7993" i="1"/>
  <c r="M7992" i="1"/>
  <c r="M7991" i="1"/>
  <c r="M7990" i="1"/>
  <c r="M7989" i="1"/>
  <c r="M7988" i="1"/>
  <c r="M7987" i="1"/>
  <c r="M7986" i="1"/>
  <c r="M7985" i="1"/>
  <c r="M7984" i="1"/>
  <c r="M7983" i="1"/>
  <c r="M7982" i="1"/>
  <c r="M7981" i="1"/>
  <c r="M7980" i="1"/>
  <c r="M7979" i="1"/>
  <c r="M7978" i="1"/>
  <c r="M7977" i="1"/>
  <c r="M7976" i="1"/>
  <c r="M7975" i="1"/>
  <c r="M7974" i="1"/>
  <c r="M7973" i="1"/>
  <c r="M7972" i="1"/>
  <c r="M7971" i="1"/>
  <c r="M7970" i="1"/>
  <c r="M7969" i="1"/>
  <c r="M7968" i="1"/>
  <c r="M7967" i="1"/>
  <c r="M7966" i="1"/>
  <c r="M7965" i="1"/>
  <c r="M7964" i="1"/>
  <c r="M7963" i="1"/>
  <c r="M7962" i="1"/>
  <c r="M7961" i="1"/>
  <c r="M7960" i="1"/>
  <c r="M7959" i="1"/>
  <c r="M7958" i="1"/>
  <c r="M7957" i="1"/>
  <c r="M7956" i="1"/>
  <c r="M7955" i="1"/>
  <c r="M7954" i="1"/>
  <c r="M7953" i="1"/>
  <c r="M7952" i="1"/>
  <c r="M7951" i="1"/>
  <c r="M7950" i="1"/>
  <c r="M7949" i="1"/>
  <c r="M7948" i="1"/>
  <c r="M7947" i="1"/>
  <c r="M7946" i="1"/>
  <c r="M7945" i="1"/>
  <c r="M7944" i="1"/>
  <c r="M7943" i="1"/>
  <c r="M7942" i="1"/>
  <c r="M7941" i="1"/>
  <c r="M7940" i="1"/>
  <c r="M7939" i="1"/>
  <c r="M7938" i="1"/>
  <c r="M7937" i="1"/>
  <c r="M7936" i="1"/>
  <c r="M7935" i="1"/>
  <c r="M7934" i="1"/>
  <c r="M7933" i="1"/>
  <c r="M7932" i="1"/>
  <c r="M7931" i="1"/>
  <c r="M7930" i="1"/>
  <c r="M7929" i="1"/>
  <c r="M7928" i="1"/>
  <c r="M7927" i="1"/>
  <c r="M7926" i="1"/>
  <c r="M7925" i="1"/>
  <c r="M7924" i="1"/>
  <c r="M7923" i="1"/>
  <c r="M7922" i="1"/>
  <c r="M7921" i="1"/>
  <c r="M7920" i="1"/>
  <c r="M7919" i="1"/>
  <c r="M7918" i="1"/>
  <c r="M7917" i="1"/>
  <c r="M7916" i="1"/>
  <c r="M7915" i="1"/>
  <c r="M7914" i="1"/>
  <c r="M7913" i="1"/>
  <c r="M7912" i="1"/>
  <c r="M7911" i="1"/>
  <c r="M7910" i="1"/>
  <c r="M7909" i="1"/>
  <c r="M7908" i="1"/>
  <c r="M7907" i="1"/>
  <c r="M7906" i="1"/>
  <c r="M7905" i="1"/>
  <c r="M7904" i="1"/>
  <c r="M7903" i="1"/>
  <c r="M7902" i="1"/>
  <c r="M7901" i="1"/>
  <c r="M7900" i="1"/>
  <c r="M7899" i="1"/>
  <c r="M7898" i="1"/>
  <c r="M7897" i="1"/>
  <c r="M7896" i="1"/>
  <c r="M7895" i="1"/>
  <c r="M7894" i="1"/>
  <c r="M7893" i="1"/>
  <c r="M7892" i="1"/>
  <c r="M7891" i="1"/>
  <c r="M7890" i="1"/>
  <c r="M7889" i="1"/>
  <c r="M7888" i="1"/>
  <c r="M7887" i="1"/>
  <c r="M7886" i="1"/>
  <c r="M7885" i="1"/>
  <c r="M7884" i="1"/>
  <c r="M7883" i="1"/>
  <c r="M7882" i="1"/>
  <c r="M7881" i="1"/>
  <c r="M7880" i="1"/>
  <c r="M7879" i="1"/>
  <c r="M7878" i="1"/>
  <c r="M7877" i="1"/>
  <c r="M7876" i="1"/>
  <c r="M7875" i="1"/>
  <c r="M7874" i="1"/>
  <c r="M7873" i="1"/>
  <c r="M7872" i="1"/>
  <c r="M7871" i="1"/>
  <c r="M7870" i="1"/>
  <c r="M7869" i="1"/>
  <c r="M7868" i="1"/>
  <c r="M7867" i="1"/>
  <c r="M7866" i="1"/>
  <c r="M7865" i="1"/>
  <c r="M7864" i="1"/>
  <c r="M7863" i="1"/>
  <c r="M7862" i="1"/>
  <c r="M7861" i="1"/>
  <c r="M7860" i="1"/>
  <c r="M7859" i="1"/>
  <c r="M7858" i="1"/>
  <c r="M7857" i="1"/>
  <c r="M7856" i="1"/>
  <c r="M7855" i="1"/>
  <c r="M7854" i="1"/>
  <c r="M7853" i="1"/>
  <c r="M7852" i="1"/>
  <c r="M7851" i="1"/>
  <c r="M7850" i="1"/>
  <c r="M7849" i="1"/>
  <c r="M7848" i="1"/>
  <c r="M7847" i="1"/>
  <c r="M7846" i="1"/>
  <c r="M7845" i="1"/>
  <c r="M7844" i="1"/>
  <c r="M7843" i="1"/>
  <c r="M7842" i="1"/>
  <c r="M7841" i="1"/>
  <c r="M7840" i="1"/>
  <c r="M7839" i="1"/>
  <c r="M7838" i="1"/>
  <c r="M7837" i="1"/>
  <c r="M7836" i="1"/>
  <c r="M7835" i="1"/>
  <c r="M7834" i="1"/>
  <c r="M7833" i="1"/>
  <c r="M7832" i="1"/>
  <c r="M7831" i="1"/>
  <c r="M7830" i="1"/>
  <c r="M7829" i="1"/>
  <c r="M7828" i="1"/>
  <c r="M7827" i="1"/>
  <c r="M7826" i="1"/>
  <c r="M7825" i="1"/>
  <c r="M7824" i="1"/>
  <c r="M7823" i="1"/>
  <c r="M7822" i="1"/>
  <c r="M7821" i="1"/>
  <c r="M7820" i="1"/>
  <c r="M7819" i="1"/>
  <c r="M7818" i="1"/>
  <c r="M7817" i="1"/>
  <c r="M7816" i="1"/>
  <c r="M7815" i="1"/>
  <c r="M7814" i="1"/>
  <c r="M7813" i="1"/>
  <c r="M7812" i="1"/>
  <c r="M7811" i="1"/>
  <c r="M7810" i="1"/>
  <c r="M7809" i="1"/>
  <c r="M7808" i="1"/>
  <c r="M7807" i="1"/>
  <c r="M7806" i="1"/>
  <c r="M7805" i="1"/>
  <c r="M7804" i="1"/>
  <c r="M7803" i="1"/>
  <c r="M7802" i="1"/>
  <c r="M7801" i="1"/>
  <c r="M7800" i="1"/>
  <c r="M7799" i="1"/>
  <c r="M7798" i="1"/>
  <c r="M7797" i="1"/>
  <c r="M7796" i="1"/>
  <c r="M7795" i="1"/>
  <c r="M7794" i="1"/>
  <c r="M7793" i="1"/>
  <c r="M7792" i="1"/>
  <c r="M7791" i="1"/>
  <c r="M7790" i="1"/>
  <c r="M7789" i="1"/>
  <c r="M7788" i="1"/>
  <c r="M7787" i="1"/>
  <c r="M7786" i="1"/>
  <c r="M7785" i="1"/>
  <c r="M7784" i="1"/>
  <c r="M7783" i="1"/>
  <c r="M7782" i="1"/>
  <c r="M7781" i="1"/>
  <c r="M7780" i="1"/>
  <c r="M7779" i="1"/>
  <c r="M7778" i="1"/>
  <c r="M7777" i="1"/>
  <c r="M7776" i="1"/>
  <c r="M7775" i="1"/>
  <c r="M7774" i="1"/>
  <c r="M7773" i="1"/>
  <c r="M7772" i="1"/>
  <c r="M7771" i="1"/>
  <c r="M7770" i="1"/>
  <c r="M7769" i="1"/>
  <c r="M7768" i="1"/>
  <c r="M7767" i="1"/>
  <c r="M7766" i="1"/>
  <c r="M7765" i="1"/>
  <c r="M7764" i="1"/>
  <c r="M7763" i="1"/>
  <c r="M7762" i="1"/>
  <c r="M7761" i="1"/>
  <c r="M7760" i="1"/>
  <c r="M7759" i="1"/>
  <c r="M7758" i="1"/>
  <c r="M7757" i="1"/>
  <c r="M7756" i="1"/>
  <c r="M7755" i="1"/>
  <c r="M7754" i="1"/>
  <c r="M7753" i="1"/>
  <c r="M7752" i="1"/>
  <c r="M7751" i="1"/>
  <c r="M7750" i="1"/>
  <c r="M7749" i="1"/>
  <c r="M7748" i="1"/>
  <c r="M7747" i="1"/>
  <c r="M7746" i="1"/>
  <c r="M7745" i="1"/>
  <c r="M7744" i="1"/>
  <c r="M7743" i="1"/>
  <c r="M7742" i="1"/>
  <c r="M7741" i="1"/>
  <c r="M7740" i="1"/>
  <c r="M7739" i="1"/>
  <c r="M7738" i="1"/>
  <c r="M7737" i="1"/>
  <c r="M7736" i="1"/>
  <c r="M7735" i="1"/>
  <c r="M7734" i="1"/>
  <c r="M7733" i="1"/>
  <c r="M7732" i="1"/>
  <c r="M7731" i="1"/>
  <c r="M7730" i="1"/>
  <c r="M7729" i="1"/>
  <c r="M7728" i="1"/>
  <c r="M7727" i="1"/>
  <c r="M7726" i="1"/>
  <c r="M7725" i="1"/>
  <c r="M7724" i="1"/>
  <c r="M7723" i="1"/>
  <c r="M7722" i="1"/>
  <c r="M7721" i="1"/>
  <c r="M7720" i="1"/>
  <c r="M7719" i="1"/>
  <c r="M7718" i="1"/>
  <c r="M7717" i="1"/>
  <c r="M7716" i="1"/>
  <c r="M7715" i="1"/>
  <c r="M7714" i="1"/>
  <c r="M7713" i="1"/>
  <c r="M7712" i="1"/>
  <c r="M7711" i="1"/>
  <c r="M7710" i="1"/>
  <c r="M7709" i="1"/>
  <c r="M7708" i="1"/>
  <c r="M7707" i="1"/>
  <c r="M7706" i="1"/>
  <c r="M7705" i="1"/>
  <c r="M7704" i="1"/>
  <c r="M7703" i="1"/>
  <c r="M7702" i="1"/>
  <c r="M7701" i="1"/>
  <c r="M7700" i="1"/>
  <c r="M7699" i="1"/>
  <c r="M7698" i="1"/>
  <c r="M7697" i="1"/>
  <c r="M7696" i="1"/>
  <c r="M7695" i="1"/>
  <c r="M7694" i="1"/>
  <c r="M7693" i="1"/>
  <c r="M7692" i="1"/>
  <c r="M7691" i="1"/>
  <c r="M7690" i="1"/>
  <c r="M7689" i="1"/>
  <c r="M7688" i="1"/>
  <c r="M7687" i="1"/>
  <c r="M7686" i="1"/>
  <c r="M7685" i="1"/>
  <c r="M7684" i="1"/>
  <c r="M7683" i="1"/>
  <c r="M7682" i="1"/>
  <c r="M7681" i="1"/>
  <c r="M7680" i="1"/>
  <c r="M7679" i="1"/>
  <c r="M7678" i="1"/>
  <c r="M7677" i="1"/>
  <c r="M7676" i="1"/>
  <c r="M7675" i="1"/>
  <c r="M7674" i="1"/>
  <c r="M7673" i="1"/>
  <c r="M7672" i="1"/>
  <c r="M7671" i="1"/>
  <c r="M7670" i="1"/>
  <c r="M7669" i="1"/>
  <c r="M7668" i="1"/>
  <c r="M7667" i="1"/>
  <c r="M7666" i="1"/>
  <c r="M7665" i="1"/>
  <c r="M7664" i="1"/>
  <c r="M7663" i="1"/>
  <c r="M7662" i="1"/>
  <c r="M7661" i="1"/>
  <c r="M7660" i="1"/>
  <c r="M7659" i="1"/>
  <c r="M7658" i="1"/>
  <c r="M7657" i="1"/>
  <c r="M7656" i="1"/>
  <c r="M7655" i="1"/>
  <c r="M7654" i="1"/>
  <c r="M7653" i="1"/>
  <c r="M7652" i="1"/>
  <c r="M7651" i="1"/>
  <c r="M7650" i="1"/>
  <c r="M7649" i="1"/>
  <c r="M7648" i="1"/>
  <c r="M7647" i="1"/>
  <c r="M7646" i="1"/>
  <c r="M7645" i="1"/>
  <c r="M7644" i="1"/>
  <c r="M7643" i="1"/>
  <c r="M7642" i="1"/>
  <c r="M7641" i="1"/>
  <c r="M7640" i="1"/>
  <c r="M7639" i="1"/>
  <c r="M7638" i="1"/>
  <c r="M7637" i="1"/>
  <c r="M7636" i="1"/>
  <c r="M7635" i="1"/>
  <c r="M7634" i="1"/>
  <c r="M7633" i="1"/>
  <c r="M7632" i="1"/>
  <c r="M7631" i="1"/>
  <c r="M7630" i="1"/>
  <c r="M7629" i="1"/>
  <c r="M7628" i="1"/>
  <c r="M7627" i="1"/>
  <c r="M7626" i="1"/>
  <c r="M7625" i="1"/>
  <c r="M7624" i="1"/>
  <c r="M7623" i="1"/>
  <c r="M7622" i="1"/>
  <c r="M7621" i="1"/>
  <c r="M7620" i="1"/>
  <c r="M7619" i="1"/>
  <c r="M7618" i="1"/>
  <c r="M7617" i="1"/>
  <c r="M7616" i="1"/>
  <c r="M7615" i="1"/>
  <c r="M7614" i="1"/>
  <c r="M7613" i="1"/>
  <c r="M7612" i="1"/>
  <c r="M7611" i="1"/>
  <c r="M7610" i="1"/>
  <c r="M7609" i="1"/>
  <c r="M7608" i="1"/>
  <c r="M7607" i="1"/>
  <c r="M7606" i="1"/>
  <c r="M7605" i="1"/>
  <c r="M7604" i="1"/>
  <c r="M7603" i="1"/>
  <c r="M7602" i="1"/>
  <c r="M7601" i="1"/>
  <c r="M7600" i="1"/>
  <c r="M7599" i="1"/>
  <c r="M7598" i="1"/>
  <c r="M7597" i="1"/>
  <c r="M7596" i="1"/>
  <c r="M7595" i="1"/>
  <c r="M7594" i="1"/>
  <c r="M7593" i="1"/>
  <c r="M7592" i="1"/>
  <c r="M7591" i="1"/>
  <c r="M7590" i="1"/>
  <c r="M7589" i="1"/>
  <c r="M7588" i="1"/>
  <c r="M7587" i="1"/>
  <c r="M7586" i="1"/>
  <c r="M7585" i="1"/>
  <c r="M7584" i="1"/>
  <c r="M7583" i="1"/>
  <c r="M7582" i="1"/>
  <c r="M7581" i="1"/>
  <c r="M7580" i="1"/>
  <c r="M7579" i="1"/>
  <c r="M7578" i="1"/>
  <c r="M7577" i="1"/>
  <c r="M7576" i="1"/>
  <c r="M7575" i="1"/>
  <c r="M7574" i="1"/>
  <c r="M7573" i="1"/>
  <c r="M7572" i="1"/>
  <c r="M7571" i="1"/>
  <c r="M7570" i="1"/>
  <c r="M7569" i="1"/>
  <c r="M7568" i="1"/>
  <c r="M7567" i="1"/>
  <c r="M7566" i="1"/>
  <c r="M7565" i="1"/>
  <c r="M7564" i="1"/>
  <c r="M7563" i="1"/>
  <c r="M7562" i="1"/>
  <c r="M7561" i="1"/>
  <c r="M7560" i="1"/>
  <c r="M7559" i="1"/>
  <c r="M7558" i="1"/>
  <c r="M7557" i="1"/>
  <c r="M7556" i="1"/>
  <c r="M7555" i="1"/>
  <c r="M7554" i="1"/>
  <c r="M7553" i="1"/>
  <c r="M7552" i="1"/>
  <c r="M7551" i="1"/>
  <c r="M7550" i="1"/>
  <c r="M7549" i="1"/>
  <c r="M7548" i="1"/>
  <c r="M7547" i="1"/>
  <c r="M7546" i="1"/>
  <c r="M7545" i="1"/>
  <c r="M7544" i="1"/>
  <c r="M7543" i="1"/>
  <c r="M7542" i="1"/>
  <c r="M7541" i="1"/>
  <c r="M7540" i="1"/>
  <c r="M7539" i="1"/>
  <c r="M7538" i="1"/>
  <c r="M7537" i="1"/>
  <c r="M7536" i="1"/>
  <c r="M7535" i="1"/>
  <c r="M7534" i="1"/>
  <c r="M7533" i="1"/>
  <c r="M7532" i="1"/>
  <c r="M7531" i="1"/>
  <c r="M7530" i="1"/>
  <c r="M7529" i="1"/>
  <c r="M7528" i="1"/>
  <c r="M7527" i="1"/>
  <c r="M7526" i="1"/>
  <c r="M7525" i="1"/>
  <c r="M7524" i="1"/>
  <c r="M7523" i="1"/>
  <c r="M7522" i="1"/>
  <c r="M7521" i="1"/>
  <c r="M7520" i="1"/>
  <c r="M7519" i="1"/>
  <c r="M7518" i="1"/>
  <c r="M7517" i="1"/>
  <c r="M7516" i="1"/>
  <c r="M7515" i="1"/>
  <c r="M7514" i="1"/>
  <c r="M7513" i="1"/>
  <c r="M7512" i="1"/>
  <c r="M7511" i="1"/>
  <c r="M7510" i="1"/>
  <c r="M7509" i="1"/>
  <c r="M7508" i="1"/>
  <c r="M7507" i="1"/>
  <c r="M7506" i="1"/>
  <c r="M7505" i="1"/>
  <c r="M7504" i="1"/>
  <c r="M7503" i="1"/>
  <c r="M7502" i="1"/>
  <c r="M7501" i="1"/>
  <c r="M7500" i="1"/>
  <c r="M7499" i="1"/>
  <c r="M7498" i="1"/>
  <c r="M7497" i="1"/>
  <c r="M7496" i="1"/>
  <c r="M7495" i="1"/>
  <c r="M7494" i="1"/>
  <c r="M7493" i="1"/>
  <c r="M7492" i="1"/>
  <c r="M7491" i="1"/>
  <c r="M7490" i="1"/>
  <c r="M7489" i="1"/>
  <c r="M7488" i="1"/>
  <c r="M7487" i="1"/>
  <c r="M7486" i="1"/>
  <c r="M7485" i="1"/>
  <c r="M7484" i="1"/>
  <c r="M7483" i="1"/>
  <c r="M7482" i="1"/>
  <c r="M7481" i="1"/>
  <c r="M7480" i="1"/>
  <c r="M7479" i="1"/>
  <c r="M7478" i="1"/>
  <c r="M7477" i="1"/>
  <c r="M7476" i="1"/>
  <c r="M7475" i="1"/>
  <c r="M7474" i="1"/>
  <c r="M7473" i="1"/>
  <c r="M7472" i="1"/>
  <c r="M7471" i="1"/>
  <c r="M7470" i="1"/>
  <c r="M7469" i="1"/>
  <c r="M7468" i="1"/>
  <c r="M7467" i="1"/>
  <c r="M7466" i="1"/>
  <c r="M7465" i="1"/>
  <c r="M7464" i="1"/>
  <c r="M7463" i="1"/>
  <c r="M7462" i="1"/>
  <c r="M7461" i="1"/>
  <c r="M7460" i="1"/>
  <c r="M7459" i="1"/>
  <c r="M7458" i="1"/>
  <c r="M7457" i="1"/>
  <c r="M7456" i="1"/>
  <c r="M7455" i="1"/>
  <c r="M7454" i="1"/>
  <c r="M7453" i="1"/>
  <c r="M7452" i="1"/>
  <c r="M7451" i="1"/>
  <c r="M7450" i="1"/>
  <c r="M7449" i="1"/>
  <c r="M7448" i="1"/>
  <c r="M7447" i="1"/>
  <c r="M7446" i="1"/>
  <c r="M7445" i="1"/>
  <c r="M7444" i="1"/>
  <c r="M7443" i="1"/>
  <c r="M7442" i="1"/>
  <c r="M7441" i="1"/>
  <c r="M7440" i="1"/>
  <c r="M7439" i="1"/>
  <c r="M7438" i="1"/>
  <c r="M7437" i="1"/>
  <c r="M7436" i="1"/>
  <c r="M7435" i="1"/>
  <c r="M7434" i="1"/>
  <c r="M7433" i="1"/>
  <c r="M7432" i="1"/>
  <c r="M7431" i="1"/>
  <c r="M7430" i="1"/>
  <c r="M7429" i="1"/>
  <c r="M7428" i="1"/>
  <c r="M7427" i="1"/>
  <c r="M7426" i="1"/>
  <c r="M7425" i="1"/>
  <c r="M7424" i="1"/>
  <c r="M7423" i="1"/>
  <c r="M7422" i="1"/>
  <c r="M7421" i="1"/>
  <c r="M7420" i="1"/>
  <c r="M7419" i="1"/>
  <c r="M7418" i="1"/>
  <c r="M7417" i="1"/>
  <c r="M7416" i="1"/>
  <c r="M7415" i="1"/>
  <c r="M7414" i="1"/>
  <c r="M7413" i="1"/>
  <c r="M7412" i="1"/>
  <c r="M7411" i="1"/>
  <c r="M7410" i="1"/>
  <c r="M7409" i="1"/>
  <c r="M7408" i="1"/>
  <c r="M7407" i="1"/>
  <c r="M7406" i="1"/>
  <c r="M7405" i="1"/>
  <c r="M7404" i="1"/>
  <c r="M7403" i="1"/>
  <c r="M7402" i="1"/>
  <c r="M7401" i="1"/>
  <c r="M7400" i="1"/>
  <c r="M7399" i="1"/>
  <c r="M7398" i="1"/>
  <c r="M7397" i="1"/>
  <c r="M7396" i="1"/>
  <c r="M7395" i="1"/>
  <c r="M7394" i="1"/>
  <c r="M7393" i="1"/>
  <c r="M7392" i="1"/>
  <c r="M7391" i="1"/>
  <c r="M7390" i="1"/>
  <c r="M7389" i="1"/>
  <c r="M7388" i="1"/>
  <c r="M7387" i="1"/>
  <c r="M7386" i="1"/>
  <c r="M7385" i="1"/>
  <c r="M7384" i="1"/>
  <c r="M7383" i="1"/>
  <c r="M7382" i="1"/>
  <c r="M7381" i="1"/>
  <c r="M7380" i="1"/>
  <c r="M7379" i="1"/>
  <c r="M7378" i="1"/>
  <c r="M7377" i="1"/>
  <c r="M7376" i="1"/>
  <c r="M7375" i="1"/>
  <c r="M7374" i="1"/>
  <c r="M7373" i="1"/>
  <c r="M7372" i="1"/>
  <c r="M7371" i="1"/>
  <c r="M7370" i="1"/>
  <c r="M7369" i="1"/>
  <c r="M7368" i="1"/>
  <c r="M7367" i="1"/>
  <c r="M7366" i="1"/>
  <c r="M7365" i="1"/>
  <c r="M7364" i="1"/>
  <c r="M7363" i="1"/>
  <c r="M7362" i="1"/>
  <c r="M7361" i="1"/>
  <c r="M7360" i="1"/>
  <c r="M7359" i="1"/>
  <c r="M7358" i="1"/>
  <c r="M7357" i="1"/>
  <c r="M7356" i="1"/>
  <c r="M7355" i="1"/>
  <c r="M7354" i="1"/>
  <c r="M7353" i="1"/>
  <c r="M7352" i="1"/>
  <c r="M7351" i="1"/>
  <c r="M7350" i="1"/>
  <c r="M7349" i="1"/>
  <c r="M7348" i="1"/>
  <c r="M7347" i="1"/>
  <c r="M7346" i="1"/>
  <c r="M7345" i="1"/>
  <c r="M7344" i="1"/>
  <c r="M7343" i="1"/>
  <c r="M7342" i="1"/>
  <c r="M7341" i="1"/>
  <c r="M7340" i="1"/>
  <c r="M7339" i="1"/>
  <c r="M7338" i="1"/>
  <c r="M7337" i="1"/>
  <c r="M7336" i="1"/>
  <c r="M7335" i="1"/>
  <c r="M7334" i="1"/>
  <c r="M7333" i="1"/>
  <c r="M7332" i="1"/>
  <c r="M7331" i="1"/>
  <c r="M7330" i="1"/>
  <c r="M7329" i="1"/>
  <c r="M7328" i="1"/>
  <c r="M7327" i="1"/>
  <c r="M7326" i="1"/>
  <c r="M7325" i="1"/>
  <c r="M7324" i="1"/>
  <c r="M7323" i="1"/>
  <c r="M7322" i="1"/>
  <c r="M7321" i="1"/>
  <c r="M7320" i="1"/>
  <c r="M7319" i="1"/>
  <c r="M7318" i="1"/>
  <c r="M7317" i="1"/>
  <c r="M7316" i="1"/>
  <c r="M7315" i="1"/>
  <c r="M7314" i="1"/>
  <c r="M7313" i="1"/>
  <c r="M7312" i="1"/>
  <c r="M7311" i="1"/>
  <c r="M7310" i="1"/>
  <c r="M7309" i="1"/>
  <c r="M7308" i="1"/>
  <c r="M7307" i="1"/>
  <c r="M7306" i="1"/>
  <c r="M7305" i="1"/>
  <c r="M7304" i="1"/>
  <c r="M7303" i="1"/>
  <c r="M7302" i="1"/>
  <c r="M7301" i="1"/>
  <c r="M7300" i="1"/>
  <c r="M7299" i="1"/>
  <c r="M7298" i="1"/>
  <c r="M7297" i="1"/>
  <c r="M7296" i="1"/>
  <c r="M7295" i="1"/>
  <c r="M7294" i="1"/>
  <c r="M7293" i="1"/>
  <c r="M7292" i="1"/>
  <c r="M7291" i="1"/>
  <c r="M7290" i="1"/>
  <c r="M7289" i="1"/>
  <c r="M7288" i="1"/>
  <c r="M7287" i="1"/>
  <c r="M7286" i="1"/>
  <c r="M7285" i="1"/>
  <c r="M7284" i="1"/>
  <c r="M7283" i="1"/>
  <c r="M7282" i="1"/>
  <c r="M7281" i="1"/>
  <c r="M7280" i="1"/>
  <c r="M7279" i="1"/>
  <c r="M7278" i="1"/>
  <c r="M7277" i="1"/>
  <c r="M7276" i="1"/>
  <c r="M7275" i="1"/>
  <c r="M7274" i="1"/>
  <c r="M7273" i="1"/>
  <c r="M7272" i="1"/>
  <c r="M7271" i="1"/>
  <c r="M7270" i="1"/>
  <c r="M7269" i="1"/>
  <c r="M7268" i="1"/>
  <c r="M7267" i="1"/>
  <c r="M7266" i="1"/>
  <c r="M7265" i="1"/>
  <c r="M7264" i="1"/>
  <c r="M7263" i="1"/>
  <c r="M7262" i="1"/>
  <c r="M7261" i="1"/>
  <c r="M7260" i="1"/>
  <c r="M7259" i="1"/>
  <c r="M7258" i="1"/>
  <c r="M7257" i="1"/>
  <c r="M7256" i="1"/>
  <c r="M7255" i="1"/>
  <c r="M7254" i="1"/>
  <c r="M7253" i="1"/>
  <c r="M7252" i="1"/>
  <c r="M7251" i="1"/>
  <c r="M7250" i="1"/>
  <c r="M7249" i="1"/>
  <c r="M7248" i="1"/>
  <c r="M7247" i="1"/>
  <c r="M7246" i="1"/>
  <c r="M7245" i="1"/>
  <c r="M7244" i="1"/>
  <c r="M7243" i="1"/>
  <c r="M7242" i="1"/>
  <c r="M7241" i="1"/>
  <c r="M7240" i="1"/>
  <c r="M7239" i="1"/>
  <c r="M7238" i="1"/>
  <c r="M7237" i="1"/>
  <c r="M7236" i="1"/>
  <c r="M7235" i="1"/>
  <c r="M7234" i="1"/>
  <c r="M7233" i="1"/>
  <c r="M7232" i="1"/>
  <c r="M7231" i="1"/>
  <c r="M7230" i="1"/>
  <c r="M7229" i="1"/>
  <c r="M7228" i="1"/>
  <c r="M7227" i="1"/>
  <c r="M7226" i="1"/>
  <c r="M7225" i="1"/>
  <c r="M7224" i="1"/>
  <c r="M7223" i="1"/>
  <c r="M7222" i="1"/>
  <c r="M7221" i="1"/>
  <c r="M7220" i="1"/>
  <c r="M7219" i="1"/>
  <c r="M7218" i="1"/>
  <c r="M7217" i="1"/>
  <c r="M7216" i="1"/>
  <c r="M7215" i="1"/>
  <c r="M7214" i="1"/>
  <c r="M7213" i="1"/>
  <c r="M7212" i="1"/>
  <c r="M7211" i="1"/>
  <c r="M7210" i="1"/>
  <c r="M7209" i="1"/>
  <c r="M7208" i="1"/>
  <c r="M7207" i="1"/>
  <c r="M7206" i="1"/>
  <c r="M7205" i="1"/>
  <c r="M7204" i="1"/>
  <c r="M7203" i="1"/>
  <c r="M7202" i="1"/>
  <c r="M7201" i="1"/>
  <c r="M7200" i="1"/>
  <c r="M7199" i="1"/>
  <c r="M7198" i="1"/>
  <c r="M7197" i="1"/>
  <c r="M7196" i="1"/>
  <c r="M7195" i="1"/>
  <c r="M7194" i="1"/>
  <c r="M7193" i="1"/>
  <c r="M7192" i="1"/>
  <c r="M7191" i="1"/>
  <c r="M7190" i="1"/>
  <c r="M7189" i="1"/>
  <c r="M7188" i="1"/>
  <c r="M7187" i="1"/>
  <c r="M7186" i="1"/>
  <c r="M7185" i="1"/>
  <c r="M7184" i="1"/>
  <c r="M7183" i="1"/>
  <c r="M7182" i="1"/>
  <c r="M7181" i="1"/>
  <c r="M7180" i="1"/>
  <c r="M7179" i="1"/>
  <c r="M7178" i="1"/>
  <c r="M7177" i="1"/>
  <c r="M7176" i="1"/>
  <c r="M7175" i="1"/>
  <c r="M7174" i="1"/>
  <c r="M7173" i="1"/>
  <c r="M7172" i="1"/>
  <c r="M7171" i="1"/>
  <c r="M7170" i="1"/>
  <c r="M7169" i="1"/>
  <c r="M7168" i="1"/>
  <c r="M7167" i="1"/>
  <c r="M7166" i="1"/>
  <c r="M7165" i="1"/>
  <c r="M7164" i="1"/>
  <c r="M7163" i="1"/>
  <c r="M7162" i="1"/>
  <c r="M7161" i="1"/>
  <c r="M7160" i="1"/>
  <c r="M7159" i="1"/>
  <c r="M7158" i="1"/>
  <c r="M7157" i="1"/>
  <c r="M7156" i="1"/>
  <c r="M7155" i="1"/>
  <c r="M7154" i="1"/>
  <c r="M7153" i="1"/>
  <c r="M7152" i="1"/>
  <c r="M7151" i="1"/>
  <c r="M7150" i="1"/>
  <c r="M7149" i="1"/>
  <c r="M7148" i="1"/>
  <c r="M7147" i="1"/>
  <c r="M7146" i="1"/>
  <c r="M7145" i="1"/>
  <c r="M7144" i="1"/>
  <c r="M7143" i="1"/>
  <c r="M7142" i="1"/>
  <c r="M7141" i="1"/>
  <c r="M7140" i="1"/>
  <c r="M7139" i="1"/>
  <c r="M7138" i="1"/>
  <c r="M7137" i="1"/>
  <c r="M7136" i="1"/>
  <c r="M7135" i="1"/>
  <c r="M7134" i="1"/>
  <c r="M7133" i="1"/>
  <c r="M7132" i="1"/>
  <c r="M7131" i="1"/>
  <c r="M7130" i="1"/>
  <c r="M7129" i="1"/>
  <c r="M7128" i="1"/>
  <c r="M7127" i="1"/>
  <c r="M7126" i="1"/>
  <c r="M7125" i="1"/>
  <c r="M7124" i="1"/>
  <c r="M7123" i="1"/>
  <c r="M7122" i="1"/>
  <c r="M7121" i="1"/>
  <c r="M7120" i="1"/>
  <c r="M7119" i="1"/>
  <c r="M7118" i="1"/>
  <c r="M7117" i="1"/>
  <c r="M7116" i="1"/>
  <c r="M7115" i="1"/>
  <c r="M7114" i="1"/>
  <c r="M7113" i="1"/>
  <c r="M7112" i="1"/>
  <c r="M7111" i="1"/>
  <c r="M7110" i="1"/>
  <c r="M7109" i="1"/>
  <c r="M7108" i="1"/>
  <c r="M7107" i="1"/>
  <c r="M7106" i="1"/>
  <c r="M7105" i="1"/>
  <c r="M7104" i="1"/>
  <c r="M7103" i="1"/>
  <c r="M7102" i="1"/>
  <c r="M7101" i="1"/>
  <c r="M7100" i="1"/>
  <c r="M7099" i="1"/>
  <c r="M7098" i="1"/>
  <c r="M7097" i="1"/>
  <c r="M7096" i="1"/>
  <c r="M7095" i="1"/>
  <c r="M7094" i="1"/>
  <c r="M7093" i="1"/>
  <c r="M7092" i="1"/>
  <c r="M7091" i="1"/>
  <c r="M7090" i="1"/>
  <c r="M7089" i="1"/>
  <c r="M7088" i="1"/>
  <c r="M7087" i="1"/>
  <c r="M7086" i="1"/>
  <c r="M7085" i="1"/>
  <c r="M7084" i="1"/>
  <c r="M7083" i="1"/>
  <c r="M7082" i="1"/>
  <c r="M7081" i="1"/>
  <c r="M7080" i="1"/>
  <c r="M7079" i="1"/>
  <c r="M7078" i="1"/>
  <c r="M7077" i="1"/>
  <c r="M7076" i="1"/>
  <c r="M7075" i="1"/>
  <c r="M7074" i="1"/>
  <c r="M7073" i="1"/>
  <c r="M7072" i="1"/>
  <c r="M7071" i="1"/>
  <c r="M7070" i="1"/>
  <c r="M7069" i="1"/>
  <c r="M7068" i="1"/>
  <c r="M7067" i="1"/>
  <c r="M7066" i="1"/>
  <c r="M7065" i="1"/>
  <c r="M7064" i="1"/>
  <c r="M7063" i="1"/>
  <c r="M7062" i="1"/>
  <c r="M7061" i="1"/>
  <c r="M7060" i="1"/>
  <c r="M7059" i="1"/>
  <c r="M7058" i="1"/>
  <c r="M7057" i="1"/>
  <c r="M7056" i="1"/>
  <c r="M7055" i="1"/>
  <c r="M7054" i="1"/>
  <c r="M7053" i="1"/>
  <c r="M7052" i="1"/>
  <c r="M7051" i="1"/>
  <c r="M7050" i="1"/>
  <c r="M7049" i="1"/>
  <c r="M7048" i="1"/>
  <c r="M7047" i="1"/>
  <c r="M7046" i="1"/>
  <c r="M7045" i="1"/>
  <c r="M7044" i="1"/>
  <c r="M7043" i="1"/>
  <c r="M7042" i="1"/>
  <c r="M7041" i="1"/>
  <c r="M7040" i="1"/>
  <c r="M7039" i="1"/>
  <c r="M7038" i="1"/>
  <c r="M7037" i="1"/>
  <c r="M7036" i="1"/>
  <c r="M7035" i="1"/>
  <c r="M7034" i="1"/>
  <c r="M7033" i="1"/>
  <c r="M7032" i="1"/>
  <c r="M7031" i="1"/>
  <c r="M7030" i="1"/>
  <c r="M7029" i="1"/>
  <c r="M7028" i="1"/>
  <c r="M7027" i="1"/>
  <c r="M7026" i="1"/>
  <c r="M7025" i="1"/>
  <c r="M7024" i="1"/>
  <c r="M7023" i="1"/>
  <c r="M7022" i="1"/>
  <c r="M7021" i="1"/>
  <c r="M7020" i="1"/>
  <c r="M7019" i="1"/>
  <c r="M7018" i="1"/>
  <c r="M7017" i="1"/>
  <c r="M7016" i="1"/>
  <c r="M7015" i="1"/>
  <c r="M7014" i="1"/>
  <c r="M7013" i="1"/>
  <c r="M7012" i="1"/>
  <c r="M7011" i="1"/>
  <c r="M7010" i="1"/>
  <c r="M7009" i="1"/>
  <c r="M7008" i="1"/>
  <c r="M7007" i="1"/>
  <c r="M7006" i="1"/>
  <c r="M7005" i="1"/>
  <c r="M7004" i="1"/>
  <c r="M7003" i="1"/>
  <c r="M7002" i="1"/>
  <c r="M7001" i="1"/>
  <c r="M7000" i="1"/>
  <c r="M6999" i="1"/>
  <c r="M6998" i="1"/>
  <c r="M6997" i="1"/>
  <c r="M6996" i="1"/>
  <c r="M6995" i="1"/>
  <c r="M6994" i="1"/>
  <c r="M6993" i="1"/>
  <c r="M6992" i="1"/>
  <c r="M6991" i="1"/>
  <c r="M6990" i="1"/>
  <c r="M6989" i="1"/>
  <c r="M6988" i="1"/>
  <c r="M6987" i="1"/>
  <c r="M6986" i="1"/>
  <c r="M6985" i="1"/>
  <c r="M6984" i="1"/>
  <c r="M6983" i="1"/>
  <c r="M6982" i="1"/>
  <c r="M6981" i="1"/>
  <c r="M6980" i="1"/>
  <c r="M6979" i="1"/>
  <c r="M6978" i="1"/>
  <c r="M6977" i="1"/>
  <c r="M6976" i="1"/>
  <c r="M6975" i="1"/>
  <c r="M6974" i="1"/>
  <c r="M6973" i="1"/>
  <c r="M6972" i="1"/>
  <c r="M6971" i="1"/>
  <c r="M6970" i="1"/>
  <c r="M6969" i="1"/>
  <c r="M6968" i="1"/>
  <c r="M6967" i="1"/>
  <c r="M6966" i="1"/>
  <c r="M6965" i="1"/>
  <c r="M6964" i="1"/>
  <c r="M6963" i="1"/>
  <c r="M6962" i="1"/>
  <c r="M6961" i="1"/>
  <c r="M6960" i="1"/>
  <c r="M6959" i="1"/>
  <c r="M6958" i="1"/>
  <c r="M6957" i="1"/>
  <c r="M6956" i="1"/>
  <c r="M6955" i="1"/>
  <c r="M6954" i="1"/>
  <c r="M6953" i="1"/>
  <c r="M6952" i="1"/>
  <c r="M6951" i="1"/>
  <c r="M6950" i="1"/>
  <c r="M6949" i="1"/>
  <c r="M6948" i="1"/>
  <c r="M6947" i="1"/>
  <c r="M6946" i="1"/>
  <c r="M6945" i="1"/>
  <c r="M6944" i="1"/>
  <c r="M6943" i="1"/>
  <c r="M6942" i="1"/>
  <c r="M6941" i="1"/>
  <c r="M6940" i="1"/>
  <c r="M6939" i="1"/>
  <c r="M6938" i="1"/>
  <c r="M6937" i="1"/>
  <c r="M6936" i="1"/>
  <c r="M6935" i="1"/>
  <c r="M6934" i="1"/>
  <c r="M6933" i="1"/>
  <c r="M6932" i="1"/>
  <c r="M6931" i="1"/>
  <c r="M6930" i="1"/>
  <c r="M6929" i="1"/>
  <c r="M6928" i="1"/>
  <c r="M6927" i="1"/>
  <c r="M6926" i="1"/>
  <c r="M6925" i="1"/>
  <c r="M6924" i="1"/>
  <c r="M6923" i="1"/>
  <c r="M6922" i="1"/>
  <c r="M6921" i="1"/>
  <c r="M6920" i="1"/>
  <c r="M6919" i="1"/>
  <c r="M6918" i="1"/>
  <c r="M6917" i="1"/>
  <c r="M6916" i="1"/>
  <c r="M6915" i="1"/>
  <c r="M6914" i="1"/>
  <c r="M6913" i="1"/>
  <c r="M6912" i="1"/>
  <c r="M6911" i="1"/>
  <c r="M6910" i="1"/>
  <c r="M6909" i="1"/>
  <c r="M6908" i="1"/>
  <c r="M6907" i="1"/>
  <c r="M6906" i="1"/>
  <c r="M6905" i="1"/>
  <c r="M6904" i="1"/>
  <c r="M6903" i="1"/>
  <c r="M6902" i="1"/>
  <c r="M6901" i="1"/>
  <c r="M6900" i="1"/>
  <c r="M6899" i="1"/>
  <c r="M6898" i="1"/>
  <c r="M6897" i="1"/>
  <c r="M6896" i="1"/>
  <c r="M6895" i="1"/>
  <c r="M6894" i="1"/>
  <c r="M6893" i="1"/>
  <c r="M6892" i="1"/>
  <c r="M6891" i="1"/>
  <c r="M6890" i="1"/>
  <c r="M6889" i="1"/>
  <c r="M6888" i="1"/>
  <c r="M6887" i="1"/>
  <c r="M6886" i="1"/>
  <c r="M6885" i="1"/>
  <c r="M6884" i="1"/>
  <c r="M6883" i="1"/>
  <c r="M6882" i="1"/>
  <c r="M6881" i="1"/>
  <c r="M6880" i="1"/>
  <c r="M6879" i="1"/>
  <c r="M6878" i="1"/>
  <c r="M6877" i="1"/>
  <c r="M6876" i="1"/>
  <c r="M6875" i="1"/>
  <c r="M6874" i="1"/>
  <c r="M6873" i="1"/>
  <c r="M6872" i="1"/>
  <c r="M6871" i="1"/>
  <c r="M6870" i="1"/>
  <c r="M6869" i="1"/>
  <c r="M6868" i="1"/>
  <c r="M6867" i="1"/>
  <c r="M6866" i="1"/>
  <c r="M6865" i="1"/>
  <c r="M6864" i="1"/>
  <c r="M6863" i="1"/>
  <c r="M6862" i="1"/>
  <c r="M6861" i="1"/>
  <c r="M6860" i="1"/>
  <c r="M6859" i="1"/>
  <c r="M6858" i="1"/>
  <c r="M6857" i="1"/>
  <c r="M6856" i="1"/>
  <c r="M6855" i="1"/>
  <c r="M6854" i="1"/>
  <c r="M6853" i="1"/>
  <c r="M6852" i="1"/>
  <c r="M6851" i="1"/>
  <c r="M6850" i="1"/>
  <c r="M6849" i="1"/>
  <c r="M6848" i="1"/>
  <c r="M6847" i="1"/>
  <c r="M6846" i="1"/>
  <c r="M6845" i="1"/>
  <c r="M6844" i="1"/>
  <c r="M6843" i="1"/>
  <c r="M6842" i="1"/>
  <c r="M6841" i="1"/>
  <c r="M6840" i="1"/>
  <c r="M6839" i="1"/>
  <c r="M6838" i="1"/>
  <c r="M6837" i="1"/>
  <c r="M6836" i="1"/>
  <c r="M6835" i="1"/>
  <c r="M6834" i="1"/>
  <c r="M6833" i="1"/>
  <c r="M6832" i="1"/>
  <c r="M6831" i="1"/>
  <c r="M6830" i="1"/>
  <c r="M6829" i="1"/>
  <c r="M6828" i="1"/>
  <c r="M6827" i="1"/>
  <c r="M6826" i="1"/>
  <c r="M6825" i="1"/>
  <c r="M6824" i="1"/>
  <c r="M6823" i="1"/>
  <c r="M6822" i="1"/>
  <c r="M6821" i="1"/>
  <c r="M6820" i="1"/>
  <c r="M6819" i="1"/>
  <c r="M6818" i="1"/>
  <c r="M6817" i="1"/>
  <c r="M6816" i="1"/>
  <c r="M6815" i="1"/>
  <c r="M6814" i="1"/>
  <c r="M6813" i="1"/>
  <c r="M6812" i="1"/>
  <c r="M6811" i="1"/>
  <c r="M6810" i="1"/>
  <c r="M6809" i="1"/>
  <c r="M6808" i="1"/>
  <c r="M6807" i="1"/>
  <c r="M6806" i="1"/>
  <c r="M6805" i="1"/>
  <c r="M6804" i="1"/>
  <c r="M6803" i="1"/>
  <c r="M6802" i="1"/>
  <c r="M6801" i="1"/>
  <c r="M6800" i="1"/>
  <c r="M6799" i="1"/>
  <c r="M6798" i="1"/>
  <c r="M6797" i="1"/>
  <c r="M6796" i="1"/>
  <c r="M6795" i="1"/>
  <c r="M6794" i="1"/>
  <c r="M6793" i="1"/>
  <c r="M6792" i="1"/>
  <c r="M6791" i="1"/>
  <c r="M6790" i="1"/>
  <c r="M6789" i="1"/>
  <c r="M6788" i="1"/>
  <c r="M6787" i="1"/>
  <c r="M6786" i="1"/>
  <c r="M6785" i="1"/>
  <c r="M6784" i="1"/>
  <c r="M6783" i="1"/>
  <c r="M6782" i="1"/>
  <c r="M6781" i="1"/>
  <c r="M6780" i="1"/>
  <c r="M6779" i="1"/>
  <c r="M6778" i="1"/>
  <c r="M6777" i="1"/>
  <c r="M6776" i="1"/>
  <c r="M6775" i="1"/>
  <c r="M6774" i="1"/>
  <c r="M6773" i="1"/>
  <c r="M6772" i="1"/>
  <c r="M6771" i="1"/>
  <c r="M6770" i="1"/>
  <c r="M6769" i="1"/>
  <c r="M6768" i="1"/>
  <c r="M6767" i="1"/>
  <c r="M6766" i="1"/>
  <c r="M6765" i="1"/>
  <c r="M6764" i="1"/>
  <c r="M6763" i="1"/>
  <c r="M6762" i="1"/>
  <c r="M6761" i="1"/>
  <c r="M6760" i="1"/>
  <c r="M6759" i="1"/>
  <c r="M6758" i="1"/>
  <c r="M6757" i="1"/>
  <c r="M6756" i="1"/>
  <c r="M6755" i="1"/>
  <c r="M6754" i="1"/>
  <c r="M6753" i="1"/>
  <c r="M6752" i="1"/>
  <c r="M6751" i="1"/>
  <c r="M6750" i="1"/>
  <c r="M6749" i="1"/>
  <c r="M6748" i="1"/>
  <c r="M6747" i="1"/>
  <c r="M6746" i="1"/>
  <c r="M6745" i="1"/>
  <c r="M6744" i="1"/>
  <c r="M6743" i="1"/>
  <c r="M6742" i="1"/>
  <c r="M6741" i="1"/>
  <c r="M6740" i="1"/>
  <c r="M6739" i="1"/>
  <c r="M6738" i="1"/>
  <c r="M6737" i="1"/>
  <c r="M6736" i="1"/>
  <c r="M6735" i="1"/>
  <c r="M6734" i="1"/>
  <c r="M6733" i="1"/>
  <c r="M6732" i="1"/>
  <c r="M6731" i="1"/>
  <c r="M6730" i="1"/>
  <c r="M6729" i="1"/>
  <c r="M6728" i="1"/>
  <c r="M6727" i="1"/>
  <c r="M6726" i="1"/>
  <c r="M6725" i="1"/>
  <c r="M6724" i="1"/>
  <c r="M6723" i="1"/>
  <c r="M6722" i="1"/>
  <c r="M6721" i="1"/>
  <c r="M6720" i="1"/>
  <c r="M6719" i="1"/>
  <c r="M6718" i="1"/>
  <c r="M6717" i="1"/>
  <c r="M6716" i="1"/>
  <c r="M6715" i="1"/>
  <c r="M6714" i="1"/>
  <c r="M6713" i="1"/>
  <c r="M6712" i="1"/>
  <c r="M6711" i="1"/>
  <c r="M6710" i="1"/>
  <c r="M6709" i="1"/>
  <c r="M6708" i="1"/>
  <c r="M6707" i="1"/>
  <c r="M6706" i="1"/>
  <c r="M6705" i="1"/>
  <c r="M6704" i="1"/>
  <c r="M6703" i="1"/>
  <c r="M6702" i="1"/>
  <c r="M6701" i="1"/>
  <c r="M6700" i="1"/>
  <c r="M6699" i="1"/>
  <c r="M6698" i="1"/>
  <c r="M6697" i="1"/>
  <c r="M6696" i="1"/>
  <c r="M6695" i="1"/>
  <c r="M6694" i="1"/>
  <c r="M6693" i="1"/>
  <c r="M6692" i="1"/>
  <c r="M6691" i="1"/>
  <c r="M6690" i="1"/>
  <c r="M6689" i="1"/>
  <c r="M6688" i="1"/>
  <c r="M6687" i="1"/>
  <c r="M6686" i="1"/>
  <c r="M6685" i="1"/>
  <c r="M6684" i="1"/>
  <c r="M6683" i="1"/>
  <c r="M6682" i="1"/>
  <c r="M6681" i="1"/>
  <c r="M6680" i="1"/>
  <c r="M6679" i="1"/>
  <c r="M6678" i="1"/>
  <c r="M6677" i="1"/>
  <c r="M6676" i="1"/>
  <c r="M6675" i="1"/>
  <c r="M6674" i="1"/>
  <c r="M6673" i="1"/>
  <c r="M6672" i="1"/>
  <c r="M6671" i="1"/>
  <c r="M6670" i="1"/>
  <c r="M6669" i="1"/>
  <c r="M6668" i="1"/>
  <c r="M6667" i="1"/>
  <c r="M6666" i="1"/>
  <c r="M6665" i="1"/>
  <c r="M6664" i="1"/>
  <c r="M6663" i="1"/>
  <c r="M6662" i="1"/>
  <c r="M6661" i="1"/>
  <c r="M6660" i="1"/>
  <c r="M6659" i="1"/>
  <c r="M6658" i="1"/>
  <c r="M6657" i="1"/>
  <c r="M6656" i="1"/>
  <c r="M6655" i="1"/>
  <c r="M6654" i="1"/>
  <c r="M6653" i="1"/>
  <c r="M6652" i="1"/>
  <c r="M6651" i="1"/>
  <c r="M6650" i="1"/>
  <c r="M6649" i="1"/>
  <c r="M6648" i="1"/>
  <c r="M6647" i="1"/>
  <c r="M6646" i="1"/>
  <c r="M6645" i="1"/>
  <c r="M6644" i="1"/>
  <c r="M6643" i="1"/>
  <c r="M6642" i="1"/>
  <c r="M6641" i="1"/>
  <c r="M6640" i="1"/>
  <c r="M6639" i="1"/>
  <c r="M6638" i="1"/>
  <c r="M6637" i="1"/>
  <c r="M6636" i="1"/>
  <c r="M6635" i="1"/>
  <c r="M6634" i="1"/>
  <c r="M6633" i="1"/>
  <c r="M6632" i="1"/>
  <c r="M6631" i="1"/>
  <c r="M6630" i="1"/>
  <c r="M6629" i="1"/>
  <c r="M6628" i="1"/>
  <c r="M6627" i="1"/>
  <c r="M6626" i="1"/>
  <c r="M6625" i="1"/>
  <c r="M6624" i="1"/>
  <c r="M6623" i="1"/>
  <c r="M6622" i="1"/>
  <c r="M6621" i="1"/>
  <c r="M6620" i="1"/>
  <c r="M6619" i="1"/>
  <c r="M6618" i="1"/>
  <c r="M6617" i="1"/>
  <c r="M6616" i="1"/>
  <c r="M6615" i="1"/>
  <c r="M6614" i="1"/>
  <c r="M6613" i="1"/>
  <c r="M6612" i="1"/>
  <c r="M6611" i="1"/>
  <c r="M6610" i="1"/>
  <c r="M6609" i="1"/>
  <c r="M6608" i="1"/>
  <c r="M6607" i="1"/>
  <c r="M6606" i="1"/>
  <c r="M6605" i="1"/>
  <c r="M6604" i="1"/>
  <c r="M6603" i="1"/>
  <c r="M6602" i="1"/>
  <c r="M6601" i="1"/>
  <c r="M6600" i="1"/>
  <c r="M6599" i="1"/>
  <c r="M6598" i="1"/>
  <c r="M6597" i="1"/>
  <c r="M6596" i="1"/>
  <c r="M6595" i="1"/>
  <c r="M6594" i="1"/>
  <c r="M6593" i="1"/>
  <c r="M6592" i="1"/>
  <c r="M6591" i="1"/>
  <c r="M6590" i="1"/>
  <c r="M6589" i="1"/>
  <c r="M6588" i="1"/>
  <c r="M6587" i="1"/>
  <c r="M6586" i="1"/>
  <c r="M6585" i="1"/>
  <c r="M6584" i="1"/>
  <c r="M6583" i="1"/>
  <c r="M6582" i="1"/>
  <c r="M6581" i="1"/>
  <c r="M6580" i="1"/>
  <c r="M6579" i="1"/>
  <c r="M6578" i="1"/>
  <c r="M6577" i="1"/>
  <c r="M6576" i="1"/>
  <c r="M6575" i="1"/>
  <c r="M6574" i="1"/>
  <c r="M6573" i="1"/>
  <c r="M6572" i="1"/>
  <c r="M6571" i="1"/>
  <c r="M6570" i="1"/>
  <c r="M6569" i="1"/>
  <c r="M6568" i="1"/>
  <c r="M6567" i="1"/>
  <c r="M6566" i="1"/>
  <c r="M6565" i="1"/>
  <c r="M6564" i="1"/>
  <c r="M6563" i="1"/>
  <c r="M6562" i="1"/>
  <c r="M6561" i="1"/>
  <c r="M6560" i="1"/>
  <c r="M6559" i="1"/>
  <c r="M6558" i="1"/>
  <c r="M6557" i="1"/>
  <c r="M6556" i="1"/>
  <c r="M6555" i="1"/>
  <c r="M6554" i="1"/>
  <c r="M6553" i="1"/>
  <c r="M6552" i="1"/>
  <c r="M6551" i="1"/>
  <c r="M6550" i="1"/>
  <c r="M6549" i="1"/>
  <c r="M6548" i="1"/>
  <c r="M6547" i="1"/>
  <c r="M6546" i="1"/>
  <c r="M6545" i="1"/>
  <c r="M6544" i="1"/>
  <c r="M6543" i="1"/>
  <c r="M6542" i="1"/>
  <c r="M6541" i="1"/>
  <c r="M6540" i="1"/>
  <c r="M6539" i="1"/>
  <c r="M6538" i="1"/>
  <c r="M6537" i="1"/>
  <c r="M6536" i="1"/>
  <c r="M6535" i="1"/>
  <c r="M6534" i="1"/>
  <c r="M6533" i="1"/>
  <c r="M6532" i="1"/>
  <c r="M6531" i="1"/>
  <c r="M6530" i="1"/>
  <c r="M6529" i="1"/>
  <c r="M6528" i="1"/>
  <c r="M6527" i="1"/>
  <c r="M6526" i="1"/>
  <c r="M6525" i="1"/>
  <c r="M6524" i="1"/>
  <c r="M6523" i="1"/>
  <c r="M6522" i="1"/>
  <c r="M6521" i="1"/>
  <c r="M6520" i="1"/>
  <c r="M6519" i="1"/>
  <c r="M6518" i="1"/>
  <c r="M6517" i="1"/>
  <c r="M6516" i="1"/>
  <c r="M6515" i="1"/>
  <c r="M6514" i="1"/>
  <c r="M6513" i="1"/>
  <c r="M6512" i="1"/>
  <c r="M6511" i="1"/>
  <c r="M6510" i="1"/>
  <c r="M6509" i="1"/>
  <c r="M6508" i="1"/>
  <c r="M6507" i="1"/>
  <c r="M6506" i="1"/>
  <c r="M6505" i="1"/>
  <c r="M6504" i="1"/>
  <c r="M6503" i="1"/>
  <c r="M6502" i="1"/>
  <c r="M6501" i="1"/>
  <c r="M6500" i="1"/>
  <c r="M6499" i="1"/>
  <c r="M6498" i="1"/>
  <c r="M6497" i="1"/>
  <c r="M6496" i="1"/>
  <c r="M6495" i="1"/>
  <c r="M6494" i="1"/>
  <c r="M6493" i="1"/>
  <c r="M6492" i="1"/>
  <c r="M6491" i="1"/>
  <c r="M6490" i="1"/>
  <c r="M6489" i="1"/>
  <c r="M6488" i="1"/>
  <c r="M6487" i="1"/>
  <c r="M6486" i="1"/>
  <c r="M6485" i="1"/>
  <c r="M6484" i="1"/>
  <c r="M6483" i="1"/>
  <c r="M6482" i="1"/>
  <c r="M6481" i="1"/>
  <c r="M6480" i="1"/>
  <c r="M6479" i="1"/>
  <c r="M6478" i="1"/>
  <c r="M6477" i="1"/>
  <c r="M6476" i="1"/>
  <c r="M6475" i="1"/>
  <c r="M6474" i="1"/>
  <c r="M6473" i="1"/>
  <c r="M6472" i="1"/>
  <c r="M6471" i="1"/>
  <c r="M6470" i="1"/>
  <c r="M6469" i="1"/>
  <c r="M6468" i="1"/>
  <c r="M6467" i="1"/>
  <c r="M6466" i="1"/>
  <c r="M6465" i="1"/>
  <c r="M6464" i="1"/>
  <c r="M6463" i="1"/>
  <c r="M6462" i="1"/>
  <c r="M6461" i="1"/>
  <c r="M6460" i="1"/>
  <c r="M6459" i="1"/>
  <c r="M6458" i="1"/>
  <c r="M6457" i="1"/>
  <c r="M6456" i="1"/>
  <c r="M6455" i="1"/>
  <c r="M6454" i="1"/>
  <c r="M6453" i="1"/>
  <c r="M6452" i="1"/>
  <c r="M6451" i="1"/>
  <c r="M6450" i="1"/>
  <c r="M6449" i="1"/>
  <c r="M6448" i="1"/>
  <c r="M6447" i="1"/>
  <c r="M6446" i="1"/>
  <c r="M6445" i="1"/>
  <c r="M6444" i="1"/>
  <c r="M6443" i="1"/>
  <c r="M6442" i="1"/>
  <c r="M6441" i="1"/>
  <c r="M6440" i="1"/>
  <c r="M6439" i="1"/>
  <c r="M6438" i="1"/>
  <c r="M6437" i="1"/>
  <c r="M6436" i="1"/>
  <c r="M6435" i="1"/>
  <c r="M6434" i="1"/>
  <c r="M6433" i="1"/>
  <c r="M6432" i="1"/>
  <c r="M6431" i="1"/>
  <c r="M6430" i="1"/>
  <c r="M6429" i="1"/>
  <c r="M6428" i="1"/>
  <c r="M6427" i="1"/>
  <c r="M6426" i="1"/>
  <c r="M6425" i="1"/>
  <c r="M6424" i="1"/>
  <c r="M6423" i="1"/>
  <c r="M6422" i="1"/>
  <c r="M6421" i="1"/>
  <c r="M6420" i="1"/>
  <c r="M6419" i="1"/>
  <c r="M6418" i="1"/>
  <c r="M6417" i="1"/>
  <c r="M6416" i="1"/>
  <c r="M6415" i="1"/>
  <c r="M6414" i="1"/>
  <c r="M6413" i="1"/>
  <c r="M6412" i="1"/>
  <c r="M6411" i="1"/>
  <c r="M6410" i="1"/>
  <c r="M6409" i="1"/>
  <c r="M6408" i="1"/>
  <c r="M6407" i="1"/>
  <c r="M6406" i="1"/>
  <c r="M6405" i="1"/>
  <c r="M6404" i="1"/>
  <c r="M6403" i="1"/>
  <c r="M6402" i="1"/>
  <c r="M6401" i="1"/>
  <c r="M6400" i="1"/>
  <c r="M6399" i="1"/>
  <c r="M6398" i="1"/>
  <c r="M6397" i="1"/>
  <c r="M6396" i="1"/>
  <c r="M6395" i="1"/>
  <c r="M6394" i="1"/>
  <c r="M6393" i="1"/>
  <c r="M6392" i="1"/>
  <c r="M6391" i="1"/>
  <c r="M6390" i="1"/>
  <c r="M6389" i="1"/>
  <c r="M6388" i="1"/>
  <c r="M6387" i="1"/>
  <c r="M6386" i="1"/>
  <c r="M6385" i="1"/>
  <c r="M6384" i="1"/>
  <c r="M6383" i="1"/>
  <c r="M6382" i="1"/>
  <c r="M6381" i="1"/>
  <c r="M6380" i="1"/>
  <c r="M6379" i="1"/>
  <c r="M6378" i="1"/>
  <c r="M6377" i="1"/>
  <c r="M6376" i="1"/>
  <c r="M6375" i="1"/>
  <c r="M6374" i="1"/>
  <c r="M6373" i="1"/>
  <c r="M6372" i="1"/>
  <c r="M6371" i="1"/>
  <c r="M6370" i="1"/>
  <c r="M6369" i="1"/>
  <c r="M6368" i="1"/>
  <c r="M6367" i="1"/>
  <c r="M6366" i="1"/>
  <c r="M6365" i="1"/>
  <c r="M6364" i="1"/>
  <c r="M6363" i="1"/>
  <c r="M6362" i="1"/>
  <c r="M6361" i="1"/>
  <c r="M6360" i="1"/>
  <c r="M6359" i="1"/>
  <c r="M6358" i="1"/>
  <c r="M6357" i="1"/>
  <c r="M6356" i="1"/>
  <c r="M6355" i="1"/>
  <c r="M6354" i="1"/>
  <c r="M6353" i="1"/>
  <c r="M6352" i="1"/>
  <c r="M6351" i="1"/>
  <c r="M6350" i="1"/>
  <c r="M6349" i="1"/>
  <c r="M6348" i="1"/>
  <c r="M6347" i="1"/>
  <c r="M6346" i="1"/>
  <c r="M6345" i="1"/>
  <c r="M6344" i="1"/>
  <c r="M6343" i="1"/>
  <c r="M6342" i="1"/>
  <c r="M6341" i="1"/>
  <c r="M6340" i="1"/>
  <c r="M6339" i="1"/>
  <c r="M6338" i="1"/>
  <c r="M6337" i="1"/>
  <c r="M6336" i="1"/>
  <c r="M6335" i="1"/>
  <c r="M6334" i="1"/>
  <c r="M6333" i="1"/>
  <c r="M6332" i="1"/>
  <c r="M6331" i="1"/>
  <c r="M6330" i="1"/>
  <c r="M6329" i="1"/>
  <c r="M6328" i="1"/>
  <c r="M6327" i="1"/>
  <c r="M6326" i="1"/>
  <c r="M6325" i="1"/>
  <c r="M6324" i="1"/>
  <c r="M6323" i="1"/>
  <c r="M6322" i="1"/>
  <c r="M6321" i="1"/>
  <c r="M6320" i="1"/>
  <c r="M6319" i="1"/>
  <c r="M6318" i="1"/>
  <c r="M6317" i="1"/>
  <c r="M6316" i="1"/>
  <c r="M6315" i="1"/>
  <c r="M6314" i="1"/>
  <c r="M6313" i="1"/>
  <c r="M6312" i="1"/>
  <c r="M6311" i="1"/>
  <c r="M6310" i="1"/>
  <c r="M6309" i="1"/>
  <c r="M6308" i="1"/>
  <c r="M6307" i="1"/>
  <c r="M6306" i="1"/>
  <c r="M6305" i="1"/>
  <c r="M6304" i="1"/>
  <c r="M6303" i="1"/>
  <c r="M6302" i="1"/>
  <c r="M6301" i="1"/>
  <c r="M6300" i="1"/>
  <c r="M6299" i="1"/>
  <c r="M6298" i="1"/>
  <c r="M6297" i="1"/>
  <c r="M6296" i="1"/>
  <c r="M6295" i="1"/>
  <c r="M6294" i="1"/>
  <c r="M6293" i="1"/>
  <c r="M6292" i="1"/>
  <c r="M6291" i="1"/>
  <c r="M6290" i="1"/>
  <c r="M6289" i="1"/>
  <c r="M6288" i="1"/>
  <c r="M6287" i="1"/>
  <c r="M6286" i="1"/>
  <c r="M6285" i="1"/>
  <c r="M6284" i="1"/>
  <c r="M6283" i="1"/>
  <c r="M6282" i="1"/>
  <c r="M6281" i="1"/>
  <c r="M6280" i="1"/>
  <c r="M6279" i="1"/>
  <c r="M6278" i="1"/>
  <c r="M6277" i="1"/>
  <c r="M6276" i="1"/>
  <c r="M6275" i="1"/>
  <c r="M6274" i="1"/>
  <c r="M6273" i="1"/>
  <c r="M6272" i="1"/>
  <c r="M6271" i="1"/>
  <c r="M6270" i="1"/>
  <c r="M6269" i="1"/>
  <c r="M6268" i="1"/>
  <c r="M6267" i="1"/>
  <c r="M6266" i="1"/>
  <c r="M6265" i="1"/>
  <c r="M6264" i="1"/>
  <c r="M6263" i="1"/>
  <c r="M6262" i="1"/>
  <c r="M6261" i="1"/>
  <c r="M6260" i="1"/>
  <c r="M6259" i="1"/>
  <c r="M6258" i="1"/>
  <c r="M6257" i="1"/>
  <c r="M6256" i="1"/>
  <c r="M6255" i="1"/>
  <c r="M6254" i="1"/>
  <c r="M6253" i="1"/>
  <c r="M6252" i="1"/>
  <c r="M6251" i="1"/>
  <c r="M6250" i="1"/>
  <c r="M6249" i="1"/>
  <c r="M6248" i="1"/>
  <c r="M6247" i="1"/>
  <c r="M6246" i="1"/>
  <c r="M6245" i="1"/>
  <c r="M6244" i="1"/>
  <c r="M6243" i="1"/>
  <c r="M6242" i="1"/>
  <c r="M6241" i="1"/>
  <c r="M6240" i="1"/>
  <c r="M6239" i="1"/>
  <c r="M6238" i="1"/>
  <c r="M6237" i="1"/>
  <c r="M6236" i="1"/>
  <c r="M6235" i="1"/>
  <c r="M6234" i="1"/>
  <c r="M6233" i="1"/>
  <c r="M6232" i="1"/>
  <c r="M6231" i="1"/>
  <c r="M6230" i="1"/>
  <c r="M6229" i="1"/>
  <c r="M6228" i="1"/>
  <c r="M6227" i="1"/>
  <c r="M6226" i="1"/>
  <c r="M6225" i="1"/>
  <c r="M6224" i="1"/>
  <c r="M6223" i="1"/>
  <c r="M6222" i="1"/>
  <c r="M6221" i="1"/>
  <c r="M6220" i="1"/>
  <c r="M6219" i="1"/>
  <c r="M6218" i="1"/>
  <c r="M6217" i="1"/>
  <c r="M6216" i="1"/>
  <c r="M6215" i="1"/>
  <c r="M6214" i="1"/>
  <c r="M6213" i="1"/>
  <c r="M6212" i="1"/>
  <c r="M6211" i="1"/>
  <c r="M6210" i="1"/>
  <c r="M6209" i="1"/>
  <c r="M6208" i="1"/>
  <c r="M6207" i="1"/>
  <c r="M6206" i="1"/>
  <c r="M6205" i="1"/>
  <c r="M6204" i="1"/>
  <c r="M6203" i="1"/>
  <c r="M6202" i="1"/>
  <c r="M6201" i="1"/>
  <c r="M6200" i="1"/>
  <c r="M6199" i="1"/>
  <c r="M6198" i="1"/>
  <c r="M6197" i="1"/>
  <c r="M6196" i="1"/>
  <c r="M6195" i="1"/>
  <c r="M6194" i="1"/>
  <c r="M6193" i="1"/>
  <c r="M6192" i="1"/>
  <c r="M6191" i="1"/>
  <c r="M6190" i="1"/>
  <c r="M6189" i="1"/>
  <c r="M6188" i="1"/>
  <c r="M6187" i="1"/>
  <c r="M6186" i="1"/>
  <c r="M6185" i="1"/>
  <c r="M6184" i="1"/>
  <c r="M6183" i="1"/>
  <c r="M6182" i="1"/>
  <c r="M6181" i="1"/>
  <c r="M6180" i="1"/>
  <c r="M6179" i="1"/>
  <c r="M6178" i="1"/>
  <c r="M6177" i="1"/>
  <c r="M6176" i="1"/>
  <c r="M6175" i="1"/>
  <c r="M6174" i="1"/>
  <c r="M6173" i="1"/>
  <c r="M6172" i="1"/>
  <c r="M6171" i="1"/>
  <c r="M6170" i="1"/>
  <c r="M6169" i="1"/>
  <c r="M6168" i="1"/>
  <c r="M6167" i="1"/>
  <c r="M6166" i="1"/>
  <c r="M6165" i="1"/>
  <c r="M6164" i="1"/>
  <c r="M6163" i="1"/>
  <c r="M6162" i="1"/>
  <c r="M6161" i="1"/>
  <c r="M6160" i="1"/>
  <c r="M6159" i="1"/>
  <c r="M6158" i="1"/>
  <c r="M6157" i="1"/>
  <c r="M6156" i="1"/>
  <c r="M6155" i="1"/>
  <c r="M6154" i="1"/>
  <c r="M6153" i="1"/>
  <c r="M6152" i="1"/>
  <c r="M6151" i="1"/>
  <c r="M6150" i="1"/>
  <c r="M6149" i="1"/>
  <c r="M6148" i="1"/>
  <c r="M6147" i="1"/>
  <c r="M6146" i="1"/>
  <c r="M6145" i="1"/>
  <c r="M6144" i="1"/>
  <c r="M6143" i="1"/>
  <c r="M6142" i="1"/>
  <c r="M6141" i="1"/>
  <c r="M6140" i="1"/>
  <c r="M6139" i="1"/>
  <c r="M6138" i="1"/>
  <c r="M6137" i="1"/>
  <c r="M6136" i="1"/>
  <c r="M6135" i="1"/>
  <c r="M6134" i="1"/>
  <c r="M6133" i="1"/>
  <c r="M6132" i="1"/>
  <c r="M6131" i="1"/>
  <c r="M6130" i="1"/>
  <c r="M6129" i="1"/>
  <c r="M6128" i="1"/>
  <c r="M6127" i="1"/>
  <c r="M6126" i="1"/>
  <c r="M6125" i="1"/>
  <c r="M6124" i="1"/>
  <c r="M6123" i="1"/>
  <c r="M6122" i="1"/>
  <c r="M6121" i="1"/>
  <c r="M6120" i="1"/>
  <c r="M6119" i="1"/>
  <c r="M6118" i="1"/>
  <c r="M6117" i="1"/>
  <c r="M6116" i="1"/>
  <c r="M6115" i="1"/>
  <c r="M6114" i="1"/>
  <c r="M6113" i="1"/>
  <c r="M6112" i="1"/>
  <c r="M6111" i="1"/>
  <c r="M6110" i="1"/>
  <c r="M6109" i="1"/>
  <c r="M6108" i="1"/>
  <c r="M6107" i="1"/>
  <c r="M6106" i="1"/>
  <c r="M6105" i="1"/>
  <c r="M6104" i="1"/>
  <c r="M6103" i="1"/>
  <c r="M6102" i="1"/>
  <c r="M6101" i="1"/>
  <c r="M6100" i="1"/>
  <c r="M6099" i="1"/>
  <c r="M6098" i="1"/>
  <c r="M6097" i="1"/>
  <c r="M6096" i="1"/>
  <c r="M6095" i="1"/>
  <c r="M6094" i="1"/>
  <c r="M6093" i="1"/>
  <c r="M6092" i="1"/>
  <c r="M6091" i="1"/>
  <c r="M6090" i="1"/>
  <c r="M6089" i="1"/>
  <c r="M6088" i="1"/>
  <c r="M6087" i="1"/>
  <c r="M6086" i="1"/>
  <c r="M6085" i="1"/>
  <c r="M6084" i="1"/>
  <c r="M6083" i="1"/>
  <c r="M6082" i="1"/>
  <c r="M6081" i="1"/>
  <c r="M6080" i="1"/>
  <c r="M6079" i="1"/>
  <c r="M6078" i="1"/>
  <c r="M6077" i="1"/>
  <c r="M6076" i="1"/>
  <c r="M6075" i="1"/>
  <c r="M6074" i="1"/>
  <c r="M6073" i="1"/>
  <c r="M6072" i="1"/>
  <c r="M6071" i="1"/>
  <c r="M6070" i="1"/>
  <c r="M6069" i="1"/>
  <c r="M6068" i="1"/>
  <c r="M6067" i="1"/>
  <c r="M6066" i="1"/>
  <c r="M6065" i="1"/>
  <c r="M6064" i="1"/>
  <c r="M6063" i="1"/>
  <c r="M6062" i="1"/>
  <c r="M6061" i="1"/>
  <c r="M6060" i="1"/>
  <c r="M6059" i="1"/>
  <c r="M6058" i="1"/>
  <c r="M6057" i="1"/>
  <c r="M6056" i="1"/>
  <c r="M6055" i="1"/>
  <c r="M6054" i="1"/>
  <c r="M6053" i="1"/>
  <c r="M6052" i="1"/>
  <c r="M6051" i="1"/>
  <c r="M6050" i="1"/>
  <c r="M6049" i="1"/>
  <c r="M6048" i="1"/>
  <c r="M6047" i="1"/>
  <c r="M6046" i="1"/>
  <c r="M6045" i="1"/>
  <c r="M6044" i="1"/>
  <c r="M6043" i="1"/>
  <c r="M6042" i="1"/>
  <c r="M6041" i="1"/>
  <c r="M6040" i="1"/>
  <c r="M6039" i="1"/>
  <c r="M6038" i="1"/>
  <c r="M6037" i="1"/>
  <c r="M6036" i="1"/>
  <c r="M6035" i="1"/>
  <c r="M6034" i="1"/>
  <c r="M6033" i="1"/>
  <c r="M6032" i="1"/>
  <c r="M6031" i="1"/>
  <c r="M6030" i="1"/>
  <c r="M6029" i="1"/>
  <c r="M6028" i="1"/>
  <c r="M6027" i="1"/>
  <c r="M6026" i="1"/>
  <c r="M6025" i="1"/>
  <c r="M6024" i="1"/>
  <c r="M6023" i="1"/>
  <c r="M6022" i="1"/>
  <c r="M6021" i="1"/>
  <c r="M6020" i="1"/>
  <c r="M6019" i="1"/>
  <c r="M6018" i="1"/>
  <c r="M6017" i="1"/>
  <c r="M6016" i="1"/>
  <c r="M6015" i="1"/>
  <c r="M6014" i="1"/>
  <c r="M6013" i="1"/>
  <c r="M6012" i="1"/>
  <c r="M6011" i="1"/>
  <c r="M6010" i="1"/>
  <c r="M6009" i="1"/>
  <c r="M6008" i="1"/>
  <c r="M6007" i="1"/>
  <c r="M6006" i="1"/>
  <c r="M6005" i="1"/>
  <c r="M6004" i="1"/>
  <c r="M6003" i="1"/>
  <c r="M6002" i="1"/>
  <c r="M6001" i="1"/>
  <c r="M6000" i="1"/>
  <c r="M5999" i="1"/>
  <c r="M5998" i="1"/>
  <c r="M5997" i="1"/>
  <c r="M5996" i="1"/>
  <c r="M5995" i="1"/>
  <c r="M5994" i="1"/>
  <c r="M5993" i="1"/>
  <c r="M5992" i="1"/>
  <c r="M5991" i="1"/>
  <c r="M5990" i="1"/>
  <c r="M5989" i="1"/>
  <c r="M5988" i="1"/>
  <c r="M5987" i="1"/>
  <c r="M5986" i="1"/>
  <c r="M5985" i="1"/>
  <c r="M5984" i="1"/>
  <c r="M5983" i="1"/>
  <c r="M5982" i="1"/>
  <c r="M5981" i="1"/>
  <c r="M5980" i="1"/>
  <c r="M5979" i="1"/>
  <c r="M5978" i="1"/>
  <c r="M5977" i="1"/>
  <c r="M5976" i="1"/>
  <c r="M5975" i="1"/>
  <c r="M5974" i="1"/>
  <c r="M5973" i="1"/>
  <c r="M5972" i="1"/>
  <c r="M5971" i="1"/>
  <c r="M5970" i="1"/>
  <c r="M5969" i="1"/>
  <c r="M5968" i="1"/>
  <c r="M5967" i="1"/>
  <c r="M5966" i="1"/>
  <c r="M5965" i="1"/>
  <c r="M5964" i="1"/>
  <c r="M5963" i="1"/>
  <c r="M5962" i="1"/>
  <c r="M5961" i="1"/>
  <c r="M5960" i="1"/>
  <c r="M5959" i="1"/>
  <c r="M5958" i="1"/>
  <c r="M5957" i="1"/>
  <c r="M5956" i="1"/>
  <c r="M5955" i="1"/>
  <c r="M5954" i="1"/>
  <c r="M5953" i="1"/>
  <c r="M5952" i="1"/>
  <c r="M5951" i="1"/>
  <c r="M5950" i="1"/>
  <c r="M5949" i="1"/>
  <c r="M5948" i="1"/>
  <c r="M5947" i="1"/>
  <c r="M5946" i="1"/>
  <c r="M5945" i="1"/>
  <c r="M5944" i="1"/>
  <c r="M5943" i="1"/>
  <c r="M5942" i="1"/>
  <c r="M5941" i="1"/>
  <c r="M5940" i="1"/>
  <c r="M5939" i="1"/>
  <c r="M5938" i="1"/>
  <c r="M5937" i="1"/>
  <c r="M5936" i="1"/>
  <c r="M5935" i="1"/>
  <c r="M5934" i="1"/>
  <c r="M5933" i="1"/>
  <c r="M5932" i="1"/>
  <c r="M5931" i="1"/>
  <c r="M5930" i="1"/>
  <c r="M5929" i="1"/>
  <c r="M5928" i="1"/>
  <c r="M5927" i="1"/>
  <c r="M5926" i="1"/>
  <c r="M5925" i="1"/>
  <c r="M5924" i="1"/>
  <c r="M5923" i="1"/>
  <c r="M5922" i="1"/>
  <c r="M5921" i="1"/>
  <c r="M5920" i="1"/>
  <c r="M5919" i="1"/>
  <c r="M5918" i="1"/>
  <c r="M5917" i="1"/>
  <c r="M5916" i="1"/>
  <c r="M5915" i="1"/>
  <c r="M5914" i="1"/>
  <c r="M5913" i="1"/>
  <c r="M5912" i="1"/>
  <c r="M5911" i="1"/>
  <c r="M5910" i="1"/>
  <c r="M5909" i="1"/>
  <c r="M5908" i="1"/>
  <c r="M5907" i="1"/>
  <c r="M5906" i="1"/>
  <c r="M5905" i="1"/>
  <c r="M5904" i="1"/>
  <c r="M5903" i="1"/>
  <c r="M5902" i="1"/>
  <c r="M5901" i="1"/>
  <c r="M5900" i="1"/>
  <c r="M5899" i="1"/>
  <c r="M5898" i="1"/>
  <c r="M5897" i="1"/>
  <c r="M5896" i="1"/>
  <c r="M5895" i="1"/>
  <c r="M5894" i="1"/>
  <c r="M5893" i="1"/>
  <c r="M5892" i="1"/>
  <c r="M5891" i="1"/>
  <c r="M5890" i="1"/>
  <c r="M5889" i="1"/>
  <c r="M5888" i="1"/>
  <c r="M5887" i="1"/>
  <c r="M5886" i="1"/>
  <c r="M5885" i="1"/>
  <c r="M5884" i="1"/>
  <c r="M5883" i="1"/>
  <c r="M5882" i="1"/>
  <c r="M5881" i="1"/>
  <c r="M5880" i="1"/>
  <c r="M5879" i="1"/>
  <c r="M5878" i="1"/>
  <c r="M5877" i="1"/>
  <c r="M5876" i="1"/>
  <c r="M5875" i="1"/>
  <c r="M5874" i="1"/>
  <c r="M5873" i="1"/>
  <c r="M5872" i="1"/>
  <c r="M5871" i="1"/>
  <c r="M5870" i="1"/>
  <c r="M5869" i="1"/>
  <c r="M5868" i="1"/>
  <c r="M5867" i="1"/>
  <c r="M5866" i="1"/>
  <c r="M5865" i="1"/>
  <c r="M5864" i="1"/>
  <c r="M5863" i="1"/>
  <c r="M5862" i="1"/>
  <c r="M5861" i="1"/>
  <c r="M5860" i="1"/>
  <c r="M5859" i="1"/>
  <c r="M5858" i="1"/>
  <c r="M5857" i="1"/>
  <c r="M5856" i="1"/>
  <c r="M5855" i="1"/>
  <c r="M5854" i="1"/>
  <c r="M5853" i="1"/>
  <c r="M5852" i="1"/>
  <c r="M5851" i="1"/>
  <c r="M5850" i="1"/>
  <c r="M5849" i="1"/>
  <c r="M5848" i="1"/>
  <c r="M5847" i="1"/>
  <c r="M5846" i="1"/>
  <c r="M5845" i="1"/>
  <c r="M5844" i="1"/>
  <c r="M5843" i="1"/>
  <c r="M5842" i="1"/>
  <c r="M5841" i="1"/>
  <c r="M5840" i="1"/>
  <c r="M5839" i="1"/>
  <c r="M5838" i="1"/>
  <c r="M5837" i="1"/>
  <c r="M5836" i="1"/>
  <c r="M5835" i="1"/>
  <c r="M5834" i="1"/>
  <c r="M5833" i="1"/>
  <c r="M5832" i="1"/>
  <c r="M5831" i="1"/>
  <c r="M5830" i="1"/>
  <c r="M5829" i="1"/>
  <c r="M5828" i="1"/>
  <c r="M5827" i="1"/>
  <c r="M5826" i="1"/>
  <c r="M5825" i="1"/>
  <c r="M5824" i="1"/>
  <c r="M5823" i="1"/>
  <c r="M5822" i="1"/>
  <c r="M5821" i="1"/>
  <c r="M5820" i="1"/>
  <c r="M5819" i="1"/>
  <c r="M5818" i="1"/>
  <c r="M5817" i="1"/>
  <c r="M5816" i="1"/>
  <c r="M5815" i="1"/>
  <c r="M5814" i="1"/>
  <c r="M5813" i="1"/>
  <c r="M5812" i="1"/>
  <c r="M5811" i="1"/>
  <c r="M5810" i="1"/>
  <c r="M5809" i="1"/>
  <c r="M5808" i="1"/>
  <c r="M5807" i="1"/>
  <c r="M5806" i="1"/>
  <c r="M5805" i="1"/>
  <c r="M5804" i="1"/>
  <c r="M5803" i="1"/>
  <c r="M5802" i="1"/>
  <c r="M5801" i="1"/>
  <c r="M5800" i="1"/>
  <c r="M5799" i="1"/>
  <c r="M5798" i="1"/>
  <c r="M5797" i="1"/>
  <c r="M5796" i="1"/>
  <c r="M5795" i="1"/>
  <c r="M5794" i="1"/>
  <c r="M5793" i="1"/>
  <c r="M5792" i="1"/>
  <c r="M5791" i="1"/>
  <c r="M5790" i="1"/>
  <c r="M5789" i="1"/>
  <c r="M5788" i="1"/>
  <c r="M5787" i="1"/>
  <c r="M5786" i="1"/>
  <c r="M5785" i="1"/>
  <c r="M5784" i="1"/>
  <c r="M5783" i="1"/>
  <c r="M5782" i="1"/>
  <c r="M5781" i="1"/>
  <c r="M5780" i="1"/>
  <c r="M5779" i="1"/>
  <c r="M5778" i="1"/>
  <c r="M5777" i="1"/>
  <c r="M5776" i="1"/>
  <c r="M5775" i="1"/>
  <c r="M5774" i="1"/>
  <c r="M5773" i="1"/>
  <c r="M5772" i="1"/>
  <c r="M5771" i="1"/>
  <c r="M5770" i="1"/>
  <c r="M5769" i="1"/>
  <c r="M5768" i="1"/>
  <c r="M5767" i="1"/>
  <c r="M5766" i="1"/>
  <c r="M5765" i="1"/>
  <c r="M5764" i="1"/>
  <c r="M5763" i="1"/>
  <c r="M5762" i="1"/>
  <c r="M5761" i="1"/>
  <c r="M5760" i="1"/>
  <c r="M5759" i="1"/>
  <c r="M5758" i="1"/>
  <c r="M5757" i="1"/>
  <c r="M5756" i="1"/>
  <c r="M5755" i="1"/>
  <c r="M5754" i="1"/>
  <c r="M5753" i="1"/>
  <c r="M5752" i="1"/>
  <c r="M5751" i="1"/>
  <c r="M5750" i="1"/>
  <c r="M5749" i="1"/>
  <c r="M5748" i="1"/>
  <c r="M5747" i="1"/>
  <c r="M5746" i="1"/>
  <c r="M5745" i="1"/>
  <c r="M5744" i="1"/>
  <c r="M5743" i="1"/>
  <c r="M5742" i="1"/>
  <c r="M5741" i="1"/>
  <c r="M5740" i="1"/>
  <c r="M5739" i="1"/>
  <c r="M5738" i="1"/>
  <c r="M5737" i="1"/>
  <c r="M5736" i="1"/>
  <c r="M5735" i="1"/>
  <c r="M5734" i="1"/>
  <c r="M5733" i="1"/>
  <c r="M5732" i="1"/>
  <c r="M5731" i="1"/>
  <c r="M5730" i="1"/>
  <c r="M5729" i="1"/>
  <c r="M5728" i="1"/>
  <c r="M5727" i="1"/>
  <c r="M5726" i="1"/>
  <c r="M5725" i="1"/>
  <c r="M5724" i="1"/>
  <c r="M5723" i="1"/>
  <c r="M5722" i="1"/>
  <c r="M5721" i="1"/>
  <c r="M5720" i="1"/>
  <c r="M5719" i="1"/>
  <c r="M5718" i="1"/>
  <c r="M5717" i="1"/>
  <c r="M5716" i="1"/>
  <c r="M5715" i="1"/>
  <c r="M5714" i="1"/>
  <c r="M5713" i="1"/>
  <c r="M5712" i="1"/>
  <c r="M5711" i="1"/>
  <c r="M5710" i="1"/>
  <c r="M5709" i="1"/>
  <c r="M5708" i="1"/>
  <c r="M5707" i="1"/>
  <c r="M5706" i="1"/>
  <c r="M5705" i="1"/>
  <c r="M5704" i="1"/>
  <c r="M5703" i="1"/>
  <c r="M5702" i="1"/>
  <c r="M5701" i="1"/>
  <c r="M5700" i="1"/>
  <c r="M5699" i="1"/>
  <c r="M5698" i="1"/>
  <c r="M5697" i="1"/>
  <c r="M5696" i="1"/>
  <c r="M5695" i="1"/>
  <c r="M5694" i="1"/>
  <c r="M5693" i="1"/>
  <c r="M5692" i="1"/>
  <c r="M5691" i="1"/>
  <c r="M5690" i="1"/>
  <c r="M5689" i="1"/>
  <c r="M5688" i="1"/>
  <c r="M5687" i="1"/>
  <c r="M5686" i="1"/>
  <c r="M5685" i="1"/>
  <c r="M5684" i="1"/>
  <c r="M5683" i="1"/>
  <c r="M5682" i="1"/>
  <c r="M5681" i="1"/>
  <c r="M5680" i="1"/>
  <c r="M5679" i="1"/>
  <c r="M5678" i="1"/>
  <c r="M5677" i="1"/>
  <c r="M5676" i="1"/>
  <c r="M5675" i="1"/>
  <c r="M5674" i="1"/>
  <c r="M5673" i="1"/>
  <c r="M5672" i="1"/>
  <c r="M5671" i="1"/>
  <c r="M5670" i="1"/>
  <c r="M5669" i="1"/>
  <c r="M5668" i="1"/>
  <c r="M5667" i="1"/>
  <c r="M5666" i="1"/>
  <c r="M5665" i="1"/>
  <c r="M5664" i="1"/>
  <c r="M5663" i="1"/>
  <c r="M5662" i="1"/>
  <c r="M5661" i="1"/>
  <c r="M5660" i="1"/>
  <c r="M5659" i="1"/>
  <c r="M5658" i="1"/>
  <c r="M5657" i="1"/>
  <c r="M5656" i="1"/>
  <c r="M5655" i="1"/>
  <c r="M5654" i="1"/>
  <c r="M5653" i="1"/>
  <c r="M5652" i="1"/>
  <c r="M5651" i="1"/>
  <c r="M5650" i="1"/>
  <c r="M5649" i="1"/>
  <c r="M5648" i="1"/>
  <c r="M5647" i="1"/>
  <c r="M5646" i="1"/>
  <c r="M5645" i="1"/>
  <c r="M5644" i="1"/>
  <c r="M5643" i="1"/>
  <c r="M5642" i="1"/>
  <c r="M5641" i="1"/>
  <c r="M5640" i="1"/>
  <c r="M5639" i="1"/>
  <c r="M5638" i="1"/>
  <c r="M5637" i="1"/>
  <c r="M5636" i="1"/>
  <c r="M5635" i="1"/>
  <c r="M5634" i="1"/>
  <c r="M5633" i="1"/>
  <c r="M5632" i="1"/>
  <c r="M5631" i="1"/>
  <c r="M5630" i="1"/>
  <c r="M5629" i="1"/>
  <c r="M5628" i="1"/>
  <c r="M5627" i="1"/>
  <c r="M5626" i="1"/>
  <c r="M5625" i="1"/>
  <c r="M5624" i="1"/>
  <c r="M5623" i="1"/>
  <c r="M5622" i="1"/>
  <c r="M5621" i="1"/>
  <c r="M5620" i="1"/>
  <c r="M5619" i="1"/>
  <c r="M5618" i="1"/>
  <c r="M5617" i="1"/>
  <c r="M5616" i="1"/>
  <c r="M5615" i="1"/>
  <c r="M5614" i="1"/>
  <c r="M5613" i="1"/>
  <c r="M5612" i="1"/>
  <c r="M5611" i="1"/>
  <c r="M5610" i="1"/>
  <c r="M5609" i="1"/>
  <c r="M5608" i="1"/>
  <c r="M5607" i="1"/>
  <c r="M5606" i="1"/>
  <c r="M5605" i="1"/>
  <c r="M5604" i="1"/>
  <c r="M5603" i="1"/>
  <c r="M5602" i="1"/>
  <c r="M5601" i="1"/>
  <c r="M5600" i="1"/>
  <c r="M5599" i="1"/>
  <c r="M5598" i="1"/>
  <c r="M5597" i="1"/>
  <c r="M5596" i="1"/>
  <c r="M5595" i="1"/>
  <c r="M5594" i="1"/>
  <c r="M5593" i="1"/>
  <c r="M5592" i="1"/>
  <c r="M5591" i="1"/>
  <c r="M5590" i="1"/>
  <c r="M5589" i="1"/>
  <c r="M5588" i="1"/>
  <c r="M5587" i="1"/>
  <c r="M5586" i="1"/>
  <c r="M5585" i="1"/>
  <c r="M5584" i="1"/>
  <c r="M5583" i="1"/>
  <c r="M5582" i="1"/>
  <c r="M5581" i="1"/>
  <c r="M5580" i="1"/>
  <c r="M5579" i="1"/>
  <c r="M5578" i="1"/>
  <c r="M5577" i="1"/>
  <c r="M5576" i="1"/>
  <c r="M5575" i="1"/>
  <c r="M5574" i="1"/>
  <c r="M5573" i="1"/>
  <c r="M5572" i="1"/>
  <c r="M5571" i="1"/>
  <c r="M5570" i="1"/>
  <c r="M5569" i="1"/>
  <c r="M5568" i="1"/>
  <c r="M5567" i="1"/>
  <c r="M5566" i="1"/>
  <c r="M5565" i="1"/>
  <c r="M5564" i="1"/>
  <c r="M5563" i="1"/>
  <c r="M5562" i="1"/>
  <c r="M5561" i="1"/>
  <c r="M5560" i="1"/>
  <c r="M5559" i="1"/>
  <c r="M5558" i="1"/>
  <c r="M5557" i="1"/>
  <c r="M5556" i="1"/>
  <c r="M5555" i="1"/>
  <c r="M5554" i="1"/>
  <c r="M5553" i="1"/>
  <c r="M5552" i="1"/>
  <c r="M5551" i="1"/>
  <c r="M5550" i="1"/>
  <c r="M5549" i="1"/>
  <c r="M5548" i="1"/>
  <c r="M5547" i="1"/>
  <c r="M5546" i="1"/>
  <c r="M5545" i="1"/>
  <c r="M5544" i="1"/>
  <c r="M5543" i="1"/>
  <c r="M5542" i="1"/>
  <c r="M5541" i="1"/>
  <c r="M5540" i="1"/>
  <c r="M5539" i="1"/>
  <c r="M5538" i="1"/>
  <c r="M5537" i="1"/>
  <c r="M5536" i="1"/>
  <c r="M5535" i="1"/>
  <c r="M5534" i="1"/>
  <c r="M5533" i="1"/>
  <c r="M5532" i="1"/>
  <c r="M5531" i="1"/>
  <c r="M5530" i="1"/>
  <c r="M5529" i="1"/>
  <c r="M5528" i="1"/>
  <c r="M5527" i="1"/>
  <c r="M5526" i="1"/>
  <c r="M5525" i="1"/>
  <c r="M5524" i="1"/>
  <c r="M5523" i="1"/>
  <c r="M5522" i="1"/>
  <c r="M5521" i="1"/>
  <c r="M5520" i="1"/>
  <c r="M5519" i="1"/>
  <c r="M5518" i="1"/>
  <c r="M5517" i="1"/>
  <c r="M5516" i="1"/>
  <c r="M5515" i="1"/>
  <c r="M5514" i="1"/>
  <c r="M5513" i="1"/>
  <c r="M5512" i="1"/>
  <c r="M5511" i="1"/>
  <c r="M5510" i="1"/>
  <c r="M5509" i="1"/>
  <c r="M5508" i="1"/>
  <c r="M5507" i="1"/>
  <c r="M5506" i="1"/>
  <c r="M5505" i="1"/>
  <c r="M5504" i="1"/>
  <c r="M5503" i="1"/>
  <c r="M5502" i="1"/>
  <c r="M5501" i="1"/>
  <c r="M5500" i="1"/>
  <c r="M5499" i="1"/>
  <c r="M5498" i="1"/>
  <c r="M5497" i="1"/>
  <c r="M5496" i="1"/>
  <c r="M5495" i="1"/>
  <c r="M5494" i="1"/>
  <c r="M5493" i="1"/>
  <c r="M5492" i="1"/>
  <c r="M5491" i="1"/>
  <c r="M5490" i="1"/>
  <c r="M5489" i="1"/>
  <c r="M5488" i="1"/>
  <c r="M5487" i="1"/>
  <c r="M5486" i="1"/>
  <c r="M5485" i="1"/>
  <c r="M5484" i="1"/>
  <c r="M5483" i="1"/>
  <c r="M5482" i="1"/>
  <c r="M5481" i="1"/>
  <c r="M5480" i="1"/>
  <c r="M5479" i="1"/>
  <c r="M5478" i="1"/>
  <c r="M5477" i="1"/>
  <c r="M5476" i="1"/>
  <c r="M5475" i="1"/>
  <c r="M5474" i="1"/>
  <c r="M5473" i="1"/>
  <c r="M5472" i="1"/>
  <c r="M5471" i="1"/>
  <c r="M5470" i="1"/>
  <c r="M5469" i="1"/>
  <c r="M5468" i="1"/>
  <c r="M5467" i="1"/>
  <c r="M5466" i="1"/>
  <c r="M5465" i="1"/>
  <c r="M5464" i="1"/>
  <c r="M5463" i="1"/>
  <c r="M5462" i="1"/>
  <c r="M5461" i="1"/>
  <c r="M5460" i="1"/>
  <c r="M5459" i="1"/>
  <c r="M5458" i="1"/>
  <c r="M5457" i="1"/>
  <c r="M5456" i="1"/>
  <c r="M5455" i="1"/>
  <c r="M5454" i="1"/>
  <c r="M5453" i="1"/>
  <c r="M5452" i="1"/>
  <c r="M5451" i="1"/>
  <c r="M5450" i="1"/>
  <c r="M5449" i="1"/>
  <c r="M5448" i="1"/>
  <c r="M5447" i="1"/>
  <c r="M5446" i="1"/>
  <c r="M5445" i="1"/>
  <c r="M5444" i="1"/>
  <c r="M5443" i="1"/>
  <c r="M5442" i="1"/>
  <c r="M5441" i="1"/>
  <c r="M5440" i="1"/>
  <c r="M5439" i="1"/>
  <c r="M5438" i="1"/>
  <c r="M5437" i="1"/>
  <c r="M5436" i="1"/>
  <c r="M5435" i="1"/>
  <c r="M5434" i="1"/>
  <c r="M5433" i="1"/>
  <c r="M5432" i="1"/>
  <c r="M5431" i="1"/>
  <c r="M5430" i="1"/>
  <c r="M5429" i="1"/>
  <c r="M5428" i="1"/>
  <c r="M5427" i="1"/>
  <c r="M5426" i="1"/>
  <c r="M5425" i="1"/>
  <c r="M5424" i="1"/>
  <c r="M5423" i="1"/>
  <c r="M5422" i="1"/>
  <c r="M5421" i="1"/>
  <c r="M5420" i="1"/>
  <c r="M5419" i="1"/>
  <c r="M5418" i="1"/>
  <c r="M5417" i="1"/>
  <c r="M5416" i="1"/>
  <c r="M5415" i="1"/>
  <c r="M5414" i="1"/>
  <c r="M5413" i="1"/>
  <c r="M5412" i="1"/>
  <c r="M5411" i="1"/>
  <c r="M5410" i="1"/>
  <c r="M5409" i="1"/>
  <c r="M5408" i="1"/>
  <c r="M5407" i="1"/>
  <c r="M5406" i="1"/>
  <c r="M5405" i="1"/>
  <c r="M5404" i="1"/>
  <c r="M5403" i="1"/>
  <c r="M5402" i="1"/>
  <c r="M5401" i="1"/>
  <c r="M5400" i="1"/>
  <c r="M5399" i="1"/>
  <c r="M5398" i="1"/>
  <c r="M5397" i="1"/>
  <c r="M5396" i="1"/>
  <c r="M5395" i="1"/>
  <c r="M5394" i="1"/>
  <c r="M5393" i="1"/>
  <c r="M5392" i="1"/>
  <c r="M5391" i="1"/>
  <c r="M5390" i="1"/>
  <c r="M5389" i="1"/>
  <c r="M5388" i="1"/>
  <c r="M5387" i="1"/>
  <c r="M5386" i="1"/>
  <c r="M5385" i="1"/>
  <c r="M5384" i="1"/>
  <c r="M5383" i="1"/>
  <c r="M5382" i="1"/>
  <c r="M5381" i="1"/>
  <c r="M5380" i="1"/>
  <c r="M5379" i="1"/>
  <c r="M5378" i="1"/>
  <c r="M5377" i="1"/>
  <c r="M5376" i="1"/>
  <c r="M5375" i="1"/>
  <c r="M5374" i="1"/>
  <c r="M5373" i="1"/>
  <c r="M5372" i="1"/>
  <c r="M5371" i="1"/>
  <c r="M5370" i="1"/>
  <c r="M5369" i="1"/>
  <c r="M5368" i="1"/>
  <c r="M5367" i="1"/>
  <c r="M5366" i="1"/>
  <c r="M5365" i="1"/>
  <c r="M5364" i="1"/>
  <c r="M5363" i="1"/>
  <c r="M5362" i="1"/>
  <c r="M5361" i="1"/>
  <c r="M5360" i="1"/>
  <c r="M5359" i="1"/>
  <c r="M5358" i="1"/>
  <c r="M5357" i="1"/>
  <c r="M5356" i="1"/>
  <c r="M5355" i="1"/>
  <c r="M5354" i="1"/>
  <c r="M5353" i="1"/>
  <c r="M5352" i="1"/>
  <c r="M5351" i="1"/>
  <c r="M5350" i="1"/>
  <c r="M5349" i="1"/>
  <c r="M5348" i="1"/>
  <c r="M5347" i="1"/>
  <c r="M5346" i="1"/>
  <c r="M5345" i="1"/>
  <c r="M5344" i="1"/>
  <c r="M5343" i="1"/>
  <c r="M5342" i="1"/>
  <c r="M5341" i="1"/>
  <c r="M5340" i="1"/>
  <c r="M5339" i="1"/>
  <c r="M5338" i="1"/>
  <c r="M5337" i="1"/>
  <c r="M5336" i="1"/>
  <c r="M5335" i="1"/>
  <c r="M5334" i="1"/>
  <c r="M5333" i="1"/>
  <c r="M5332" i="1"/>
  <c r="M5331" i="1"/>
  <c r="M5330" i="1"/>
  <c r="M5329" i="1"/>
  <c r="M5328" i="1"/>
  <c r="M5327" i="1"/>
  <c r="M5326" i="1"/>
  <c r="M5325" i="1"/>
  <c r="M5324" i="1"/>
  <c r="M5323" i="1"/>
  <c r="M5322" i="1"/>
  <c r="M5321" i="1"/>
  <c r="M5320" i="1"/>
  <c r="M5319" i="1"/>
  <c r="M5318" i="1"/>
  <c r="M5317" i="1"/>
  <c r="M5316" i="1"/>
  <c r="M5315" i="1"/>
  <c r="M5314" i="1"/>
  <c r="M5313" i="1"/>
  <c r="M5312" i="1"/>
  <c r="M5311" i="1"/>
  <c r="M5310" i="1"/>
  <c r="M5309" i="1"/>
  <c r="M5308" i="1"/>
  <c r="M5307" i="1"/>
  <c r="M5306" i="1"/>
  <c r="M5305" i="1"/>
  <c r="M5304" i="1"/>
  <c r="M5303" i="1"/>
  <c r="M5302" i="1"/>
  <c r="M5301" i="1"/>
  <c r="M5300" i="1"/>
  <c r="M5299" i="1"/>
  <c r="M5298" i="1"/>
  <c r="M5297" i="1"/>
  <c r="M5296" i="1"/>
  <c r="M5295" i="1"/>
  <c r="M5294" i="1"/>
  <c r="M5293" i="1"/>
  <c r="M5292" i="1"/>
  <c r="M5291" i="1"/>
  <c r="M5290" i="1"/>
  <c r="M5289" i="1"/>
  <c r="M5288" i="1"/>
  <c r="M5287" i="1"/>
  <c r="M5286" i="1"/>
  <c r="M5285" i="1"/>
  <c r="M5284" i="1"/>
  <c r="M5283" i="1"/>
  <c r="M5282" i="1"/>
  <c r="M5281" i="1"/>
  <c r="M5280" i="1"/>
  <c r="M5279" i="1"/>
  <c r="M5278" i="1"/>
  <c r="M5277" i="1"/>
  <c r="M5276" i="1"/>
  <c r="M5275" i="1"/>
  <c r="M5274" i="1"/>
  <c r="M5273" i="1"/>
  <c r="M5272" i="1"/>
  <c r="M5271" i="1"/>
  <c r="M5270" i="1"/>
  <c r="M5269" i="1"/>
  <c r="M5268" i="1"/>
  <c r="M5267" i="1"/>
  <c r="M5266" i="1"/>
  <c r="M5265" i="1"/>
  <c r="M5264" i="1"/>
  <c r="M5263" i="1"/>
  <c r="M5262" i="1"/>
  <c r="M5261" i="1"/>
  <c r="M5260" i="1"/>
  <c r="M5259" i="1"/>
  <c r="M5258" i="1"/>
  <c r="M5257" i="1"/>
  <c r="M5256" i="1"/>
  <c r="M5255" i="1"/>
  <c r="M5254" i="1"/>
  <c r="M5253" i="1"/>
  <c r="M5252" i="1"/>
  <c r="M5251" i="1"/>
  <c r="M5250" i="1"/>
  <c r="M5249" i="1"/>
  <c r="M5248" i="1"/>
  <c r="M5247" i="1"/>
  <c r="M5246" i="1"/>
  <c r="M5245" i="1"/>
  <c r="M5244" i="1"/>
  <c r="M5243" i="1"/>
  <c r="M5242" i="1"/>
  <c r="M5241" i="1"/>
  <c r="M5240" i="1"/>
  <c r="M5239" i="1"/>
  <c r="M5238" i="1"/>
  <c r="M5237" i="1"/>
  <c r="M5236" i="1"/>
  <c r="M5235" i="1"/>
  <c r="M5234" i="1"/>
  <c r="M5233" i="1"/>
  <c r="M5232" i="1"/>
  <c r="M5231" i="1"/>
  <c r="M5230" i="1"/>
  <c r="M5229" i="1"/>
  <c r="M5228" i="1"/>
  <c r="M5227" i="1"/>
  <c r="M5226" i="1"/>
  <c r="M5225" i="1"/>
  <c r="M5224" i="1"/>
  <c r="M5223" i="1"/>
  <c r="M5222" i="1"/>
  <c r="M5221" i="1"/>
  <c r="M5220" i="1"/>
  <c r="M5219" i="1"/>
  <c r="M5218" i="1"/>
  <c r="M5217" i="1"/>
  <c r="M5216" i="1"/>
  <c r="M5215" i="1"/>
  <c r="M5214" i="1"/>
  <c r="M5213" i="1"/>
  <c r="M5212" i="1"/>
  <c r="M5211" i="1"/>
  <c r="M5210" i="1"/>
  <c r="M5209" i="1"/>
  <c r="M5208" i="1"/>
  <c r="M5207" i="1"/>
  <c r="M5206" i="1"/>
  <c r="M5205" i="1"/>
  <c r="M5204" i="1"/>
  <c r="M5203" i="1"/>
  <c r="M5202" i="1"/>
  <c r="M5201" i="1"/>
  <c r="M5200" i="1"/>
  <c r="M5199" i="1"/>
  <c r="M5198" i="1"/>
  <c r="M5197" i="1"/>
  <c r="M5196" i="1"/>
  <c r="M5195" i="1"/>
  <c r="M5194" i="1"/>
  <c r="M5193" i="1"/>
  <c r="M5192" i="1"/>
  <c r="M5191" i="1"/>
  <c r="M5190" i="1"/>
  <c r="M5189" i="1"/>
  <c r="M5188" i="1"/>
  <c r="M5187" i="1"/>
  <c r="M5186" i="1"/>
  <c r="M5185" i="1"/>
  <c r="M5184" i="1"/>
  <c r="M5183" i="1"/>
  <c r="M5182" i="1"/>
  <c r="M5181" i="1"/>
  <c r="M5180" i="1"/>
  <c r="M5179" i="1"/>
  <c r="M5178" i="1"/>
  <c r="M5177" i="1"/>
  <c r="M5176" i="1"/>
  <c r="M5175" i="1"/>
  <c r="M5174" i="1"/>
  <c r="M5173" i="1"/>
  <c r="M5172" i="1"/>
  <c r="M5171" i="1"/>
  <c r="M5170" i="1"/>
  <c r="M5169" i="1"/>
  <c r="M5168" i="1"/>
  <c r="M5167" i="1"/>
  <c r="M5166" i="1"/>
  <c r="M5165" i="1"/>
  <c r="M5164" i="1"/>
  <c r="M5163" i="1"/>
  <c r="M5162" i="1"/>
  <c r="M5161" i="1"/>
  <c r="M5160" i="1"/>
  <c r="M5159" i="1"/>
  <c r="M5158" i="1"/>
  <c r="M5157" i="1"/>
  <c r="M5156" i="1"/>
  <c r="M5155" i="1"/>
  <c r="M5154" i="1"/>
  <c r="M5153" i="1"/>
  <c r="M5152" i="1"/>
  <c r="M5151" i="1"/>
  <c r="M5150" i="1"/>
  <c r="M5149" i="1"/>
  <c r="M5148" i="1"/>
  <c r="M5147" i="1"/>
  <c r="M5146" i="1"/>
  <c r="M5145" i="1"/>
  <c r="M5144" i="1"/>
  <c r="M5143" i="1"/>
  <c r="M5142" i="1"/>
  <c r="M5141" i="1"/>
  <c r="M5140" i="1"/>
  <c r="M5139" i="1"/>
  <c r="M5138" i="1"/>
  <c r="M5137" i="1"/>
  <c r="M5136" i="1"/>
  <c r="M5135" i="1"/>
  <c r="M5134" i="1"/>
  <c r="M5133" i="1"/>
  <c r="M5132" i="1"/>
  <c r="M5131" i="1"/>
  <c r="M5130" i="1"/>
  <c r="M5129" i="1"/>
  <c r="M5128" i="1"/>
  <c r="M5127" i="1"/>
  <c r="M5126" i="1"/>
  <c r="M5125" i="1"/>
  <c r="M5124" i="1"/>
  <c r="M5123" i="1"/>
  <c r="M5122" i="1"/>
  <c r="M5121" i="1"/>
  <c r="M5120" i="1"/>
  <c r="M5119" i="1"/>
  <c r="M5118" i="1"/>
  <c r="M5117" i="1"/>
  <c r="M5116" i="1"/>
  <c r="M5115" i="1"/>
  <c r="M5114" i="1"/>
  <c r="M5113" i="1"/>
  <c r="M5112" i="1"/>
  <c r="M5111" i="1"/>
  <c r="M5110" i="1"/>
  <c r="M5109" i="1"/>
  <c r="M5108" i="1"/>
  <c r="M5107" i="1"/>
  <c r="M5106" i="1"/>
  <c r="M5105" i="1"/>
  <c r="M5104" i="1"/>
  <c r="M5103" i="1"/>
  <c r="M5102" i="1"/>
  <c r="M5101" i="1"/>
  <c r="M5100" i="1"/>
  <c r="M5099" i="1"/>
  <c r="M5098" i="1"/>
  <c r="M5097" i="1"/>
  <c r="M5096" i="1"/>
  <c r="M5095" i="1"/>
  <c r="M5094" i="1"/>
  <c r="M5093" i="1"/>
  <c r="M5092" i="1"/>
  <c r="M5091" i="1"/>
  <c r="M5090" i="1"/>
  <c r="M5089" i="1"/>
  <c r="M5088" i="1"/>
  <c r="M5087" i="1"/>
  <c r="M5086" i="1"/>
  <c r="M5085" i="1"/>
  <c r="M5084" i="1"/>
  <c r="M5083" i="1"/>
  <c r="M5082" i="1"/>
  <c r="M5081" i="1"/>
  <c r="M5080" i="1"/>
  <c r="M5079" i="1"/>
  <c r="M5078" i="1"/>
  <c r="M5077" i="1"/>
  <c r="M5076" i="1"/>
  <c r="M5075" i="1"/>
  <c r="M5074" i="1"/>
  <c r="M5073" i="1"/>
  <c r="M5072" i="1"/>
  <c r="M5071" i="1"/>
  <c r="M5070" i="1"/>
  <c r="M5069" i="1"/>
  <c r="M5068" i="1"/>
  <c r="M5067" i="1"/>
  <c r="M5066" i="1"/>
  <c r="M5065" i="1"/>
  <c r="M5064" i="1"/>
  <c r="M5063" i="1"/>
  <c r="M5062" i="1"/>
  <c r="M5061" i="1"/>
  <c r="M5060" i="1"/>
  <c r="M5059" i="1"/>
  <c r="M5058" i="1"/>
  <c r="M5057" i="1"/>
  <c r="M5056" i="1"/>
  <c r="M5055" i="1"/>
  <c r="M5054" i="1"/>
  <c r="M5053" i="1"/>
  <c r="M5052" i="1"/>
  <c r="M5051" i="1"/>
  <c r="M5050" i="1"/>
  <c r="M5049" i="1"/>
  <c r="M5048" i="1"/>
  <c r="M5047" i="1"/>
  <c r="M5046" i="1"/>
  <c r="M5045" i="1"/>
  <c r="M5044" i="1"/>
  <c r="M5043" i="1"/>
  <c r="M5042" i="1"/>
  <c r="M5041" i="1"/>
  <c r="M5040" i="1"/>
  <c r="M5039" i="1"/>
  <c r="M5038" i="1"/>
  <c r="M5037" i="1"/>
  <c r="M5036" i="1"/>
  <c r="M5035" i="1"/>
  <c r="M5034" i="1"/>
  <c r="M5033" i="1"/>
  <c r="M5032" i="1"/>
  <c r="M5031" i="1"/>
  <c r="M5030" i="1"/>
  <c r="M5029" i="1"/>
  <c r="M5028" i="1"/>
  <c r="M5027" i="1"/>
  <c r="M5026" i="1"/>
  <c r="M5025" i="1"/>
  <c r="M5024" i="1"/>
  <c r="M5023" i="1"/>
  <c r="M5022" i="1"/>
  <c r="M5021" i="1"/>
  <c r="M5020" i="1"/>
  <c r="M5019" i="1"/>
  <c r="M5018" i="1"/>
  <c r="M5017" i="1"/>
  <c r="M5016" i="1"/>
  <c r="M5015" i="1"/>
  <c r="M5014" i="1"/>
  <c r="M5013" i="1"/>
  <c r="M5012" i="1"/>
  <c r="M5011" i="1"/>
  <c r="M5010" i="1"/>
  <c r="M5009" i="1"/>
  <c r="M5008" i="1"/>
  <c r="M5007" i="1"/>
  <c r="M5006" i="1"/>
  <c r="M5005" i="1"/>
  <c r="M5004" i="1"/>
  <c r="M5003" i="1"/>
  <c r="M5002" i="1"/>
  <c r="M5001" i="1"/>
  <c r="M5000" i="1"/>
  <c r="M4999" i="1"/>
  <c r="M4998" i="1"/>
  <c r="M4997" i="1"/>
  <c r="M4996" i="1"/>
  <c r="M4995" i="1"/>
  <c r="M4994" i="1"/>
  <c r="M4993" i="1"/>
  <c r="M4992" i="1"/>
  <c r="M4991" i="1"/>
  <c r="M4990" i="1"/>
  <c r="M4989" i="1"/>
  <c r="M4988" i="1"/>
  <c r="M4987" i="1"/>
  <c r="M4986" i="1"/>
  <c r="M4985" i="1"/>
  <c r="M4984" i="1"/>
  <c r="M4983" i="1"/>
  <c r="M4982" i="1"/>
  <c r="M4981" i="1"/>
  <c r="M4980" i="1"/>
  <c r="M4979" i="1"/>
  <c r="M4978" i="1"/>
  <c r="M4977" i="1"/>
  <c r="M4976" i="1"/>
  <c r="M4975" i="1"/>
  <c r="M4974" i="1"/>
  <c r="M4973" i="1"/>
  <c r="M4972" i="1"/>
  <c r="M4971" i="1"/>
  <c r="M4970" i="1"/>
  <c r="M4969" i="1"/>
  <c r="M4968" i="1"/>
  <c r="M4967" i="1"/>
  <c r="M4966" i="1"/>
  <c r="M4965" i="1"/>
  <c r="M4964" i="1"/>
  <c r="M4963" i="1"/>
  <c r="M4962" i="1"/>
  <c r="M4961" i="1"/>
  <c r="M4960" i="1"/>
  <c r="M4959" i="1"/>
  <c r="M4958" i="1"/>
  <c r="M4957" i="1"/>
  <c r="M4956" i="1"/>
  <c r="M4955" i="1"/>
  <c r="M4954" i="1"/>
  <c r="M4953" i="1"/>
  <c r="M4952" i="1"/>
  <c r="M4951" i="1"/>
  <c r="M4950" i="1"/>
  <c r="M4949" i="1"/>
  <c r="M4948" i="1"/>
  <c r="M4947" i="1"/>
  <c r="M4946" i="1"/>
  <c r="M4945" i="1"/>
  <c r="M4944" i="1"/>
  <c r="M4943" i="1"/>
  <c r="M4942" i="1"/>
  <c r="M4941" i="1"/>
  <c r="M4940" i="1"/>
  <c r="M4939" i="1"/>
  <c r="M4938" i="1"/>
  <c r="M4937" i="1"/>
  <c r="M4936" i="1"/>
  <c r="M4935" i="1"/>
  <c r="M4934" i="1"/>
  <c r="M4933" i="1"/>
  <c r="M4932" i="1"/>
  <c r="M4931" i="1"/>
  <c r="M4930" i="1"/>
  <c r="M4929" i="1"/>
  <c r="M4928" i="1"/>
  <c r="M4927" i="1"/>
  <c r="M4926" i="1"/>
  <c r="M4925" i="1"/>
  <c r="M4924" i="1"/>
  <c r="M4923" i="1"/>
  <c r="M4922" i="1"/>
  <c r="M4921" i="1"/>
  <c r="M4920" i="1"/>
  <c r="M4919" i="1"/>
  <c r="M4918" i="1"/>
  <c r="M4917" i="1"/>
  <c r="M4916" i="1"/>
  <c r="M4915" i="1"/>
  <c r="M4914" i="1"/>
  <c r="M4913" i="1"/>
  <c r="M4912" i="1"/>
  <c r="M4911" i="1"/>
  <c r="M4910" i="1"/>
  <c r="M4909" i="1"/>
  <c r="M4908" i="1"/>
  <c r="M4907" i="1"/>
  <c r="M4906" i="1"/>
  <c r="M4905" i="1"/>
  <c r="M4904" i="1"/>
  <c r="M4903" i="1"/>
  <c r="M4902" i="1"/>
  <c r="M4901" i="1"/>
  <c r="M4900" i="1"/>
  <c r="M4899" i="1"/>
  <c r="M4898" i="1"/>
  <c r="M4897" i="1"/>
  <c r="M4896" i="1"/>
  <c r="M4895" i="1"/>
  <c r="M4894" i="1"/>
  <c r="M4893" i="1"/>
  <c r="M4892" i="1"/>
  <c r="M4891" i="1"/>
  <c r="M4890" i="1"/>
  <c r="M4889" i="1"/>
  <c r="M4888" i="1"/>
  <c r="M4887" i="1"/>
  <c r="M4886" i="1"/>
  <c r="M4885" i="1"/>
  <c r="M4884" i="1"/>
  <c r="M4883" i="1"/>
  <c r="M4882" i="1"/>
  <c r="M4881" i="1"/>
  <c r="M4880" i="1"/>
  <c r="M4879" i="1"/>
  <c r="M4878" i="1"/>
  <c r="M4877" i="1"/>
  <c r="M4876" i="1"/>
  <c r="M4875" i="1"/>
  <c r="M4874" i="1"/>
  <c r="M4873" i="1"/>
  <c r="M4872" i="1"/>
  <c r="M4871" i="1"/>
  <c r="M4870" i="1"/>
  <c r="M4869" i="1"/>
  <c r="M4868" i="1"/>
  <c r="M4867" i="1"/>
  <c r="M4866" i="1"/>
  <c r="M4865" i="1"/>
  <c r="M4864" i="1"/>
  <c r="M4863" i="1"/>
  <c r="M4862" i="1"/>
  <c r="M4861" i="1"/>
  <c r="M4860" i="1"/>
  <c r="M4859" i="1"/>
  <c r="M4858" i="1"/>
  <c r="M4857" i="1"/>
  <c r="M4856" i="1"/>
  <c r="M4855" i="1"/>
  <c r="M4854" i="1"/>
  <c r="M4853" i="1"/>
  <c r="M4852" i="1"/>
  <c r="M4851" i="1"/>
  <c r="M4850" i="1"/>
  <c r="M4849" i="1"/>
  <c r="M4848" i="1"/>
  <c r="M4847" i="1"/>
  <c r="M4846" i="1"/>
  <c r="M4845" i="1"/>
  <c r="M4844" i="1"/>
  <c r="M4843" i="1"/>
  <c r="M4842" i="1"/>
  <c r="M4841" i="1"/>
  <c r="M4840" i="1"/>
  <c r="M4839" i="1"/>
  <c r="M4838" i="1"/>
  <c r="M4837" i="1"/>
  <c r="M4836" i="1"/>
  <c r="M4835" i="1"/>
  <c r="M4834" i="1"/>
  <c r="M4833" i="1"/>
  <c r="M4832" i="1"/>
  <c r="M4831" i="1"/>
  <c r="M4830" i="1"/>
  <c r="M4829" i="1"/>
  <c r="M4828" i="1"/>
  <c r="M4827" i="1"/>
  <c r="M4826" i="1"/>
  <c r="M4825" i="1"/>
  <c r="M4824" i="1"/>
  <c r="M4823" i="1"/>
  <c r="M4822" i="1"/>
  <c r="M4821" i="1"/>
  <c r="M4820" i="1"/>
  <c r="M4819" i="1"/>
  <c r="M4818" i="1"/>
  <c r="M4817" i="1"/>
  <c r="M4816" i="1"/>
  <c r="M4815" i="1"/>
  <c r="M4814" i="1"/>
  <c r="M4813" i="1"/>
  <c r="M4812" i="1"/>
  <c r="M4811" i="1"/>
  <c r="M4810" i="1"/>
  <c r="M4809" i="1"/>
  <c r="M4808" i="1"/>
  <c r="M4807" i="1"/>
  <c r="M4806" i="1"/>
  <c r="M4805" i="1"/>
  <c r="M4804" i="1"/>
  <c r="M4803" i="1"/>
  <c r="M4802" i="1"/>
  <c r="M4801" i="1"/>
  <c r="M4800" i="1"/>
  <c r="M4799" i="1"/>
  <c r="M4798" i="1"/>
  <c r="M4797" i="1"/>
  <c r="M4796" i="1"/>
  <c r="M4795" i="1"/>
  <c r="M4794" i="1"/>
  <c r="M4793" i="1"/>
  <c r="M4792" i="1"/>
  <c r="M4791" i="1"/>
  <c r="M4790" i="1"/>
  <c r="M4789" i="1"/>
  <c r="M4788" i="1"/>
  <c r="M4787" i="1"/>
  <c r="M4786" i="1"/>
  <c r="M4785" i="1"/>
  <c r="M4784" i="1"/>
  <c r="M4783" i="1"/>
  <c r="M4782" i="1"/>
  <c r="M4781" i="1"/>
  <c r="M4780" i="1"/>
  <c r="M4779" i="1"/>
  <c r="M4778" i="1"/>
  <c r="M4777" i="1"/>
  <c r="M4776" i="1"/>
  <c r="M4775" i="1"/>
  <c r="M4774" i="1"/>
  <c r="M4773" i="1"/>
  <c r="M4772" i="1"/>
  <c r="M4771" i="1"/>
  <c r="M4770" i="1"/>
  <c r="M4769" i="1"/>
  <c r="M4768" i="1"/>
  <c r="M4767" i="1"/>
  <c r="M4766" i="1"/>
  <c r="M4765" i="1"/>
  <c r="M4764" i="1"/>
  <c r="M4763" i="1"/>
  <c r="M4762" i="1"/>
  <c r="M4761" i="1"/>
  <c r="M4760" i="1"/>
  <c r="M4759" i="1"/>
  <c r="M4758" i="1"/>
  <c r="M4757" i="1"/>
  <c r="M4756" i="1"/>
  <c r="M4755" i="1"/>
  <c r="M4754" i="1"/>
  <c r="M4753" i="1"/>
  <c r="M4752" i="1"/>
  <c r="M4751" i="1"/>
  <c r="M4750" i="1"/>
  <c r="M4749" i="1"/>
  <c r="M4748" i="1"/>
  <c r="M4747" i="1"/>
  <c r="M4746" i="1"/>
  <c r="M4745" i="1"/>
  <c r="M4744" i="1"/>
  <c r="M4743" i="1"/>
  <c r="M4742" i="1"/>
  <c r="M4741" i="1"/>
  <c r="M4740" i="1"/>
  <c r="M4739" i="1"/>
  <c r="M4738" i="1"/>
  <c r="M4737" i="1"/>
  <c r="M4736" i="1"/>
  <c r="M4735" i="1"/>
  <c r="M4734" i="1"/>
  <c r="M4733" i="1"/>
  <c r="M4732" i="1"/>
  <c r="M4731" i="1"/>
  <c r="M4730" i="1"/>
  <c r="M4729" i="1"/>
  <c r="M4728" i="1"/>
  <c r="M4727" i="1"/>
  <c r="M4726" i="1"/>
  <c r="M4725" i="1"/>
  <c r="M4724" i="1"/>
  <c r="M4723" i="1"/>
  <c r="M4722" i="1"/>
  <c r="M4721" i="1"/>
  <c r="M4720" i="1"/>
  <c r="M4719" i="1"/>
  <c r="M4718" i="1"/>
  <c r="M4717" i="1"/>
  <c r="M4716" i="1"/>
  <c r="M4715" i="1"/>
  <c r="M4714" i="1"/>
  <c r="M4713" i="1"/>
  <c r="M4712" i="1"/>
  <c r="M4711" i="1"/>
  <c r="M4710" i="1"/>
  <c r="M4709" i="1"/>
  <c r="M4708" i="1"/>
  <c r="M4707" i="1"/>
  <c r="M4706" i="1"/>
  <c r="M4705" i="1"/>
  <c r="M4704" i="1"/>
  <c r="M4703" i="1"/>
  <c r="M4702" i="1"/>
  <c r="M4701" i="1"/>
  <c r="M4700" i="1"/>
  <c r="M4699" i="1"/>
  <c r="M4698" i="1"/>
  <c r="M4697" i="1"/>
  <c r="M4696" i="1"/>
  <c r="M4695" i="1"/>
  <c r="M4694" i="1"/>
  <c r="M4693" i="1"/>
  <c r="M4692" i="1"/>
  <c r="M4691" i="1"/>
  <c r="M4690" i="1"/>
  <c r="M4689" i="1"/>
  <c r="M4688" i="1"/>
  <c r="M4687" i="1"/>
  <c r="M4686" i="1"/>
  <c r="M4685" i="1"/>
  <c r="M4684" i="1"/>
  <c r="M4683" i="1"/>
  <c r="M4682" i="1"/>
  <c r="M4681" i="1"/>
  <c r="M4680" i="1"/>
  <c r="M4679" i="1"/>
  <c r="M4678" i="1"/>
  <c r="M4677" i="1"/>
  <c r="M4676" i="1"/>
  <c r="M4675" i="1"/>
  <c r="M4674" i="1"/>
  <c r="M4673" i="1"/>
  <c r="M4672" i="1"/>
  <c r="M4671" i="1"/>
  <c r="M4670" i="1"/>
  <c r="M4669" i="1"/>
  <c r="M4668" i="1"/>
  <c r="M4667" i="1"/>
  <c r="M4666" i="1"/>
  <c r="M4665" i="1"/>
  <c r="M4664" i="1"/>
  <c r="M4663" i="1"/>
  <c r="M4662" i="1"/>
  <c r="M4661" i="1"/>
  <c r="M4660" i="1"/>
  <c r="M4659" i="1"/>
  <c r="M4658" i="1"/>
  <c r="M4657" i="1"/>
  <c r="M4656" i="1"/>
  <c r="M4655" i="1"/>
  <c r="M4654" i="1"/>
  <c r="M4653" i="1"/>
  <c r="M4652" i="1"/>
  <c r="M4651" i="1"/>
  <c r="M4650" i="1"/>
  <c r="M4649" i="1"/>
  <c r="M4648" i="1"/>
  <c r="M4647" i="1"/>
  <c r="M4646" i="1"/>
  <c r="M4645" i="1"/>
  <c r="M4644" i="1"/>
  <c r="M4643" i="1"/>
  <c r="M4642" i="1"/>
  <c r="M4641" i="1"/>
  <c r="M4640" i="1"/>
  <c r="M4639" i="1"/>
  <c r="M4638" i="1"/>
  <c r="M4637" i="1"/>
  <c r="M4636" i="1"/>
  <c r="M4635" i="1"/>
  <c r="M4634" i="1"/>
  <c r="M4633" i="1"/>
  <c r="M4632" i="1"/>
  <c r="M4631" i="1"/>
  <c r="M4630" i="1"/>
  <c r="M4629" i="1"/>
  <c r="M4628" i="1"/>
  <c r="M4627" i="1"/>
  <c r="M4626" i="1"/>
  <c r="M4625" i="1"/>
  <c r="M4624" i="1"/>
  <c r="M4623" i="1"/>
  <c r="M4622" i="1"/>
  <c r="M4621" i="1"/>
  <c r="M4620" i="1"/>
  <c r="M4619" i="1"/>
  <c r="M4618" i="1"/>
  <c r="M4617" i="1"/>
  <c r="M4616" i="1"/>
  <c r="M4615" i="1"/>
  <c r="M4614" i="1"/>
  <c r="M4613" i="1"/>
  <c r="M4612" i="1"/>
  <c r="M4611" i="1"/>
  <c r="M4610" i="1"/>
  <c r="M4609" i="1"/>
  <c r="M4608" i="1"/>
  <c r="M4607" i="1"/>
  <c r="M4606" i="1"/>
  <c r="M4605" i="1"/>
  <c r="M4604" i="1"/>
  <c r="M4603" i="1"/>
  <c r="M4602" i="1"/>
  <c r="M4601" i="1"/>
  <c r="M4600" i="1"/>
  <c r="M4599" i="1"/>
  <c r="M4598" i="1"/>
  <c r="M4597" i="1"/>
  <c r="M4596" i="1"/>
  <c r="M4595" i="1"/>
  <c r="M4594" i="1"/>
  <c r="M4593" i="1"/>
  <c r="M4592" i="1"/>
  <c r="M4591" i="1"/>
  <c r="M4590" i="1"/>
  <c r="M4589" i="1"/>
  <c r="M4588" i="1"/>
  <c r="M4587" i="1"/>
  <c r="M4586" i="1"/>
  <c r="M4585" i="1"/>
  <c r="M4584" i="1"/>
  <c r="M4583" i="1"/>
  <c r="M4582" i="1"/>
  <c r="M4581" i="1"/>
  <c r="M4580" i="1"/>
  <c r="M4579" i="1"/>
  <c r="M4578" i="1"/>
  <c r="M4577" i="1"/>
  <c r="M4576" i="1"/>
  <c r="M4575" i="1"/>
  <c r="M4574" i="1"/>
  <c r="M4573" i="1"/>
  <c r="M4572" i="1"/>
  <c r="M4571" i="1"/>
  <c r="M4570" i="1"/>
  <c r="M4569" i="1"/>
  <c r="M4568" i="1"/>
  <c r="M4567" i="1"/>
  <c r="M4566" i="1"/>
  <c r="M4565" i="1"/>
  <c r="M4564" i="1"/>
  <c r="M4563" i="1"/>
  <c r="M4562" i="1"/>
  <c r="M4561" i="1"/>
  <c r="M4560" i="1"/>
  <c r="M4559" i="1"/>
  <c r="M4558" i="1"/>
  <c r="M4557" i="1"/>
  <c r="M4556" i="1"/>
  <c r="M4555" i="1"/>
  <c r="M4554" i="1"/>
  <c r="M4553" i="1"/>
  <c r="M4552" i="1"/>
  <c r="M4551" i="1"/>
  <c r="M4550" i="1"/>
  <c r="M4549" i="1"/>
  <c r="M4548" i="1"/>
  <c r="M4547" i="1"/>
  <c r="M4546" i="1"/>
  <c r="M4545" i="1"/>
  <c r="M4544" i="1"/>
  <c r="M4543" i="1"/>
  <c r="M4542" i="1"/>
  <c r="M4541" i="1"/>
  <c r="M4540" i="1"/>
  <c r="M4539" i="1"/>
  <c r="M4538" i="1"/>
  <c r="M4537" i="1"/>
  <c r="M4536" i="1"/>
  <c r="M4535" i="1"/>
  <c r="M4534" i="1"/>
  <c r="M4533" i="1"/>
  <c r="M4532" i="1"/>
  <c r="M4531" i="1"/>
  <c r="M4530" i="1"/>
  <c r="M4529" i="1"/>
  <c r="M4528" i="1"/>
  <c r="M4527" i="1"/>
  <c r="M4526" i="1"/>
  <c r="M4525" i="1"/>
  <c r="M4524" i="1"/>
  <c r="M4523" i="1"/>
  <c r="M4522" i="1"/>
  <c r="M4521" i="1"/>
  <c r="M4520" i="1"/>
  <c r="M4519" i="1"/>
  <c r="M4518" i="1"/>
  <c r="M4517" i="1"/>
  <c r="M4516" i="1"/>
  <c r="M4515" i="1"/>
  <c r="M4514" i="1"/>
  <c r="M4513" i="1"/>
  <c r="M4512" i="1"/>
  <c r="M4511" i="1"/>
  <c r="M4510" i="1"/>
  <c r="M4509" i="1"/>
  <c r="M4508" i="1"/>
  <c r="M4507" i="1"/>
  <c r="M4506" i="1"/>
  <c r="M4505" i="1"/>
  <c r="M4504" i="1"/>
  <c r="M4503" i="1"/>
  <c r="M4502" i="1"/>
  <c r="M4501" i="1"/>
  <c r="M4500" i="1"/>
  <c r="M4499" i="1"/>
  <c r="M4498" i="1"/>
  <c r="M4497" i="1"/>
  <c r="M4496" i="1"/>
  <c r="M4495" i="1"/>
  <c r="M4494" i="1"/>
  <c r="M4493" i="1"/>
  <c r="M4492" i="1"/>
  <c r="M4491" i="1"/>
  <c r="M4490" i="1"/>
  <c r="M4489" i="1"/>
  <c r="M4488" i="1"/>
  <c r="M4487" i="1"/>
  <c r="M4486" i="1"/>
  <c r="M4485" i="1"/>
  <c r="M4484" i="1"/>
  <c r="M4483" i="1"/>
  <c r="M4482" i="1"/>
  <c r="M4481" i="1"/>
  <c r="M4480" i="1"/>
  <c r="M4479" i="1"/>
  <c r="M4478" i="1"/>
  <c r="M4477" i="1"/>
  <c r="M4476" i="1"/>
  <c r="M4475" i="1"/>
  <c r="M4474" i="1"/>
  <c r="M4473" i="1"/>
  <c r="M4472" i="1"/>
  <c r="M4471" i="1"/>
  <c r="M4470" i="1"/>
  <c r="M4469" i="1"/>
  <c r="M4468" i="1"/>
  <c r="M4467" i="1"/>
  <c r="M4466" i="1"/>
  <c r="M4465" i="1"/>
  <c r="M4464" i="1"/>
  <c r="M4463" i="1"/>
  <c r="M4462" i="1"/>
  <c r="M4461" i="1"/>
  <c r="M4460" i="1"/>
  <c r="M4459" i="1"/>
  <c r="M4458" i="1"/>
  <c r="M4457" i="1"/>
  <c r="M4456" i="1"/>
  <c r="M4455" i="1"/>
  <c r="M4454" i="1"/>
  <c r="M4453" i="1"/>
  <c r="M4452" i="1"/>
  <c r="M4451" i="1"/>
  <c r="M4450" i="1"/>
  <c r="M4449" i="1"/>
  <c r="M4448" i="1"/>
  <c r="M4447" i="1"/>
  <c r="M4446" i="1"/>
  <c r="M4445" i="1"/>
  <c r="M4444" i="1"/>
  <c r="M4443" i="1"/>
  <c r="M4442" i="1"/>
  <c r="M4441" i="1"/>
  <c r="M4440" i="1"/>
  <c r="M4439" i="1"/>
  <c r="M4438" i="1"/>
  <c r="M4437" i="1"/>
  <c r="M4436" i="1"/>
  <c r="M4435" i="1"/>
  <c r="M4434" i="1"/>
  <c r="M4433" i="1"/>
  <c r="M4432" i="1"/>
  <c r="M4431" i="1"/>
  <c r="M4430" i="1"/>
  <c r="M4429" i="1"/>
  <c r="M4428" i="1"/>
  <c r="M4427" i="1"/>
  <c r="M4426" i="1"/>
  <c r="M4425" i="1"/>
  <c r="M4424" i="1"/>
  <c r="M4423" i="1"/>
  <c r="M4422" i="1"/>
  <c r="M4421" i="1"/>
  <c r="M4420" i="1"/>
  <c r="M4419" i="1"/>
  <c r="M4418" i="1"/>
  <c r="M4417" i="1"/>
  <c r="M4416" i="1"/>
  <c r="M4415" i="1"/>
  <c r="M4414" i="1"/>
  <c r="M4413" i="1"/>
  <c r="M4412" i="1"/>
  <c r="M4411" i="1"/>
  <c r="M4410" i="1"/>
  <c r="M4409" i="1"/>
  <c r="M4408" i="1"/>
  <c r="M4407" i="1"/>
  <c r="M4406" i="1"/>
  <c r="M4405" i="1"/>
  <c r="M4404" i="1"/>
  <c r="M4403" i="1"/>
  <c r="M4402" i="1"/>
  <c r="M4401" i="1"/>
  <c r="M4400" i="1"/>
  <c r="M4399" i="1"/>
  <c r="M4398" i="1"/>
  <c r="M4397" i="1"/>
  <c r="M4396" i="1"/>
  <c r="M4395" i="1"/>
  <c r="M4394" i="1"/>
  <c r="M4393" i="1"/>
  <c r="M4392" i="1"/>
  <c r="M4391" i="1"/>
  <c r="M4390" i="1"/>
  <c r="M4389" i="1"/>
  <c r="M4388" i="1"/>
  <c r="M4387" i="1"/>
  <c r="M4386" i="1"/>
  <c r="M4385" i="1"/>
  <c r="M4384" i="1"/>
  <c r="M4383" i="1"/>
  <c r="M4382" i="1"/>
  <c r="M4381" i="1"/>
  <c r="M4380" i="1"/>
  <c r="M4379" i="1"/>
  <c r="M4378" i="1"/>
  <c r="M4377" i="1"/>
  <c r="M4376" i="1"/>
  <c r="M4375" i="1"/>
  <c r="M4374" i="1"/>
  <c r="M4373" i="1"/>
  <c r="M4372" i="1"/>
  <c r="M4371" i="1"/>
  <c r="M4370" i="1"/>
  <c r="M4369" i="1"/>
  <c r="M4368" i="1"/>
  <c r="M4367" i="1"/>
  <c r="M4366" i="1"/>
  <c r="M4365" i="1"/>
  <c r="M4364" i="1"/>
  <c r="M4363" i="1"/>
  <c r="M4362" i="1"/>
  <c r="M4361" i="1"/>
  <c r="M4360" i="1"/>
  <c r="M4359" i="1"/>
  <c r="M4358" i="1"/>
  <c r="M4357" i="1"/>
  <c r="M4356" i="1"/>
  <c r="M4355" i="1"/>
  <c r="M4354" i="1"/>
  <c r="M4353" i="1"/>
  <c r="M4352" i="1"/>
  <c r="M4351" i="1"/>
  <c r="M4350" i="1"/>
  <c r="M4349" i="1"/>
  <c r="M4348" i="1"/>
  <c r="M4347" i="1"/>
  <c r="M4346" i="1"/>
  <c r="M4345" i="1"/>
  <c r="M4344" i="1"/>
  <c r="M4343" i="1"/>
  <c r="M4342" i="1"/>
  <c r="M4341" i="1"/>
  <c r="M4340" i="1"/>
  <c r="M4339" i="1"/>
  <c r="M4338" i="1"/>
  <c r="M4337" i="1"/>
  <c r="M4336" i="1"/>
  <c r="M4335" i="1"/>
  <c r="M4334" i="1"/>
  <c r="M4333" i="1"/>
  <c r="M4332" i="1"/>
  <c r="M4331" i="1"/>
  <c r="M4330" i="1"/>
  <c r="M4329" i="1"/>
  <c r="M4328" i="1"/>
  <c r="M4327" i="1"/>
  <c r="M4326" i="1"/>
  <c r="M4325" i="1"/>
  <c r="M4324" i="1"/>
  <c r="M4323" i="1"/>
  <c r="M4322" i="1"/>
  <c r="M4321" i="1"/>
  <c r="M4320" i="1"/>
  <c r="M4319" i="1"/>
  <c r="M4318" i="1"/>
  <c r="M4317" i="1"/>
  <c r="M4316" i="1"/>
  <c r="M4315" i="1"/>
  <c r="M4314" i="1"/>
  <c r="M4313" i="1"/>
  <c r="M4312" i="1"/>
  <c r="M4311" i="1"/>
  <c r="M4310" i="1"/>
  <c r="M4309" i="1"/>
  <c r="M4308" i="1"/>
  <c r="M4307" i="1"/>
  <c r="M4306" i="1"/>
  <c r="M4305" i="1"/>
  <c r="M4304" i="1"/>
  <c r="M4303" i="1"/>
  <c r="M4302" i="1"/>
  <c r="M4301" i="1"/>
  <c r="M4300" i="1"/>
  <c r="M4299" i="1"/>
  <c r="M4298" i="1"/>
  <c r="M4297" i="1"/>
  <c r="M4296" i="1"/>
  <c r="M4295" i="1"/>
  <c r="M4294" i="1"/>
  <c r="M4293" i="1"/>
  <c r="M4292" i="1"/>
  <c r="M4291" i="1"/>
  <c r="M4290" i="1"/>
  <c r="M4289" i="1"/>
  <c r="M4288" i="1"/>
  <c r="M4287" i="1"/>
  <c r="M4286" i="1"/>
  <c r="M4285" i="1"/>
  <c r="M4284" i="1"/>
  <c r="M4283" i="1"/>
  <c r="M4282" i="1"/>
  <c r="M4281" i="1"/>
  <c r="M4280" i="1"/>
  <c r="M4279" i="1"/>
  <c r="M4278" i="1"/>
  <c r="M4277" i="1"/>
  <c r="M4276" i="1"/>
  <c r="M4275" i="1"/>
  <c r="M4274" i="1"/>
  <c r="M4273" i="1"/>
  <c r="M4272" i="1"/>
  <c r="M4271" i="1"/>
  <c r="M4270" i="1"/>
  <c r="M4269" i="1"/>
  <c r="M4268" i="1"/>
  <c r="M4267" i="1"/>
  <c r="M4266" i="1"/>
  <c r="M4265" i="1"/>
  <c r="M4264" i="1"/>
  <c r="M4263" i="1"/>
  <c r="M4262" i="1"/>
  <c r="M4261" i="1"/>
  <c r="M4260" i="1"/>
  <c r="M4259" i="1"/>
  <c r="M4258" i="1"/>
  <c r="M4257" i="1"/>
  <c r="M4256" i="1"/>
  <c r="M4255" i="1"/>
  <c r="M4254" i="1"/>
  <c r="M4253" i="1"/>
  <c r="M4252" i="1"/>
  <c r="M4251" i="1"/>
  <c r="M4250" i="1"/>
  <c r="M4249" i="1"/>
  <c r="M4248" i="1"/>
  <c r="M4247" i="1"/>
  <c r="M4246" i="1"/>
  <c r="M4245" i="1"/>
  <c r="M4244" i="1"/>
  <c r="M4243" i="1"/>
  <c r="M4242" i="1"/>
  <c r="M4241" i="1"/>
  <c r="M4240" i="1"/>
  <c r="M4239" i="1"/>
  <c r="M4238" i="1"/>
  <c r="M4237" i="1"/>
  <c r="M4236" i="1"/>
  <c r="M4235" i="1"/>
  <c r="M4234" i="1"/>
  <c r="M4233" i="1"/>
  <c r="M4232" i="1"/>
  <c r="M4231" i="1"/>
  <c r="M4230" i="1"/>
  <c r="M4229" i="1"/>
  <c r="M4228" i="1"/>
  <c r="M4227" i="1"/>
  <c r="M4226" i="1"/>
  <c r="M4225" i="1"/>
  <c r="M4224" i="1"/>
  <c r="M4223" i="1"/>
  <c r="M4222" i="1"/>
  <c r="M4221" i="1"/>
  <c r="M4220" i="1"/>
  <c r="M4219" i="1"/>
  <c r="M4218" i="1"/>
  <c r="M4217" i="1"/>
  <c r="M4216" i="1"/>
  <c r="M4215" i="1"/>
  <c r="M4214" i="1"/>
  <c r="M4213" i="1"/>
  <c r="M4212" i="1"/>
  <c r="M4211" i="1"/>
  <c r="M4210" i="1"/>
  <c r="M4209" i="1"/>
  <c r="M4208" i="1"/>
  <c r="M4207" i="1"/>
  <c r="M4206" i="1"/>
  <c r="M4205" i="1"/>
  <c r="M4204" i="1"/>
  <c r="M4203" i="1"/>
  <c r="M4202" i="1"/>
  <c r="M4201" i="1"/>
  <c r="M4200" i="1"/>
  <c r="M4199" i="1"/>
  <c r="M4198" i="1"/>
  <c r="M4197" i="1"/>
  <c r="M4196" i="1"/>
  <c r="M4195" i="1"/>
  <c r="M4194" i="1"/>
  <c r="M4193" i="1"/>
  <c r="M4192" i="1"/>
  <c r="M4191" i="1"/>
  <c r="M4190" i="1"/>
  <c r="M4189" i="1"/>
  <c r="M4188" i="1"/>
  <c r="M4187" i="1"/>
  <c r="M4186" i="1"/>
  <c r="M4185" i="1"/>
  <c r="M4184" i="1"/>
  <c r="M4183" i="1"/>
  <c r="M4182" i="1"/>
  <c r="M4181" i="1"/>
  <c r="M4180" i="1"/>
  <c r="M4179" i="1"/>
  <c r="M4178" i="1"/>
  <c r="M4177" i="1"/>
  <c r="M4176" i="1"/>
  <c r="M4175" i="1"/>
  <c r="M4174" i="1"/>
  <c r="M4173" i="1"/>
  <c r="M4172" i="1"/>
  <c r="M4171" i="1"/>
  <c r="M4170" i="1"/>
  <c r="M4169" i="1"/>
  <c r="M4168" i="1"/>
  <c r="M4167" i="1"/>
  <c r="M4166" i="1"/>
  <c r="M4165" i="1"/>
  <c r="M4164" i="1"/>
  <c r="M4163" i="1"/>
  <c r="M4162" i="1"/>
  <c r="M4161" i="1"/>
  <c r="M4160" i="1"/>
  <c r="M4159" i="1"/>
  <c r="M4158" i="1"/>
  <c r="M4157" i="1"/>
  <c r="M4156" i="1"/>
  <c r="M4155" i="1"/>
  <c r="M4154" i="1"/>
  <c r="M4153" i="1"/>
  <c r="M4152" i="1"/>
  <c r="M4151" i="1"/>
  <c r="M4150" i="1"/>
  <c r="M4149" i="1"/>
  <c r="M4148" i="1"/>
  <c r="M4147" i="1"/>
  <c r="M4146" i="1"/>
  <c r="M4145" i="1"/>
  <c r="M4144" i="1"/>
  <c r="M4143" i="1"/>
  <c r="M4142" i="1"/>
  <c r="M4141" i="1"/>
  <c r="M4140" i="1"/>
  <c r="M4139" i="1"/>
  <c r="M4138" i="1"/>
  <c r="M4137" i="1"/>
  <c r="M4136" i="1"/>
  <c r="M4135" i="1"/>
  <c r="M4134" i="1"/>
  <c r="M4133" i="1"/>
  <c r="M4132" i="1"/>
  <c r="M4131" i="1"/>
  <c r="M4130" i="1"/>
  <c r="M4129" i="1"/>
  <c r="M4128" i="1"/>
  <c r="M4127" i="1"/>
  <c r="M4126" i="1"/>
  <c r="M4125" i="1"/>
  <c r="M4124" i="1"/>
  <c r="M4123" i="1"/>
  <c r="M4122" i="1"/>
  <c r="M4121" i="1"/>
  <c r="M4120" i="1"/>
  <c r="M4119" i="1"/>
  <c r="M4118" i="1"/>
  <c r="M4117" i="1"/>
  <c r="M4116" i="1"/>
  <c r="M4115" i="1"/>
  <c r="M4114" i="1"/>
  <c r="M4113" i="1"/>
  <c r="M4112" i="1"/>
  <c r="M4111" i="1"/>
  <c r="M4110" i="1"/>
  <c r="M4109" i="1"/>
  <c r="M4108" i="1"/>
  <c r="M4107" i="1"/>
  <c r="M4106" i="1"/>
  <c r="M4105" i="1"/>
  <c r="M4104" i="1"/>
  <c r="M4103" i="1"/>
  <c r="M4102" i="1"/>
  <c r="M4101" i="1"/>
  <c r="M4100" i="1"/>
  <c r="M4099" i="1"/>
  <c r="M4098" i="1"/>
  <c r="M4097" i="1"/>
  <c r="M4096" i="1"/>
  <c r="M4095" i="1"/>
  <c r="M4094" i="1"/>
  <c r="M4093" i="1"/>
  <c r="M4092" i="1"/>
  <c r="M4091" i="1"/>
  <c r="M4090" i="1"/>
  <c r="M4089" i="1"/>
  <c r="M4088" i="1"/>
  <c r="M4087" i="1"/>
  <c r="M4086" i="1"/>
  <c r="M4085" i="1"/>
  <c r="M4084" i="1"/>
  <c r="M4083" i="1"/>
  <c r="M4082" i="1"/>
  <c r="M4081" i="1"/>
  <c r="M4080" i="1"/>
  <c r="M4079" i="1"/>
  <c r="M4078" i="1"/>
  <c r="M4077" i="1"/>
  <c r="M4076" i="1"/>
  <c r="M4075" i="1"/>
  <c r="M4074" i="1"/>
  <c r="M4073" i="1"/>
  <c r="M4072" i="1"/>
  <c r="M4071" i="1"/>
  <c r="M4070" i="1"/>
  <c r="M4069" i="1"/>
  <c r="M4068" i="1"/>
  <c r="M4067" i="1"/>
  <c r="M4066" i="1"/>
  <c r="M4065" i="1"/>
  <c r="M4064" i="1"/>
  <c r="M4063" i="1"/>
  <c r="M4062" i="1"/>
  <c r="M4061" i="1"/>
  <c r="M4060" i="1"/>
  <c r="M4059" i="1"/>
  <c r="M4058" i="1"/>
  <c r="M4057" i="1"/>
  <c r="M4056" i="1"/>
  <c r="M4055" i="1"/>
  <c r="M4054" i="1"/>
  <c r="M4053" i="1"/>
  <c r="M4052" i="1"/>
  <c r="M4051" i="1"/>
  <c r="M4050" i="1"/>
  <c r="M4049" i="1"/>
  <c r="M4048" i="1"/>
  <c r="M4047" i="1"/>
  <c r="M4046" i="1"/>
  <c r="M4045" i="1"/>
  <c r="M4044" i="1"/>
  <c r="M4043" i="1"/>
  <c r="M4042" i="1"/>
  <c r="M4041" i="1"/>
  <c r="M4040" i="1"/>
  <c r="M4039" i="1"/>
  <c r="M4038" i="1"/>
  <c r="M4037" i="1"/>
  <c r="M4036" i="1"/>
  <c r="M4035" i="1"/>
  <c r="M4034" i="1"/>
  <c r="M4033" i="1"/>
  <c r="M4032" i="1"/>
  <c r="M4031" i="1"/>
  <c r="M4030" i="1"/>
  <c r="M4029" i="1"/>
  <c r="M4028" i="1"/>
  <c r="M4027" i="1"/>
  <c r="M4026" i="1"/>
  <c r="M4025" i="1"/>
  <c r="M4024" i="1"/>
  <c r="M4023" i="1"/>
  <c r="M4022" i="1"/>
  <c r="M4021" i="1"/>
  <c r="M4020" i="1"/>
  <c r="M4019" i="1"/>
  <c r="M4018" i="1"/>
  <c r="M4017" i="1"/>
  <c r="M4016" i="1"/>
  <c r="M4015" i="1"/>
  <c r="M4014" i="1"/>
  <c r="M4013" i="1"/>
  <c r="M4012" i="1"/>
  <c r="M4011" i="1"/>
  <c r="M4010" i="1"/>
  <c r="M4009" i="1"/>
  <c r="M4008" i="1"/>
  <c r="M4007" i="1"/>
  <c r="M4006" i="1"/>
  <c r="M4005" i="1"/>
  <c r="M4004" i="1"/>
  <c r="M4003" i="1"/>
  <c r="M4002" i="1"/>
  <c r="M4001" i="1"/>
  <c r="M4000" i="1"/>
  <c r="M3999" i="1"/>
  <c r="M3998" i="1"/>
  <c r="M3997" i="1"/>
  <c r="M3996" i="1"/>
  <c r="M3995" i="1"/>
  <c r="M3994" i="1"/>
  <c r="M3993" i="1"/>
  <c r="M3992" i="1"/>
  <c r="M3991" i="1"/>
  <c r="M3990" i="1"/>
  <c r="M3989" i="1"/>
  <c r="M3988" i="1"/>
  <c r="M3987" i="1"/>
  <c r="M3986" i="1"/>
  <c r="M3985" i="1"/>
  <c r="M3984" i="1"/>
  <c r="M3983" i="1"/>
  <c r="M3982" i="1"/>
  <c r="M3981" i="1"/>
  <c r="M3980" i="1"/>
  <c r="M3979" i="1"/>
  <c r="M3978" i="1"/>
  <c r="M3977" i="1"/>
  <c r="M3976" i="1"/>
  <c r="M3975" i="1"/>
  <c r="M3974" i="1"/>
  <c r="M3973" i="1"/>
  <c r="M3972" i="1"/>
  <c r="M3971" i="1"/>
  <c r="M3970" i="1"/>
  <c r="M3969" i="1"/>
  <c r="M3968" i="1"/>
  <c r="M3967" i="1"/>
  <c r="M3966" i="1"/>
  <c r="M3965" i="1"/>
  <c r="M3964" i="1"/>
  <c r="M3963" i="1"/>
  <c r="M3962" i="1"/>
  <c r="M3961" i="1"/>
  <c r="M3960" i="1"/>
  <c r="M3959" i="1"/>
  <c r="M3958" i="1"/>
  <c r="M3957" i="1"/>
  <c r="M3956" i="1"/>
  <c r="M3955" i="1"/>
  <c r="M3954" i="1"/>
  <c r="M3953" i="1"/>
  <c r="M3952" i="1"/>
  <c r="M3951" i="1"/>
  <c r="M3950" i="1"/>
  <c r="M3949" i="1"/>
  <c r="M3948" i="1"/>
  <c r="M3947" i="1"/>
  <c r="M3946" i="1"/>
  <c r="M3945" i="1"/>
  <c r="M3944" i="1"/>
  <c r="M3943" i="1"/>
  <c r="M3942" i="1"/>
  <c r="M3941" i="1"/>
  <c r="M3940" i="1"/>
  <c r="M3939" i="1"/>
  <c r="M3938" i="1"/>
  <c r="M3937" i="1"/>
  <c r="M3936" i="1"/>
  <c r="M3935" i="1"/>
  <c r="M3934" i="1"/>
  <c r="M3933" i="1"/>
  <c r="M3932" i="1"/>
  <c r="M3931" i="1"/>
  <c r="M3930" i="1"/>
  <c r="M3929" i="1"/>
  <c r="M3928" i="1"/>
  <c r="M3927" i="1"/>
  <c r="M3926" i="1"/>
  <c r="M3925" i="1"/>
  <c r="M3924" i="1"/>
  <c r="M3923" i="1"/>
  <c r="M3922" i="1"/>
  <c r="M3921" i="1"/>
  <c r="M3920" i="1"/>
  <c r="M3919" i="1"/>
  <c r="M3918" i="1"/>
  <c r="M3917" i="1"/>
  <c r="M3916" i="1"/>
  <c r="M3915" i="1"/>
  <c r="M3914" i="1"/>
  <c r="M3913" i="1"/>
  <c r="M3912" i="1"/>
  <c r="M3911" i="1"/>
  <c r="M3910" i="1"/>
  <c r="M3909" i="1"/>
  <c r="M3908" i="1"/>
  <c r="M3907" i="1"/>
  <c r="M3906" i="1"/>
  <c r="M3905" i="1"/>
  <c r="M3904" i="1"/>
  <c r="M3903" i="1"/>
  <c r="M3902" i="1"/>
  <c r="M3901" i="1"/>
  <c r="M3900" i="1"/>
  <c r="M3899" i="1"/>
  <c r="M3898" i="1"/>
  <c r="M3897" i="1"/>
  <c r="M3896" i="1"/>
  <c r="M3895" i="1"/>
  <c r="M3894" i="1"/>
  <c r="M3893" i="1"/>
  <c r="M3892" i="1"/>
  <c r="M3891" i="1"/>
  <c r="M3890" i="1"/>
  <c r="M3889" i="1"/>
  <c r="M3888" i="1"/>
  <c r="M3887" i="1"/>
  <c r="M3886" i="1"/>
  <c r="M3885" i="1"/>
  <c r="M3884" i="1"/>
  <c r="M3883" i="1"/>
  <c r="M3882" i="1"/>
  <c r="M3881" i="1"/>
  <c r="M3880" i="1"/>
  <c r="M3879" i="1"/>
  <c r="M3878" i="1"/>
  <c r="M3877" i="1"/>
  <c r="M3876" i="1"/>
  <c r="M3875" i="1"/>
  <c r="M3874" i="1"/>
  <c r="M3873" i="1"/>
  <c r="M3872" i="1"/>
  <c r="M3871" i="1"/>
  <c r="M3870" i="1"/>
  <c r="M3869" i="1"/>
  <c r="M3868" i="1"/>
  <c r="M3867" i="1"/>
  <c r="M3866" i="1"/>
  <c r="M3865" i="1"/>
  <c r="M3864" i="1"/>
  <c r="M3863" i="1"/>
  <c r="M3862" i="1"/>
  <c r="M3861" i="1"/>
  <c r="M3860" i="1"/>
  <c r="M3859" i="1"/>
  <c r="M3858" i="1"/>
  <c r="M3857" i="1"/>
  <c r="M3856" i="1"/>
  <c r="M3855" i="1"/>
  <c r="M3854" i="1"/>
  <c r="M3853" i="1"/>
  <c r="M3852" i="1"/>
  <c r="M3851" i="1"/>
  <c r="M3850" i="1"/>
  <c r="M3849" i="1"/>
  <c r="M3848" i="1"/>
  <c r="M3847" i="1"/>
  <c r="M3846" i="1"/>
  <c r="M3845" i="1"/>
  <c r="M3844" i="1"/>
  <c r="M3843" i="1"/>
  <c r="M3842" i="1"/>
  <c r="M3841" i="1"/>
  <c r="M3840" i="1"/>
  <c r="M3839" i="1"/>
  <c r="M3838" i="1"/>
  <c r="M3837" i="1"/>
  <c r="M3836" i="1"/>
  <c r="M3835" i="1"/>
  <c r="M3834" i="1"/>
  <c r="M3833" i="1"/>
  <c r="M3832" i="1"/>
  <c r="M3831" i="1"/>
  <c r="M3830" i="1"/>
  <c r="M3829" i="1"/>
  <c r="M3828" i="1"/>
  <c r="M3827" i="1"/>
  <c r="M3826" i="1"/>
  <c r="M3825" i="1"/>
  <c r="M3824" i="1"/>
  <c r="M3823" i="1"/>
  <c r="M3822" i="1"/>
  <c r="M3821" i="1"/>
  <c r="M3820" i="1"/>
  <c r="M3819" i="1"/>
  <c r="M3818" i="1"/>
  <c r="M3817" i="1"/>
  <c r="M3816" i="1"/>
  <c r="M3815" i="1"/>
  <c r="M3814" i="1"/>
  <c r="M3813" i="1"/>
  <c r="M3812" i="1"/>
  <c r="M3811" i="1"/>
  <c r="M3810" i="1"/>
  <c r="M3809" i="1"/>
  <c r="M3808" i="1"/>
  <c r="M3807" i="1"/>
  <c r="M3806" i="1"/>
  <c r="M3805" i="1"/>
  <c r="M3804" i="1"/>
  <c r="M3803" i="1"/>
  <c r="M3802" i="1"/>
  <c r="M3801" i="1"/>
  <c r="M3800" i="1"/>
  <c r="M3799" i="1"/>
  <c r="M3798" i="1"/>
  <c r="M3797" i="1"/>
  <c r="M3796" i="1"/>
  <c r="M3795" i="1"/>
  <c r="M3794" i="1"/>
  <c r="M3793" i="1"/>
  <c r="M3792" i="1"/>
  <c r="M3791" i="1"/>
  <c r="M3790" i="1"/>
  <c r="M3789" i="1"/>
  <c r="M3788" i="1"/>
  <c r="M3787" i="1"/>
  <c r="M3786" i="1"/>
  <c r="M3785" i="1"/>
  <c r="M3784" i="1"/>
  <c r="M3783" i="1"/>
  <c r="M3782" i="1"/>
  <c r="M3781" i="1"/>
  <c r="M3780" i="1"/>
  <c r="M3779" i="1"/>
  <c r="M3778" i="1"/>
  <c r="M3777" i="1"/>
  <c r="M3776" i="1"/>
  <c r="M3775" i="1"/>
  <c r="M3774" i="1"/>
  <c r="M3773" i="1"/>
  <c r="M3772" i="1"/>
  <c r="M3771" i="1"/>
  <c r="M3770" i="1"/>
  <c r="M3769" i="1"/>
  <c r="M3768" i="1"/>
  <c r="M3767" i="1"/>
  <c r="M3766" i="1"/>
  <c r="M3765" i="1"/>
  <c r="M3764" i="1"/>
  <c r="M3763" i="1"/>
  <c r="M3762" i="1"/>
  <c r="M3761" i="1"/>
  <c r="M3760" i="1"/>
  <c r="M3759" i="1"/>
  <c r="M3758" i="1"/>
  <c r="M3757" i="1"/>
  <c r="M3756" i="1"/>
  <c r="M3755" i="1"/>
  <c r="M3754" i="1"/>
  <c r="M3753" i="1"/>
  <c r="M3752" i="1"/>
  <c r="M3751" i="1"/>
  <c r="M3750" i="1"/>
  <c r="M3749" i="1"/>
  <c r="M3748" i="1"/>
  <c r="M3747" i="1"/>
  <c r="M3746" i="1"/>
  <c r="M3745" i="1"/>
  <c r="M3744" i="1"/>
  <c r="M3743" i="1"/>
  <c r="M3742" i="1"/>
  <c r="M3741" i="1"/>
  <c r="M3740" i="1"/>
  <c r="M3739" i="1"/>
  <c r="M3738" i="1"/>
  <c r="M3737" i="1"/>
  <c r="M3736" i="1"/>
  <c r="M3735" i="1"/>
  <c r="M3734" i="1"/>
  <c r="M3733" i="1"/>
  <c r="M3732" i="1"/>
  <c r="M3731" i="1"/>
  <c r="M3730" i="1"/>
  <c r="M3729" i="1"/>
  <c r="M3728" i="1"/>
  <c r="M3727" i="1"/>
  <c r="M3726" i="1"/>
  <c r="M3725" i="1"/>
  <c r="M3724" i="1"/>
  <c r="M3723" i="1"/>
  <c r="M3722" i="1"/>
  <c r="M3721" i="1"/>
  <c r="M3720" i="1"/>
  <c r="M3719" i="1"/>
  <c r="M3718" i="1"/>
  <c r="M3717" i="1"/>
  <c r="M3716" i="1"/>
  <c r="M3715" i="1"/>
  <c r="M3714" i="1"/>
  <c r="M3713" i="1"/>
  <c r="M3712" i="1"/>
  <c r="M3711" i="1"/>
  <c r="M3710" i="1"/>
  <c r="M3709" i="1"/>
  <c r="M3708" i="1"/>
  <c r="M3707" i="1"/>
  <c r="M3706" i="1"/>
  <c r="M3705" i="1"/>
  <c r="M3704" i="1"/>
  <c r="M3703" i="1"/>
  <c r="M3702" i="1"/>
  <c r="M3701" i="1"/>
  <c r="M3700" i="1"/>
  <c r="M3699" i="1"/>
  <c r="M3698" i="1"/>
  <c r="M3697" i="1"/>
  <c r="M3696" i="1"/>
  <c r="M3695" i="1"/>
  <c r="M3694" i="1"/>
  <c r="M3693" i="1"/>
  <c r="M3692" i="1"/>
  <c r="M3691" i="1"/>
  <c r="M3690" i="1"/>
  <c r="M3689" i="1"/>
  <c r="M3688" i="1"/>
  <c r="M3687" i="1"/>
  <c r="M3686" i="1"/>
  <c r="M3685" i="1"/>
  <c r="M3684" i="1"/>
  <c r="M3683" i="1"/>
  <c r="M3682" i="1"/>
  <c r="M3681" i="1"/>
  <c r="M3680" i="1"/>
  <c r="M3679" i="1"/>
  <c r="M3678" i="1"/>
  <c r="M3677" i="1"/>
  <c r="M3676" i="1"/>
  <c r="M3675" i="1"/>
  <c r="M3674" i="1"/>
  <c r="M3673" i="1"/>
  <c r="M3672" i="1"/>
  <c r="M3671" i="1"/>
  <c r="M3670" i="1"/>
  <c r="M3669" i="1"/>
  <c r="M3668" i="1"/>
  <c r="M3667" i="1"/>
  <c r="M3666" i="1"/>
  <c r="M3665" i="1"/>
  <c r="M3664" i="1"/>
  <c r="M3663" i="1"/>
  <c r="M3662" i="1"/>
  <c r="M3661" i="1"/>
  <c r="M3660" i="1"/>
  <c r="M3659" i="1"/>
  <c r="M3658" i="1"/>
  <c r="M3657" i="1"/>
  <c r="M3656" i="1"/>
  <c r="M3655" i="1"/>
  <c r="M3654" i="1"/>
  <c r="M3653" i="1"/>
  <c r="M3652" i="1"/>
  <c r="M3651" i="1"/>
  <c r="M3650" i="1"/>
  <c r="M3649" i="1"/>
  <c r="M3648" i="1"/>
  <c r="M3647" i="1"/>
  <c r="M3646" i="1"/>
  <c r="M3645" i="1"/>
  <c r="M3644" i="1"/>
  <c r="M3643" i="1"/>
  <c r="M3642" i="1"/>
  <c r="M3641" i="1"/>
  <c r="M3640" i="1"/>
  <c r="M3639" i="1"/>
  <c r="M3638" i="1"/>
  <c r="M3637" i="1"/>
  <c r="M3636" i="1"/>
  <c r="M3635" i="1"/>
  <c r="M3634" i="1"/>
  <c r="M3633" i="1"/>
  <c r="M3632" i="1"/>
  <c r="M3631" i="1"/>
  <c r="M3630" i="1"/>
  <c r="M3629" i="1"/>
  <c r="M3628" i="1"/>
  <c r="M3627" i="1"/>
  <c r="M3626" i="1"/>
  <c r="M3625" i="1"/>
  <c r="M3624" i="1"/>
  <c r="M3623" i="1"/>
  <c r="M3622" i="1"/>
  <c r="M3621" i="1"/>
  <c r="M3620" i="1"/>
  <c r="M3619" i="1"/>
  <c r="M3618" i="1"/>
  <c r="M3617" i="1"/>
  <c r="M3616" i="1"/>
  <c r="M3615" i="1"/>
  <c r="M3614" i="1"/>
  <c r="M3613" i="1"/>
  <c r="M3612" i="1"/>
  <c r="M3611" i="1"/>
  <c r="M3610" i="1"/>
  <c r="M3609" i="1"/>
  <c r="M3608" i="1"/>
  <c r="M3607" i="1"/>
  <c r="M3606" i="1"/>
  <c r="M3605" i="1"/>
  <c r="M3604" i="1"/>
  <c r="M3603" i="1"/>
  <c r="M3602" i="1"/>
  <c r="M3601" i="1"/>
  <c r="M3600" i="1"/>
  <c r="M3599" i="1"/>
  <c r="M3598" i="1"/>
  <c r="M3597" i="1"/>
  <c r="M3596" i="1"/>
  <c r="M3595" i="1"/>
  <c r="M3594" i="1"/>
  <c r="M3593" i="1"/>
  <c r="M3592" i="1"/>
  <c r="M3591" i="1"/>
  <c r="M3590" i="1"/>
  <c r="M3589" i="1"/>
  <c r="M3588" i="1"/>
  <c r="M3587" i="1"/>
  <c r="M3586" i="1"/>
  <c r="M3585" i="1"/>
  <c r="M3584" i="1"/>
  <c r="M3583" i="1"/>
  <c r="M3582" i="1"/>
  <c r="M3581" i="1"/>
  <c r="M3580" i="1"/>
  <c r="M3579" i="1"/>
  <c r="M3578" i="1"/>
  <c r="M3577" i="1"/>
  <c r="M3576" i="1"/>
  <c r="M3575" i="1"/>
  <c r="M3574" i="1"/>
  <c r="M3573" i="1"/>
  <c r="M3572" i="1"/>
  <c r="M3571" i="1"/>
  <c r="M3570" i="1"/>
  <c r="M3569" i="1"/>
  <c r="M3568" i="1"/>
  <c r="M3567" i="1"/>
  <c r="M3566" i="1"/>
  <c r="M3565" i="1"/>
  <c r="M3564" i="1"/>
  <c r="M3563" i="1"/>
  <c r="M3562" i="1"/>
  <c r="M3561" i="1"/>
  <c r="M3560" i="1"/>
  <c r="M3559" i="1"/>
  <c r="M3558" i="1"/>
  <c r="M3557" i="1"/>
  <c r="M3556" i="1"/>
  <c r="M3555" i="1"/>
  <c r="M3554" i="1"/>
  <c r="M3553" i="1"/>
  <c r="M3552" i="1"/>
  <c r="M3551" i="1"/>
  <c r="M3550" i="1"/>
  <c r="M3549" i="1"/>
  <c r="M3548" i="1"/>
  <c r="M3547" i="1"/>
  <c r="M3546" i="1"/>
  <c r="M3545" i="1"/>
  <c r="M3544" i="1"/>
  <c r="M3543" i="1"/>
  <c r="M3542" i="1"/>
  <c r="M3541" i="1"/>
  <c r="M3540" i="1"/>
  <c r="M3539" i="1"/>
  <c r="M3538" i="1"/>
  <c r="M3537" i="1"/>
  <c r="M3536" i="1"/>
  <c r="M3535" i="1"/>
  <c r="M3534" i="1"/>
  <c r="M3533" i="1"/>
  <c r="M3532" i="1"/>
  <c r="M3531" i="1"/>
  <c r="M3530" i="1"/>
  <c r="M3529" i="1"/>
  <c r="M3528" i="1"/>
  <c r="M3527" i="1"/>
  <c r="M3526" i="1"/>
  <c r="M3525" i="1"/>
  <c r="M3524" i="1"/>
  <c r="M3523" i="1"/>
  <c r="M3522" i="1"/>
  <c r="M3521" i="1"/>
  <c r="M3520" i="1"/>
  <c r="M3519" i="1"/>
  <c r="M3518" i="1"/>
  <c r="M3517" i="1"/>
  <c r="M3516" i="1"/>
  <c r="M3515" i="1"/>
  <c r="M3514" i="1"/>
  <c r="M3513" i="1"/>
  <c r="M3512" i="1"/>
  <c r="M3511" i="1"/>
  <c r="M3510" i="1"/>
  <c r="M3509" i="1"/>
  <c r="M3508" i="1"/>
  <c r="M3507" i="1"/>
  <c r="M3506" i="1"/>
  <c r="M3505" i="1"/>
  <c r="M3504" i="1"/>
  <c r="M3503" i="1"/>
  <c r="M3502" i="1"/>
  <c r="M3501" i="1"/>
  <c r="M3500" i="1"/>
  <c r="M3499" i="1"/>
  <c r="M3498" i="1"/>
  <c r="M3497" i="1"/>
  <c r="M3496" i="1"/>
  <c r="M3495" i="1"/>
  <c r="M3494" i="1"/>
  <c r="M3493" i="1"/>
  <c r="M3492" i="1"/>
  <c r="M3491" i="1"/>
  <c r="M3490" i="1"/>
  <c r="M3489" i="1"/>
  <c r="M3488" i="1"/>
  <c r="M3487" i="1"/>
  <c r="M3486" i="1"/>
  <c r="M3485" i="1"/>
  <c r="M3484" i="1"/>
  <c r="M3483" i="1"/>
  <c r="M3482" i="1"/>
  <c r="M3481" i="1"/>
  <c r="M3480" i="1"/>
  <c r="M3479" i="1"/>
  <c r="M3478" i="1"/>
  <c r="M3477" i="1"/>
  <c r="M3476" i="1"/>
  <c r="M3475" i="1"/>
  <c r="M3474" i="1"/>
  <c r="M3473" i="1"/>
  <c r="M3472" i="1"/>
  <c r="M3471" i="1"/>
  <c r="M3470" i="1"/>
  <c r="M3469" i="1"/>
  <c r="M3468" i="1"/>
  <c r="M3467" i="1"/>
  <c r="M3466" i="1"/>
  <c r="M3465" i="1"/>
  <c r="M3464" i="1"/>
  <c r="M3463" i="1"/>
  <c r="M3462" i="1"/>
  <c r="M3461" i="1"/>
  <c r="M3460" i="1"/>
  <c r="M3459" i="1"/>
  <c r="M3458" i="1"/>
  <c r="M3457" i="1"/>
  <c r="M3456" i="1"/>
  <c r="M3455" i="1"/>
  <c r="M3454" i="1"/>
  <c r="M3453" i="1"/>
  <c r="M3452" i="1"/>
  <c r="M3451" i="1"/>
  <c r="M3450" i="1"/>
  <c r="M3449" i="1"/>
  <c r="M3448" i="1"/>
  <c r="M3447" i="1"/>
  <c r="M3446" i="1"/>
  <c r="M3445" i="1"/>
  <c r="M3444" i="1"/>
  <c r="M3443" i="1"/>
  <c r="M3442" i="1"/>
  <c r="M3441" i="1"/>
  <c r="M3440" i="1"/>
  <c r="M3439" i="1"/>
  <c r="M3438" i="1"/>
  <c r="M3437" i="1"/>
  <c r="M3436" i="1"/>
  <c r="M3435" i="1"/>
  <c r="M3434" i="1"/>
  <c r="M3433" i="1"/>
  <c r="M3432" i="1"/>
  <c r="M3431" i="1"/>
  <c r="M3430" i="1"/>
  <c r="M3429" i="1"/>
  <c r="M3428" i="1"/>
  <c r="M3427" i="1"/>
  <c r="M3426" i="1"/>
  <c r="M3425" i="1"/>
  <c r="M3424" i="1"/>
  <c r="M3423" i="1"/>
  <c r="M3422" i="1"/>
  <c r="M3421" i="1"/>
  <c r="M3420" i="1"/>
  <c r="M3419" i="1"/>
  <c r="M3418" i="1"/>
  <c r="M3417" i="1"/>
  <c r="M3416" i="1"/>
  <c r="M3415" i="1"/>
  <c r="M3414" i="1"/>
  <c r="M3413" i="1"/>
  <c r="M3412" i="1"/>
  <c r="M3411" i="1"/>
  <c r="M3410" i="1"/>
  <c r="M3409" i="1"/>
  <c r="M3408" i="1"/>
  <c r="M3407" i="1"/>
  <c r="M3406" i="1"/>
  <c r="M3405" i="1"/>
  <c r="M3404" i="1"/>
  <c r="M3403" i="1"/>
  <c r="M3402" i="1"/>
  <c r="M3401" i="1"/>
  <c r="M3400" i="1"/>
  <c r="M3399" i="1"/>
  <c r="M3398" i="1"/>
  <c r="M3397" i="1"/>
  <c r="M3396" i="1"/>
  <c r="M3395" i="1"/>
  <c r="M3394" i="1"/>
  <c r="M3393" i="1"/>
  <c r="M3392" i="1"/>
  <c r="M3391" i="1"/>
  <c r="M3390" i="1"/>
  <c r="M3389" i="1"/>
  <c r="M3388" i="1"/>
  <c r="M3387" i="1"/>
  <c r="M3386" i="1"/>
  <c r="M3385" i="1"/>
  <c r="M3384" i="1"/>
  <c r="M3383" i="1"/>
  <c r="M3382" i="1"/>
  <c r="M3381" i="1"/>
  <c r="M3380" i="1"/>
  <c r="M3379" i="1"/>
  <c r="M3378" i="1"/>
  <c r="M3377" i="1"/>
  <c r="M3376" i="1"/>
  <c r="M3375" i="1"/>
  <c r="M3374" i="1"/>
  <c r="M3373" i="1"/>
  <c r="M3372" i="1"/>
  <c r="M3371" i="1"/>
  <c r="M3370" i="1"/>
  <c r="M3369" i="1"/>
  <c r="M3368" i="1"/>
  <c r="M3367" i="1"/>
  <c r="M3366" i="1"/>
  <c r="M3365" i="1"/>
  <c r="M3364" i="1"/>
  <c r="M3363" i="1"/>
  <c r="M3362" i="1"/>
  <c r="M3361" i="1"/>
  <c r="M3360" i="1"/>
  <c r="M3359" i="1"/>
  <c r="M3358" i="1"/>
  <c r="M3357" i="1"/>
  <c r="M3356" i="1"/>
  <c r="M3355" i="1"/>
  <c r="M3354" i="1"/>
  <c r="M3353" i="1"/>
  <c r="M3352" i="1"/>
  <c r="M3351" i="1"/>
  <c r="M3350" i="1"/>
  <c r="M3349" i="1"/>
  <c r="M3348" i="1"/>
  <c r="M3347" i="1"/>
  <c r="M3346" i="1"/>
  <c r="M3345" i="1"/>
  <c r="M3344" i="1"/>
  <c r="M3343" i="1"/>
  <c r="M3342" i="1"/>
  <c r="M3341" i="1"/>
  <c r="M3340" i="1"/>
  <c r="M3339" i="1"/>
  <c r="M3338" i="1"/>
  <c r="M3337" i="1"/>
  <c r="M3336" i="1"/>
  <c r="M3335" i="1"/>
  <c r="M3334" i="1"/>
  <c r="M3333" i="1"/>
  <c r="M3332" i="1"/>
  <c r="M3331" i="1"/>
  <c r="M3330" i="1"/>
  <c r="M3329" i="1"/>
  <c r="M3328" i="1"/>
  <c r="M3327" i="1"/>
  <c r="M3326" i="1"/>
  <c r="M3325" i="1"/>
  <c r="M3324" i="1"/>
  <c r="M3323" i="1"/>
  <c r="M3322" i="1"/>
  <c r="M3321" i="1"/>
  <c r="M3320" i="1"/>
  <c r="M3319" i="1"/>
  <c r="M3318" i="1"/>
  <c r="M3317" i="1"/>
  <c r="M3316" i="1"/>
  <c r="M3315" i="1"/>
  <c r="M3314" i="1"/>
  <c r="M3313" i="1"/>
  <c r="M3312" i="1"/>
  <c r="M3311" i="1"/>
  <c r="M3310" i="1"/>
  <c r="M3309" i="1"/>
  <c r="M3308" i="1"/>
  <c r="M3307" i="1"/>
  <c r="M3306" i="1"/>
  <c r="M3305" i="1"/>
  <c r="M3304" i="1"/>
  <c r="M3303" i="1"/>
  <c r="M3302" i="1"/>
  <c r="M3301" i="1"/>
  <c r="M3300" i="1"/>
  <c r="M3299" i="1"/>
  <c r="M3298" i="1"/>
  <c r="M3297" i="1"/>
  <c r="M3296" i="1"/>
  <c r="M3295" i="1"/>
  <c r="M3294" i="1"/>
  <c r="M3293" i="1"/>
  <c r="M3292" i="1"/>
  <c r="M3291" i="1"/>
  <c r="M3290" i="1"/>
  <c r="M3289" i="1"/>
  <c r="M3288" i="1"/>
  <c r="M3287" i="1"/>
  <c r="M3286" i="1"/>
  <c r="M3285" i="1"/>
  <c r="M3284" i="1"/>
  <c r="M3283" i="1"/>
  <c r="M3282" i="1"/>
  <c r="M3281" i="1"/>
  <c r="M3280" i="1"/>
  <c r="M3279" i="1"/>
  <c r="M3278" i="1"/>
  <c r="M3277" i="1"/>
  <c r="M3276" i="1"/>
  <c r="M3275" i="1"/>
  <c r="M3274" i="1"/>
  <c r="M3273" i="1"/>
  <c r="M3272" i="1"/>
  <c r="M3271" i="1"/>
  <c r="M3270" i="1"/>
  <c r="M3269" i="1"/>
  <c r="M3268" i="1"/>
  <c r="M3267" i="1"/>
  <c r="M3266" i="1"/>
  <c r="M3265" i="1"/>
  <c r="M3264" i="1"/>
  <c r="M3263" i="1"/>
  <c r="M3262" i="1"/>
  <c r="M3261" i="1"/>
  <c r="M3260" i="1"/>
  <c r="M3259" i="1"/>
  <c r="M3258" i="1"/>
  <c r="M3257" i="1"/>
  <c r="M3256" i="1"/>
  <c r="M3255" i="1"/>
  <c r="M3254" i="1"/>
  <c r="M3253" i="1"/>
  <c r="M3252" i="1"/>
  <c r="M3251" i="1"/>
  <c r="M3250" i="1"/>
  <c r="M3249" i="1"/>
  <c r="M3248" i="1"/>
  <c r="M3247" i="1"/>
  <c r="M3246" i="1"/>
  <c r="M3245" i="1"/>
  <c r="M3244" i="1"/>
  <c r="M3243" i="1"/>
  <c r="M3242" i="1"/>
  <c r="M3241" i="1"/>
  <c r="M3240" i="1"/>
  <c r="M3239" i="1"/>
  <c r="M3238" i="1"/>
  <c r="M3237" i="1"/>
  <c r="M3236" i="1"/>
  <c r="M3235" i="1"/>
  <c r="M3234" i="1"/>
  <c r="M3233" i="1"/>
  <c r="M3232" i="1"/>
  <c r="M3231" i="1"/>
  <c r="M3230" i="1"/>
  <c r="M3229" i="1"/>
  <c r="M3228" i="1"/>
  <c r="M3227" i="1"/>
  <c r="M3226" i="1"/>
  <c r="M3225" i="1"/>
  <c r="M3224" i="1"/>
  <c r="M3223" i="1"/>
  <c r="M3222" i="1"/>
  <c r="M3221" i="1"/>
  <c r="M3220" i="1"/>
  <c r="M3219" i="1"/>
  <c r="M3218" i="1"/>
  <c r="M3217" i="1"/>
  <c r="M3216" i="1"/>
  <c r="M3215" i="1"/>
  <c r="M3214" i="1"/>
  <c r="M3213" i="1"/>
  <c r="M3212" i="1"/>
  <c r="M3211" i="1"/>
  <c r="M3210" i="1"/>
  <c r="M3209" i="1"/>
  <c r="M3208" i="1"/>
  <c r="M3207" i="1"/>
  <c r="M3206" i="1"/>
  <c r="M3205" i="1"/>
  <c r="M3204" i="1"/>
  <c r="M3203" i="1"/>
  <c r="M3202" i="1"/>
  <c r="M3201" i="1"/>
  <c r="M3200" i="1"/>
  <c r="M3199" i="1"/>
  <c r="M3198" i="1"/>
  <c r="M3197" i="1"/>
  <c r="M3196" i="1"/>
  <c r="M3195" i="1"/>
  <c r="M3194" i="1"/>
  <c r="M3193" i="1"/>
  <c r="M3192" i="1"/>
  <c r="M3191" i="1"/>
  <c r="M3190" i="1"/>
  <c r="M3189" i="1"/>
  <c r="M3188" i="1"/>
  <c r="M3187" i="1"/>
  <c r="M3186" i="1"/>
  <c r="M3185" i="1"/>
  <c r="M3184" i="1"/>
  <c r="M3183" i="1"/>
  <c r="M3182" i="1"/>
  <c r="M3181" i="1"/>
  <c r="M3180" i="1"/>
  <c r="M3179" i="1"/>
  <c r="M3178" i="1"/>
  <c r="M3177" i="1"/>
  <c r="M3176" i="1"/>
  <c r="M3175" i="1"/>
  <c r="M3174" i="1"/>
  <c r="M3173" i="1"/>
  <c r="M3172" i="1"/>
  <c r="M3171" i="1"/>
  <c r="M3170" i="1"/>
  <c r="M3169" i="1"/>
  <c r="M3168" i="1"/>
  <c r="M3167" i="1"/>
  <c r="M3166" i="1"/>
  <c r="M3165" i="1"/>
  <c r="M3164" i="1"/>
  <c r="M3163" i="1"/>
  <c r="M3162" i="1"/>
  <c r="M3161" i="1"/>
  <c r="M3160" i="1"/>
  <c r="M3159" i="1"/>
  <c r="M3158" i="1"/>
  <c r="M3157" i="1"/>
  <c r="M3156" i="1"/>
  <c r="M3155" i="1"/>
  <c r="M3154" i="1"/>
  <c r="M3153" i="1"/>
  <c r="M3152" i="1"/>
  <c r="M3151" i="1"/>
  <c r="M3150" i="1"/>
  <c r="M3149" i="1"/>
  <c r="M3148" i="1"/>
  <c r="M3147" i="1"/>
  <c r="M3146" i="1"/>
  <c r="M3145" i="1"/>
  <c r="M3144" i="1"/>
  <c r="M3143" i="1"/>
  <c r="M3142" i="1"/>
  <c r="M3141" i="1"/>
  <c r="M3140" i="1"/>
  <c r="M3139" i="1"/>
  <c r="M3138" i="1"/>
  <c r="M3137" i="1"/>
  <c r="M3136" i="1"/>
  <c r="M3135" i="1"/>
  <c r="M3134" i="1"/>
  <c r="M3133" i="1"/>
  <c r="M3132" i="1"/>
  <c r="M3131" i="1"/>
  <c r="M3130" i="1"/>
  <c r="M3129" i="1"/>
  <c r="M3128" i="1"/>
  <c r="M3127" i="1"/>
  <c r="M3126" i="1"/>
  <c r="M3125" i="1"/>
  <c r="M3124" i="1"/>
  <c r="M3123" i="1"/>
  <c r="M3122" i="1"/>
  <c r="M3121" i="1"/>
  <c r="M3120" i="1"/>
  <c r="M3119" i="1"/>
  <c r="M3118" i="1"/>
  <c r="M3117" i="1"/>
  <c r="M3116" i="1"/>
  <c r="M3115" i="1"/>
  <c r="M3114" i="1"/>
  <c r="M3113" i="1"/>
  <c r="M3112" i="1"/>
  <c r="M3111" i="1"/>
  <c r="M3110" i="1"/>
  <c r="M3109" i="1"/>
  <c r="M3108" i="1"/>
  <c r="M3107" i="1"/>
  <c r="M3106" i="1"/>
  <c r="M3105" i="1"/>
  <c r="M3104" i="1"/>
  <c r="M3103" i="1"/>
  <c r="M3102" i="1"/>
  <c r="M3101" i="1"/>
  <c r="M3100" i="1"/>
  <c r="M3099" i="1"/>
  <c r="M3098" i="1"/>
  <c r="M3097" i="1"/>
  <c r="M3096" i="1"/>
  <c r="M3095" i="1"/>
  <c r="M3094" i="1"/>
  <c r="M3093" i="1"/>
  <c r="M3092" i="1"/>
  <c r="M3091" i="1"/>
  <c r="M3090" i="1"/>
  <c r="M3089" i="1"/>
  <c r="M3088" i="1"/>
  <c r="M3087" i="1"/>
  <c r="M3086" i="1"/>
  <c r="M3085" i="1"/>
  <c r="M3084" i="1"/>
  <c r="M3083" i="1"/>
  <c r="M3082" i="1"/>
  <c r="M3081" i="1"/>
  <c r="M3080" i="1"/>
  <c r="M3079" i="1"/>
  <c r="M3078" i="1"/>
  <c r="M3077" i="1"/>
  <c r="M3076" i="1"/>
  <c r="M3075" i="1"/>
  <c r="M3074" i="1"/>
  <c r="M3073" i="1"/>
  <c r="M3072" i="1"/>
  <c r="M3071" i="1"/>
  <c r="M3070" i="1"/>
  <c r="M3069" i="1"/>
  <c r="M3068" i="1"/>
  <c r="M3067" i="1"/>
  <c r="M3066" i="1"/>
  <c r="M3065" i="1"/>
  <c r="M3064" i="1"/>
  <c r="M3063" i="1"/>
  <c r="M3062" i="1"/>
  <c r="M3061" i="1"/>
  <c r="M3060" i="1"/>
  <c r="M3059" i="1"/>
  <c r="M3058" i="1"/>
  <c r="M3057" i="1"/>
  <c r="M3056" i="1"/>
  <c r="M3055" i="1"/>
  <c r="M3054" i="1"/>
  <c r="M3053" i="1"/>
  <c r="M3052" i="1"/>
  <c r="M3051" i="1"/>
  <c r="M3050" i="1"/>
  <c r="M3049" i="1"/>
  <c r="M3048" i="1"/>
  <c r="M3047" i="1"/>
  <c r="M3046" i="1"/>
  <c r="M3045" i="1"/>
  <c r="M3044" i="1"/>
  <c r="M3043" i="1"/>
  <c r="M3042" i="1"/>
  <c r="M3041" i="1"/>
  <c r="M3040" i="1"/>
  <c r="M3039" i="1"/>
  <c r="M3038" i="1"/>
  <c r="M3037" i="1"/>
  <c r="M3036" i="1"/>
  <c r="M3035" i="1"/>
  <c r="M3034" i="1"/>
  <c r="M3033" i="1"/>
  <c r="M3032" i="1"/>
  <c r="M3031" i="1"/>
  <c r="M3030" i="1"/>
  <c r="M3029" i="1"/>
  <c r="M3028" i="1"/>
  <c r="M3027" i="1"/>
  <c r="M3026" i="1"/>
  <c r="M3025" i="1"/>
  <c r="M3024" i="1"/>
  <c r="M3023" i="1"/>
  <c r="M3022" i="1"/>
  <c r="M3021" i="1"/>
  <c r="M3020" i="1"/>
  <c r="M3019" i="1"/>
  <c r="M3018" i="1"/>
  <c r="M3017" i="1"/>
  <c r="M3016" i="1"/>
  <c r="M3015" i="1"/>
  <c r="M3014" i="1"/>
  <c r="M3013" i="1"/>
  <c r="M3012" i="1"/>
  <c r="M3011" i="1"/>
  <c r="M3010" i="1"/>
  <c r="M3009" i="1"/>
  <c r="M3008" i="1"/>
  <c r="M3007" i="1"/>
  <c r="M3006" i="1"/>
  <c r="M3005" i="1"/>
  <c r="M3004" i="1"/>
  <c r="M3003" i="1"/>
  <c r="M3002" i="1"/>
  <c r="M3001" i="1"/>
  <c r="M3000" i="1"/>
  <c r="M2999" i="1"/>
  <c r="M2998" i="1"/>
  <c r="M2997" i="1"/>
  <c r="M2996" i="1"/>
  <c r="M2995" i="1"/>
  <c r="M2994" i="1"/>
  <c r="M2993" i="1"/>
  <c r="M2992" i="1"/>
  <c r="M2991" i="1"/>
  <c r="M2990" i="1"/>
  <c r="M2989" i="1"/>
  <c r="M2988" i="1"/>
  <c r="M2987" i="1"/>
  <c r="M2986" i="1"/>
  <c r="M2985" i="1"/>
  <c r="M2984" i="1"/>
  <c r="M2983" i="1"/>
  <c r="M2982" i="1"/>
  <c r="M2981" i="1"/>
  <c r="M2980" i="1"/>
  <c r="M2979" i="1"/>
  <c r="M2978" i="1"/>
  <c r="M2977" i="1"/>
  <c r="M2976" i="1"/>
  <c r="M2975" i="1"/>
  <c r="M2974" i="1"/>
  <c r="M2973" i="1"/>
  <c r="M2972" i="1"/>
  <c r="M2971" i="1"/>
  <c r="M2970" i="1"/>
  <c r="M2969" i="1"/>
  <c r="M2968" i="1"/>
  <c r="M2967" i="1"/>
  <c r="M2966" i="1"/>
  <c r="M2965" i="1"/>
  <c r="M2964" i="1"/>
  <c r="M2963" i="1"/>
  <c r="M2962" i="1"/>
  <c r="M2961" i="1"/>
  <c r="M2960" i="1"/>
  <c r="M2959" i="1"/>
  <c r="M2958" i="1"/>
  <c r="M2957" i="1"/>
  <c r="M2956" i="1"/>
  <c r="M2955" i="1"/>
  <c r="M2954" i="1"/>
  <c r="M2953" i="1"/>
  <c r="M2952" i="1"/>
  <c r="M2951" i="1"/>
  <c r="M2950" i="1"/>
  <c r="M2949" i="1"/>
  <c r="M2948" i="1"/>
  <c r="M2947" i="1"/>
  <c r="M2946" i="1"/>
  <c r="M2945" i="1"/>
  <c r="M2944" i="1"/>
  <c r="M2943" i="1"/>
  <c r="M2942" i="1"/>
  <c r="M2941" i="1"/>
  <c r="M2940" i="1"/>
  <c r="M2939" i="1"/>
  <c r="M2938" i="1"/>
  <c r="M2937" i="1"/>
  <c r="M2936" i="1"/>
  <c r="M2935" i="1"/>
  <c r="M2934" i="1"/>
  <c r="M2933" i="1"/>
  <c r="M2932" i="1"/>
  <c r="M2931" i="1"/>
  <c r="M2930" i="1"/>
  <c r="M2929" i="1"/>
  <c r="M2928" i="1"/>
  <c r="M2927" i="1"/>
  <c r="M2926" i="1"/>
  <c r="M2925" i="1"/>
  <c r="M2924" i="1"/>
  <c r="M2923" i="1"/>
  <c r="M2922" i="1"/>
  <c r="M2921" i="1"/>
  <c r="M2920" i="1"/>
  <c r="M2919" i="1"/>
  <c r="M2918" i="1"/>
  <c r="M2917" i="1"/>
  <c r="M2916" i="1"/>
  <c r="M2915" i="1"/>
  <c r="M2914" i="1"/>
  <c r="M2913" i="1"/>
  <c r="M2912" i="1"/>
  <c r="M2911" i="1"/>
  <c r="M2910" i="1"/>
  <c r="M2909" i="1"/>
  <c r="M2908" i="1"/>
  <c r="M2907" i="1"/>
  <c r="M2906" i="1"/>
  <c r="M2905" i="1"/>
  <c r="M2904" i="1"/>
  <c r="M2903" i="1"/>
  <c r="M2902" i="1"/>
  <c r="M2901" i="1"/>
  <c r="M2900" i="1"/>
  <c r="M2899" i="1"/>
  <c r="M2898" i="1"/>
  <c r="M2897" i="1"/>
  <c r="M2896" i="1"/>
  <c r="M2895" i="1"/>
  <c r="M2894" i="1"/>
  <c r="M2893" i="1"/>
  <c r="M2892" i="1"/>
  <c r="M2891" i="1"/>
  <c r="M2890" i="1"/>
  <c r="M2889" i="1"/>
  <c r="M2888" i="1"/>
  <c r="M2887" i="1"/>
  <c r="M2886" i="1"/>
  <c r="M2885" i="1"/>
  <c r="M2884" i="1"/>
  <c r="M2883" i="1"/>
  <c r="M2882" i="1"/>
  <c r="M2881" i="1"/>
  <c r="M2880" i="1"/>
  <c r="M2879" i="1"/>
  <c r="M2878" i="1"/>
  <c r="M2877" i="1"/>
  <c r="M2876" i="1"/>
  <c r="M2875" i="1"/>
  <c r="M2874" i="1"/>
  <c r="M2873" i="1"/>
  <c r="M2872" i="1"/>
  <c r="M2871" i="1"/>
  <c r="M2870" i="1"/>
  <c r="M2869" i="1"/>
  <c r="M2868" i="1"/>
  <c r="M2867" i="1"/>
  <c r="M2866" i="1"/>
  <c r="M2865" i="1"/>
  <c r="M2864" i="1"/>
  <c r="M2863" i="1"/>
  <c r="M2862" i="1"/>
  <c r="M2861" i="1"/>
  <c r="M2860" i="1"/>
  <c r="M2859" i="1"/>
  <c r="M2858" i="1"/>
  <c r="M2857" i="1"/>
  <c r="M2856" i="1"/>
  <c r="M2855" i="1"/>
  <c r="M2854" i="1"/>
  <c r="M2853" i="1"/>
  <c r="M2852" i="1"/>
  <c r="M2851" i="1"/>
  <c r="M2850" i="1"/>
  <c r="M2849" i="1"/>
  <c r="M2848" i="1"/>
  <c r="M2847" i="1"/>
  <c r="M2846" i="1"/>
  <c r="M2845" i="1"/>
  <c r="M2844" i="1"/>
  <c r="M2843" i="1"/>
  <c r="M2842" i="1"/>
  <c r="M2841" i="1"/>
  <c r="M2840" i="1"/>
  <c r="M2839" i="1"/>
  <c r="M2838" i="1"/>
  <c r="M2837" i="1"/>
  <c r="M2836" i="1"/>
  <c r="M2835" i="1"/>
  <c r="M2834" i="1"/>
  <c r="M2833" i="1"/>
  <c r="M2832" i="1"/>
  <c r="M2831" i="1"/>
  <c r="M2830" i="1"/>
  <c r="M2829" i="1"/>
  <c r="M2828" i="1"/>
  <c r="M2827" i="1"/>
  <c r="M2826" i="1"/>
  <c r="M2825" i="1"/>
  <c r="M2824" i="1"/>
  <c r="M2823" i="1"/>
  <c r="M2822" i="1"/>
  <c r="M2821" i="1"/>
  <c r="M2820" i="1"/>
  <c r="M2819" i="1"/>
  <c r="M2818" i="1"/>
  <c r="M2817" i="1"/>
  <c r="M2816" i="1"/>
  <c r="M2815" i="1"/>
  <c r="M2814" i="1"/>
  <c r="M2813" i="1"/>
  <c r="M2812" i="1"/>
  <c r="M2811" i="1"/>
  <c r="M2810" i="1"/>
  <c r="M2809" i="1"/>
  <c r="M2808" i="1"/>
  <c r="M2807" i="1"/>
  <c r="M2806" i="1"/>
  <c r="M2805" i="1"/>
  <c r="M2804" i="1"/>
  <c r="M2803" i="1"/>
  <c r="M2802" i="1"/>
  <c r="M2801" i="1"/>
  <c r="M2800" i="1"/>
  <c r="M2799" i="1"/>
  <c r="M2798" i="1"/>
  <c r="M2797" i="1"/>
  <c r="M2796" i="1"/>
  <c r="M2795" i="1"/>
  <c r="M2794" i="1"/>
  <c r="M2793" i="1"/>
  <c r="M2792" i="1"/>
  <c r="M2791" i="1"/>
  <c r="M2790" i="1"/>
  <c r="M2789" i="1"/>
  <c r="M2788" i="1"/>
  <c r="M2787" i="1"/>
  <c r="M2786" i="1"/>
  <c r="M2785" i="1"/>
  <c r="M2784" i="1"/>
  <c r="M2783" i="1"/>
  <c r="M2782" i="1"/>
  <c r="M2781" i="1"/>
  <c r="M2780" i="1"/>
  <c r="M2779" i="1"/>
  <c r="M2778" i="1"/>
  <c r="M2777" i="1"/>
  <c r="M2776" i="1"/>
  <c r="M2775" i="1"/>
  <c r="M2774" i="1"/>
  <c r="M2773" i="1"/>
  <c r="M2772" i="1"/>
  <c r="M2771" i="1"/>
  <c r="M2770" i="1"/>
  <c r="M2769" i="1"/>
  <c r="M2768" i="1"/>
  <c r="M2767" i="1"/>
  <c r="M2766" i="1"/>
  <c r="M2765" i="1"/>
  <c r="M2764" i="1"/>
  <c r="M2763" i="1"/>
  <c r="M2762" i="1"/>
  <c r="M2761" i="1"/>
  <c r="M2760" i="1"/>
  <c r="M2759" i="1"/>
  <c r="M2758" i="1"/>
  <c r="M2757" i="1"/>
  <c r="M2756" i="1"/>
  <c r="M2755" i="1"/>
  <c r="M2754" i="1"/>
  <c r="M2753" i="1"/>
  <c r="M2752" i="1"/>
  <c r="M2751" i="1"/>
  <c r="M2750" i="1"/>
  <c r="M2749" i="1"/>
  <c r="M2748" i="1"/>
  <c r="M2747" i="1"/>
  <c r="M2746" i="1"/>
  <c r="M2745" i="1"/>
  <c r="M2744" i="1"/>
  <c r="M2743" i="1"/>
  <c r="M2742" i="1"/>
  <c r="M2741" i="1"/>
  <c r="M2740" i="1"/>
  <c r="M2739" i="1"/>
  <c r="M2738" i="1"/>
  <c r="M2737" i="1"/>
  <c r="M2736" i="1"/>
  <c r="M2735" i="1"/>
  <c r="M2734" i="1"/>
  <c r="M2733" i="1"/>
  <c r="M2732" i="1"/>
  <c r="M2731" i="1"/>
  <c r="M2730" i="1"/>
  <c r="M2729" i="1"/>
  <c r="M2728" i="1"/>
  <c r="M2727" i="1"/>
  <c r="M2726" i="1"/>
  <c r="M2725" i="1"/>
  <c r="M2724" i="1"/>
  <c r="M2723" i="1"/>
  <c r="M2722" i="1"/>
  <c r="M2721" i="1"/>
  <c r="M2720" i="1"/>
  <c r="M2719" i="1"/>
  <c r="M2718" i="1"/>
  <c r="M2717" i="1"/>
  <c r="M2716" i="1"/>
  <c r="M2715" i="1"/>
  <c r="M2714" i="1"/>
  <c r="M2713" i="1"/>
  <c r="M2712" i="1"/>
  <c r="M2711" i="1"/>
  <c r="M2710" i="1"/>
  <c r="M2709" i="1"/>
  <c r="M2708" i="1"/>
  <c r="M2707" i="1"/>
  <c r="M2706" i="1"/>
  <c r="M2705" i="1"/>
  <c r="M2704" i="1"/>
  <c r="M2703" i="1"/>
  <c r="M2702" i="1"/>
  <c r="M2701" i="1"/>
  <c r="M2700" i="1"/>
  <c r="M2699" i="1"/>
  <c r="M2698" i="1"/>
  <c r="M2697" i="1"/>
  <c r="M2696" i="1"/>
  <c r="M2695" i="1"/>
  <c r="M2694" i="1"/>
  <c r="M2693" i="1"/>
  <c r="M2692" i="1"/>
  <c r="M2691" i="1"/>
  <c r="M2690" i="1"/>
  <c r="M2689" i="1"/>
  <c r="M2688" i="1"/>
  <c r="M2687" i="1"/>
  <c r="M2686" i="1"/>
  <c r="M2685" i="1"/>
  <c r="M2684" i="1"/>
  <c r="M2683" i="1"/>
  <c r="M2682" i="1"/>
  <c r="M2681" i="1"/>
  <c r="M2680" i="1"/>
  <c r="M2679" i="1"/>
  <c r="M2678" i="1"/>
  <c r="M2677" i="1"/>
  <c r="M2676" i="1"/>
  <c r="M2675" i="1"/>
  <c r="M2674" i="1"/>
  <c r="M2673" i="1"/>
  <c r="M2672" i="1"/>
  <c r="M2671" i="1"/>
  <c r="M2670" i="1"/>
  <c r="M2669" i="1"/>
  <c r="M2668" i="1"/>
  <c r="M2667" i="1"/>
  <c r="M2666" i="1"/>
  <c r="M2665" i="1"/>
  <c r="M2664" i="1"/>
  <c r="M2663" i="1"/>
  <c r="M2662" i="1"/>
  <c r="M2661" i="1"/>
  <c r="M2660" i="1"/>
  <c r="M2659" i="1"/>
  <c r="M2658" i="1"/>
  <c r="M2657" i="1"/>
  <c r="M2656" i="1"/>
  <c r="M2655" i="1"/>
  <c r="M2654" i="1"/>
  <c r="M2653" i="1"/>
  <c r="M2652" i="1"/>
  <c r="M2651" i="1"/>
  <c r="M2650" i="1"/>
  <c r="M2649" i="1"/>
  <c r="M2648" i="1"/>
  <c r="M2647" i="1"/>
  <c r="M2646" i="1"/>
  <c r="M2645" i="1"/>
  <c r="M2644" i="1"/>
  <c r="M2643" i="1"/>
  <c r="M2642" i="1"/>
  <c r="M2641" i="1"/>
  <c r="M2640" i="1"/>
  <c r="M2639" i="1"/>
  <c r="M2638" i="1"/>
  <c r="M2637" i="1"/>
  <c r="M2636" i="1"/>
  <c r="M2635" i="1"/>
  <c r="M2634" i="1"/>
  <c r="M2633" i="1"/>
  <c r="M2632" i="1"/>
  <c r="M2631" i="1"/>
  <c r="M2630" i="1"/>
  <c r="M2629" i="1"/>
  <c r="M2628" i="1"/>
  <c r="M2627" i="1"/>
  <c r="M2626" i="1"/>
  <c r="M2625" i="1"/>
  <c r="M2624" i="1"/>
  <c r="M2623" i="1"/>
  <c r="M2622" i="1"/>
  <c r="M2621" i="1"/>
  <c r="M2620" i="1"/>
  <c r="M2619" i="1"/>
  <c r="M2618" i="1"/>
  <c r="M2617" i="1"/>
  <c r="M2616" i="1"/>
  <c r="M2615" i="1"/>
  <c r="M2614" i="1"/>
  <c r="M2613" i="1"/>
  <c r="M2612" i="1"/>
  <c r="M2611" i="1"/>
  <c r="M2610" i="1"/>
  <c r="M2609" i="1"/>
  <c r="M2608" i="1"/>
  <c r="M2607" i="1"/>
  <c r="M2606" i="1"/>
  <c r="M2605" i="1"/>
  <c r="M2604" i="1"/>
  <c r="M2603" i="1"/>
  <c r="M2602" i="1"/>
  <c r="M2601" i="1"/>
  <c r="M2600" i="1"/>
  <c r="M2599" i="1"/>
  <c r="M2598" i="1"/>
  <c r="M2597" i="1"/>
  <c r="M2596" i="1"/>
  <c r="M2595" i="1"/>
  <c r="M2594" i="1"/>
  <c r="M2593" i="1"/>
  <c r="M2592" i="1"/>
  <c r="M2591" i="1"/>
  <c r="M2590" i="1"/>
  <c r="M2589" i="1"/>
  <c r="M2588" i="1"/>
  <c r="M2587" i="1"/>
  <c r="M2586" i="1"/>
  <c r="M2585" i="1"/>
  <c r="M2584" i="1"/>
  <c r="M2583" i="1"/>
  <c r="M2582" i="1"/>
  <c r="M2581" i="1"/>
  <c r="M2580" i="1"/>
  <c r="M2579" i="1"/>
  <c r="M2578" i="1"/>
  <c r="M2577" i="1"/>
  <c r="M2576" i="1"/>
  <c r="M2575" i="1"/>
  <c r="M2574" i="1"/>
  <c r="M2573" i="1"/>
  <c r="M2572" i="1"/>
  <c r="M2571" i="1"/>
  <c r="M2570" i="1"/>
  <c r="M2569" i="1"/>
  <c r="M2568" i="1"/>
  <c r="M2567" i="1"/>
  <c r="M2566" i="1"/>
  <c r="M2565" i="1"/>
  <c r="M2564" i="1"/>
  <c r="M2563" i="1"/>
  <c r="M2562" i="1"/>
  <c r="M2561" i="1"/>
  <c r="M2560" i="1"/>
  <c r="M2559" i="1"/>
  <c r="M2558" i="1"/>
  <c r="M2557" i="1"/>
  <c r="M2556" i="1"/>
  <c r="M2555" i="1"/>
  <c r="M2554" i="1"/>
  <c r="M2553" i="1"/>
  <c r="M2552" i="1"/>
  <c r="M2551" i="1"/>
  <c r="M2550" i="1"/>
  <c r="M2549" i="1"/>
  <c r="M2548" i="1"/>
  <c r="M2547" i="1"/>
  <c r="M2546" i="1"/>
  <c r="M2545" i="1"/>
  <c r="M2544" i="1"/>
  <c r="M2543" i="1"/>
  <c r="M2542" i="1"/>
  <c r="M2541" i="1"/>
  <c r="M2540" i="1"/>
  <c r="M2539" i="1"/>
  <c r="M2538" i="1"/>
  <c r="M2537" i="1"/>
  <c r="M2536" i="1"/>
  <c r="M2535" i="1"/>
  <c r="M2534" i="1"/>
  <c r="M2533" i="1"/>
  <c r="M2532" i="1"/>
  <c r="M2531" i="1"/>
  <c r="M2530" i="1"/>
  <c r="M2529" i="1"/>
  <c r="M2528" i="1"/>
  <c r="M2527" i="1"/>
  <c r="M2526" i="1"/>
  <c r="M2525" i="1"/>
  <c r="M2524" i="1"/>
  <c r="M2523" i="1"/>
  <c r="M2522" i="1"/>
  <c r="M2521" i="1"/>
  <c r="M2520" i="1"/>
  <c r="M2519" i="1"/>
  <c r="M2518" i="1"/>
  <c r="M2517" i="1"/>
  <c r="M2516" i="1"/>
  <c r="M2515" i="1"/>
  <c r="M2514" i="1"/>
  <c r="M2513" i="1"/>
  <c r="M2512" i="1"/>
  <c r="M2511" i="1"/>
  <c r="M2510" i="1"/>
  <c r="M2509" i="1"/>
  <c r="M2508" i="1"/>
  <c r="M2507" i="1"/>
  <c r="M2506" i="1"/>
  <c r="M2505" i="1"/>
  <c r="M2504" i="1"/>
  <c r="M2503" i="1"/>
  <c r="M2502" i="1"/>
  <c r="M2501" i="1"/>
  <c r="M2500" i="1"/>
  <c r="M2499" i="1"/>
  <c r="M2498" i="1"/>
  <c r="M2497" i="1"/>
  <c r="M2496" i="1"/>
  <c r="M2495" i="1"/>
  <c r="M2494" i="1"/>
  <c r="M2493" i="1"/>
  <c r="M2492" i="1"/>
  <c r="M2491" i="1"/>
  <c r="M2490" i="1"/>
  <c r="M2489" i="1"/>
  <c r="M2488" i="1"/>
  <c r="M2487" i="1"/>
  <c r="M2486" i="1"/>
  <c r="M2485" i="1"/>
  <c r="M2484" i="1"/>
  <c r="M2483" i="1"/>
  <c r="M2482" i="1"/>
  <c r="M2481" i="1"/>
  <c r="M2480" i="1"/>
  <c r="M2479" i="1"/>
  <c r="M2478" i="1"/>
  <c r="M2477" i="1"/>
  <c r="M2476" i="1"/>
  <c r="M2475" i="1"/>
  <c r="M2474" i="1"/>
  <c r="M2473" i="1"/>
  <c r="M2472" i="1"/>
  <c r="M2471" i="1"/>
  <c r="M2470" i="1"/>
  <c r="M2469" i="1"/>
  <c r="M2468" i="1"/>
  <c r="M2467" i="1"/>
  <c r="M2466" i="1"/>
  <c r="M2465" i="1"/>
  <c r="M2464" i="1"/>
  <c r="M2463" i="1"/>
  <c r="M2462" i="1"/>
  <c r="M2461" i="1"/>
  <c r="M2460" i="1"/>
  <c r="M2459" i="1"/>
  <c r="M2458" i="1"/>
  <c r="M2457" i="1"/>
  <c r="M2456" i="1"/>
  <c r="M2455" i="1"/>
  <c r="M2454" i="1"/>
  <c r="M2453" i="1"/>
  <c r="M2452" i="1"/>
  <c r="M2451" i="1"/>
  <c r="M2450" i="1"/>
  <c r="M2449" i="1"/>
  <c r="M2448" i="1"/>
  <c r="M2447" i="1"/>
  <c r="M2446" i="1"/>
  <c r="M2445" i="1"/>
  <c r="M2444" i="1"/>
  <c r="M2443" i="1"/>
  <c r="M2442" i="1"/>
  <c r="M2441" i="1"/>
  <c r="M2440" i="1"/>
  <c r="M2439" i="1"/>
  <c r="M2438" i="1"/>
  <c r="M2437" i="1"/>
  <c r="M2436" i="1"/>
  <c r="M2435" i="1"/>
  <c r="M2434" i="1"/>
  <c r="M2433" i="1"/>
  <c r="M2432" i="1"/>
  <c r="M2431" i="1"/>
  <c r="M2430" i="1"/>
  <c r="M2429" i="1"/>
  <c r="M2428" i="1"/>
  <c r="M2427" i="1"/>
  <c r="M2426" i="1"/>
  <c r="M2425" i="1"/>
  <c r="M2424" i="1"/>
  <c r="M2423" i="1"/>
  <c r="M2422" i="1"/>
  <c r="M2421" i="1"/>
  <c r="M2420" i="1"/>
  <c r="M2419" i="1"/>
  <c r="M2418" i="1"/>
  <c r="M2417" i="1"/>
  <c r="M2416" i="1"/>
  <c r="M2415" i="1"/>
  <c r="M2414" i="1"/>
  <c r="M2413" i="1"/>
  <c r="M2412" i="1"/>
  <c r="M2411" i="1"/>
  <c r="M2410" i="1"/>
  <c r="M2409" i="1"/>
  <c r="M2408" i="1"/>
  <c r="M2407" i="1"/>
  <c r="M2406" i="1"/>
  <c r="M2405" i="1"/>
  <c r="M2404" i="1"/>
  <c r="M2403" i="1"/>
  <c r="M2402" i="1"/>
  <c r="M2401" i="1"/>
  <c r="M2400" i="1"/>
  <c r="M2399" i="1"/>
  <c r="M2398" i="1"/>
  <c r="M2397" i="1"/>
  <c r="M2396" i="1"/>
  <c r="M2395" i="1"/>
  <c r="M2394" i="1"/>
  <c r="M2393" i="1"/>
  <c r="M2392" i="1"/>
  <c r="M2391" i="1"/>
  <c r="M2390" i="1"/>
  <c r="M2389" i="1"/>
  <c r="M2388" i="1"/>
  <c r="M2387" i="1"/>
  <c r="M2386" i="1"/>
  <c r="M2385" i="1"/>
  <c r="M2384" i="1"/>
  <c r="M2383" i="1"/>
  <c r="M2382" i="1"/>
  <c r="M2381" i="1"/>
  <c r="M2380" i="1"/>
  <c r="M2379" i="1"/>
  <c r="M2378" i="1"/>
  <c r="M2377" i="1"/>
  <c r="M2376" i="1"/>
  <c r="M2375" i="1"/>
  <c r="M2374" i="1"/>
  <c r="M2373" i="1"/>
  <c r="M2372" i="1"/>
  <c r="M2371" i="1"/>
  <c r="M2370" i="1"/>
  <c r="M2369" i="1"/>
  <c r="M2368" i="1"/>
  <c r="M2367" i="1"/>
  <c r="M2366" i="1"/>
  <c r="M2365" i="1"/>
  <c r="M2364" i="1"/>
  <c r="M2363" i="1"/>
  <c r="M2362" i="1"/>
  <c r="M2361" i="1"/>
  <c r="M2360" i="1"/>
  <c r="M2359" i="1"/>
  <c r="M2358" i="1"/>
  <c r="M2357" i="1"/>
  <c r="M2356" i="1"/>
  <c r="M2355" i="1"/>
  <c r="M2354" i="1"/>
  <c r="M2353" i="1"/>
  <c r="M2352" i="1"/>
  <c r="M2351" i="1"/>
  <c r="M2350" i="1"/>
  <c r="M2349" i="1"/>
  <c r="M2348" i="1"/>
  <c r="M2347" i="1"/>
  <c r="M2346" i="1"/>
  <c r="M2345" i="1"/>
  <c r="M2344" i="1"/>
  <c r="M2343" i="1"/>
  <c r="M2342" i="1"/>
  <c r="M2341" i="1"/>
  <c r="M2340" i="1"/>
  <c r="M2339" i="1"/>
  <c r="M2338" i="1"/>
  <c r="M2337" i="1"/>
  <c r="M2336" i="1"/>
  <c r="M2335" i="1"/>
  <c r="M2334" i="1"/>
  <c r="M2333" i="1"/>
  <c r="M2332" i="1"/>
  <c r="M2331" i="1"/>
  <c r="M2330" i="1"/>
  <c r="M2329" i="1"/>
  <c r="M2328" i="1"/>
  <c r="M2327" i="1"/>
  <c r="M2326" i="1"/>
  <c r="M2325" i="1"/>
  <c r="M2324" i="1"/>
  <c r="M2323" i="1"/>
  <c r="M2322" i="1"/>
  <c r="M2321" i="1"/>
  <c r="M2320" i="1"/>
  <c r="M2319" i="1"/>
  <c r="M2318" i="1"/>
  <c r="M2317" i="1"/>
  <c r="M2316" i="1"/>
  <c r="M2315" i="1"/>
  <c r="M2314" i="1"/>
  <c r="M2313" i="1"/>
  <c r="M2312" i="1"/>
  <c r="M2311" i="1"/>
  <c r="M2310" i="1"/>
  <c r="M2309" i="1"/>
  <c r="M2308" i="1"/>
  <c r="M2307" i="1"/>
  <c r="M2306" i="1"/>
  <c r="M2305" i="1"/>
  <c r="M2304" i="1"/>
  <c r="M2303" i="1"/>
  <c r="M2302" i="1"/>
  <c r="M2301" i="1"/>
  <c r="M2300" i="1"/>
  <c r="M2299" i="1"/>
  <c r="M2298" i="1"/>
  <c r="M2297" i="1"/>
  <c r="M2296" i="1"/>
  <c r="M2295" i="1"/>
  <c r="M2294" i="1"/>
  <c r="M2293" i="1"/>
  <c r="M2292" i="1"/>
  <c r="M2291" i="1"/>
  <c r="M2290" i="1"/>
  <c r="M2289" i="1"/>
  <c r="M2288" i="1"/>
  <c r="M2287" i="1"/>
  <c r="M2286" i="1"/>
  <c r="M2285" i="1"/>
  <c r="M2284" i="1"/>
  <c r="M2283" i="1"/>
  <c r="M2282" i="1"/>
  <c r="M2281" i="1"/>
  <c r="M2280" i="1"/>
  <c r="M2279" i="1"/>
  <c r="M2278" i="1"/>
  <c r="M2277" i="1"/>
  <c r="M2276" i="1"/>
  <c r="M2275" i="1"/>
  <c r="M2274" i="1"/>
  <c r="M2273" i="1"/>
  <c r="M2272" i="1"/>
  <c r="M2271" i="1"/>
  <c r="M2270" i="1"/>
  <c r="M2269" i="1"/>
  <c r="M2268" i="1"/>
  <c r="M2267" i="1"/>
  <c r="M2266" i="1"/>
  <c r="M2265" i="1"/>
  <c r="M2264" i="1"/>
  <c r="M2263" i="1"/>
  <c r="M2262" i="1"/>
  <c r="M2261" i="1"/>
  <c r="M2260" i="1"/>
  <c r="M2259" i="1"/>
  <c r="M2258" i="1"/>
  <c r="M2257" i="1"/>
  <c r="M2256" i="1"/>
  <c r="M2255" i="1"/>
  <c r="M2254" i="1"/>
  <c r="M2253" i="1"/>
  <c r="M2252" i="1"/>
  <c r="M2251" i="1"/>
  <c r="M2250" i="1"/>
  <c r="M2249" i="1"/>
  <c r="M2248" i="1"/>
  <c r="M2247" i="1"/>
  <c r="M2246" i="1"/>
  <c r="M2245" i="1"/>
  <c r="M2244" i="1"/>
  <c r="M2243" i="1"/>
  <c r="M2242" i="1"/>
  <c r="M2241" i="1"/>
  <c r="M2240" i="1"/>
  <c r="M2239" i="1"/>
  <c r="M2238" i="1"/>
  <c r="M2237" i="1"/>
  <c r="M2236" i="1"/>
  <c r="M2235" i="1"/>
  <c r="M2234" i="1"/>
  <c r="M2233" i="1"/>
  <c r="M2232" i="1"/>
  <c r="M2231" i="1"/>
  <c r="M2230" i="1"/>
  <c r="M2229" i="1"/>
  <c r="M2228" i="1"/>
  <c r="M2227" i="1"/>
  <c r="M2226" i="1"/>
  <c r="M2225" i="1"/>
  <c r="M2224" i="1"/>
  <c r="M2223" i="1"/>
  <c r="M2222" i="1"/>
  <c r="M2221" i="1"/>
  <c r="M2220" i="1"/>
  <c r="M2219" i="1"/>
  <c r="M2218" i="1"/>
  <c r="M2217" i="1"/>
  <c r="M2216" i="1"/>
  <c r="M2215" i="1"/>
  <c r="M2214" i="1"/>
  <c r="M2213" i="1"/>
  <c r="M2212" i="1"/>
  <c r="M2211" i="1"/>
  <c r="M2210" i="1"/>
  <c r="M2209" i="1"/>
  <c r="M2208" i="1"/>
  <c r="M2207" i="1"/>
  <c r="M2206" i="1"/>
  <c r="M2205" i="1"/>
  <c r="M2204" i="1"/>
  <c r="M2203" i="1"/>
  <c r="M2202" i="1"/>
  <c r="M2201" i="1"/>
  <c r="M2200" i="1"/>
  <c r="M2199" i="1"/>
  <c r="M2198" i="1"/>
  <c r="M2197" i="1"/>
  <c r="M2196" i="1"/>
  <c r="M2195" i="1"/>
  <c r="M2194" i="1"/>
  <c r="M2193" i="1"/>
  <c r="M2192" i="1"/>
  <c r="M2191" i="1"/>
  <c r="M2190" i="1"/>
  <c r="M2189" i="1"/>
  <c r="M2188" i="1"/>
  <c r="M2187" i="1"/>
  <c r="M2186" i="1"/>
  <c r="M2185" i="1"/>
  <c r="M2184" i="1"/>
  <c r="M2183" i="1"/>
  <c r="M2182" i="1"/>
  <c r="M2181" i="1"/>
  <c r="M2180" i="1"/>
  <c r="M2179" i="1"/>
  <c r="M2178" i="1"/>
  <c r="M2177" i="1"/>
  <c r="M2176" i="1"/>
  <c r="M2175" i="1"/>
  <c r="M2174" i="1"/>
  <c r="M2173" i="1"/>
  <c r="M2172" i="1"/>
  <c r="M2171" i="1"/>
  <c r="M2170" i="1"/>
  <c r="M2169" i="1"/>
  <c r="M2168" i="1"/>
  <c r="M2167" i="1"/>
  <c r="M2166" i="1"/>
  <c r="M2165" i="1"/>
  <c r="M2164" i="1"/>
  <c r="M2163" i="1"/>
  <c r="M2162" i="1"/>
  <c r="M2161" i="1"/>
  <c r="M2160" i="1"/>
  <c r="M2159" i="1"/>
  <c r="M2158" i="1"/>
  <c r="M2157" i="1"/>
  <c r="M2156" i="1"/>
  <c r="M2155" i="1"/>
  <c r="M2154" i="1"/>
  <c r="M2153" i="1"/>
  <c r="M2152" i="1"/>
  <c r="M2151" i="1"/>
  <c r="M2150" i="1"/>
  <c r="M2149" i="1"/>
  <c r="M2148" i="1"/>
  <c r="M2147" i="1"/>
  <c r="M2146" i="1"/>
  <c r="M2145" i="1"/>
  <c r="M2144" i="1"/>
  <c r="M2143" i="1"/>
  <c r="M2142" i="1"/>
  <c r="M2141" i="1"/>
  <c r="M2140" i="1"/>
  <c r="M2139" i="1"/>
  <c r="M2138" i="1"/>
  <c r="M2137" i="1"/>
  <c r="M2136" i="1"/>
  <c r="M2135" i="1"/>
  <c r="M2134" i="1"/>
  <c r="M2133" i="1"/>
  <c r="M2132" i="1"/>
  <c r="M2131" i="1"/>
  <c r="M2130" i="1"/>
  <c r="M2129" i="1"/>
  <c r="M2128" i="1"/>
  <c r="M2127" i="1"/>
  <c r="M2126" i="1"/>
  <c r="M2125" i="1"/>
  <c r="M2124" i="1"/>
  <c r="M2123" i="1"/>
  <c r="M2122" i="1"/>
  <c r="M2121" i="1"/>
  <c r="M2120" i="1"/>
  <c r="M2119" i="1"/>
  <c r="M2118" i="1"/>
  <c r="M2117" i="1"/>
  <c r="M2116" i="1"/>
  <c r="M2115" i="1"/>
  <c r="M2114" i="1"/>
  <c r="M2113" i="1"/>
  <c r="M2112" i="1"/>
  <c r="M2111" i="1"/>
  <c r="M2110" i="1"/>
  <c r="M2109" i="1"/>
  <c r="M2108" i="1"/>
  <c r="M2107" i="1"/>
  <c r="M2106" i="1"/>
  <c r="M2105" i="1"/>
  <c r="M2104" i="1"/>
  <c r="M2103" i="1"/>
  <c r="M2102" i="1"/>
  <c r="M2101" i="1"/>
  <c r="M2100" i="1"/>
  <c r="M2099" i="1"/>
  <c r="M2098" i="1"/>
  <c r="M2097" i="1"/>
  <c r="M2096" i="1"/>
  <c r="M2095" i="1"/>
  <c r="M2094" i="1"/>
  <c r="M2093" i="1"/>
  <c r="M2092" i="1"/>
  <c r="M2091" i="1"/>
  <c r="M2090" i="1"/>
  <c r="M2089" i="1"/>
  <c r="M2088" i="1"/>
  <c r="M2087" i="1"/>
  <c r="M2086" i="1"/>
  <c r="M2085" i="1"/>
  <c r="M2084" i="1"/>
  <c r="M2083" i="1"/>
  <c r="M2082" i="1"/>
  <c r="M2081" i="1"/>
  <c r="M2080" i="1"/>
  <c r="M2079" i="1"/>
  <c r="M2078" i="1"/>
  <c r="M2077" i="1"/>
  <c r="M2076" i="1"/>
  <c r="M2075" i="1"/>
  <c r="M2074" i="1"/>
  <c r="M2073" i="1"/>
  <c r="M2072" i="1"/>
  <c r="M2071" i="1"/>
  <c r="M2070" i="1"/>
  <c r="M2069" i="1"/>
  <c r="M2068" i="1"/>
  <c r="M2067" i="1"/>
  <c r="M2066" i="1"/>
  <c r="M2065" i="1"/>
  <c r="M2064" i="1"/>
  <c r="M2063" i="1"/>
  <c r="M2062" i="1"/>
  <c r="M2061" i="1"/>
  <c r="M2060" i="1"/>
  <c r="M2059" i="1"/>
  <c r="M2058" i="1"/>
  <c r="M2057" i="1"/>
  <c r="M2056" i="1"/>
  <c r="M2055" i="1"/>
  <c r="M2054" i="1"/>
  <c r="M2053" i="1"/>
  <c r="M2052" i="1"/>
  <c r="M2051" i="1"/>
  <c r="M2050" i="1"/>
  <c r="M2049" i="1"/>
  <c r="M2048" i="1"/>
  <c r="M2047" i="1"/>
  <c r="M2046" i="1"/>
  <c r="M2045" i="1"/>
  <c r="M2044" i="1"/>
  <c r="M2043" i="1"/>
  <c r="M2042" i="1"/>
  <c r="M2041" i="1"/>
  <c r="M2040" i="1"/>
  <c r="M2039" i="1"/>
  <c r="M2038" i="1"/>
  <c r="M2037" i="1"/>
  <c r="M2036" i="1"/>
  <c r="M2035" i="1"/>
  <c r="M2034" i="1"/>
  <c r="M2033" i="1"/>
  <c r="M2032" i="1"/>
  <c r="M2031" i="1"/>
  <c r="M2030" i="1"/>
  <c r="M2029" i="1"/>
  <c r="M2028" i="1"/>
  <c r="M2027" i="1"/>
  <c r="M2026" i="1"/>
  <c r="M2025" i="1"/>
  <c r="M2024" i="1"/>
  <c r="M2023" i="1"/>
  <c r="M2022" i="1"/>
  <c r="M2021" i="1"/>
  <c r="M2020" i="1"/>
  <c r="M2019" i="1"/>
  <c r="M2018" i="1"/>
  <c r="M2017" i="1"/>
  <c r="M2016" i="1"/>
  <c r="M2015" i="1"/>
  <c r="M2014" i="1"/>
  <c r="M2013" i="1"/>
  <c r="M2012" i="1"/>
  <c r="M2011" i="1"/>
  <c r="M2010" i="1"/>
  <c r="M2009" i="1"/>
  <c r="M2008" i="1"/>
  <c r="M2007" i="1"/>
  <c r="M2006" i="1"/>
  <c r="M2005" i="1"/>
  <c r="M2004" i="1"/>
  <c r="M2003" i="1"/>
  <c r="M2002" i="1"/>
  <c r="M2001" i="1"/>
  <c r="M2000" i="1"/>
  <c r="M1999" i="1"/>
  <c r="M1998" i="1"/>
  <c r="M1997" i="1"/>
  <c r="M1996" i="1"/>
  <c r="M1995" i="1"/>
  <c r="M1994" i="1"/>
  <c r="M1993" i="1"/>
  <c r="M1992" i="1"/>
  <c r="M1991" i="1"/>
  <c r="M1990" i="1"/>
  <c r="M1989" i="1"/>
  <c r="M1988" i="1"/>
  <c r="M1987" i="1"/>
  <c r="M1986" i="1"/>
  <c r="M1985" i="1"/>
  <c r="M1984" i="1"/>
  <c r="M1983" i="1"/>
  <c r="M1982" i="1"/>
  <c r="M1981" i="1"/>
  <c r="M1980" i="1"/>
  <c r="M1979" i="1"/>
  <c r="M1978" i="1"/>
  <c r="M1977" i="1"/>
  <c r="M1976" i="1"/>
  <c r="M1975" i="1"/>
  <c r="M1974" i="1"/>
  <c r="M1973" i="1"/>
  <c r="M1972" i="1"/>
  <c r="M1971" i="1"/>
  <c r="M1970" i="1"/>
  <c r="M1969" i="1"/>
  <c r="M1968" i="1"/>
  <c r="M1967" i="1"/>
  <c r="M1966" i="1"/>
  <c r="M1965" i="1"/>
  <c r="M1964" i="1"/>
  <c r="M1963" i="1"/>
  <c r="M1962" i="1"/>
  <c r="M1961" i="1"/>
  <c r="M1960" i="1"/>
  <c r="M1959" i="1"/>
  <c r="M1958" i="1"/>
  <c r="M1957" i="1"/>
  <c r="M1956" i="1"/>
  <c r="M1955" i="1"/>
  <c r="M1954" i="1"/>
  <c r="M1953" i="1"/>
  <c r="M1952" i="1"/>
  <c r="M1951" i="1"/>
  <c r="M1950" i="1"/>
  <c r="M1949" i="1"/>
  <c r="M1948" i="1"/>
  <c r="M1947" i="1"/>
  <c r="M1946" i="1"/>
  <c r="M1945" i="1"/>
  <c r="M1944" i="1"/>
  <c r="M1943" i="1"/>
  <c r="M1942" i="1"/>
  <c r="M1941" i="1"/>
  <c r="M1940" i="1"/>
  <c r="M1939" i="1"/>
  <c r="M1938" i="1"/>
  <c r="M1937" i="1"/>
  <c r="M1936" i="1"/>
  <c r="M1935" i="1"/>
  <c r="M1934" i="1"/>
  <c r="M1933" i="1"/>
  <c r="M1932" i="1"/>
  <c r="M1931" i="1"/>
  <c r="M1930" i="1"/>
  <c r="M1929" i="1"/>
  <c r="M1928" i="1"/>
  <c r="M1927" i="1"/>
  <c r="M1926" i="1"/>
  <c r="M1925" i="1"/>
  <c r="M1924" i="1"/>
  <c r="M1923" i="1"/>
  <c r="M1922" i="1"/>
  <c r="M1921" i="1"/>
  <c r="M1920" i="1"/>
  <c r="M1919" i="1"/>
  <c r="M1918" i="1"/>
  <c r="M1917" i="1"/>
  <c r="M1916" i="1"/>
  <c r="M1915" i="1"/>
  <c r="M1914" i="1"/>
  <c r="M1913" i="1"/>
  <c r="M1912" i="1"/>
  <c r="M1911" i="1"/>
  <c r="M1910" i="1"/>
  <c r="M1909" i="1"/>
  <c r="M1908" i="1"/>
  <c r="M1907" i="1"/>
  <c r="M1906" i="1"/>
  <c r="M1905" i="1"/>
  <c r="M1904" i="1"/>
  <c r="M1903" i="1"/>
  <c r="M1902" i="1"/>
  <c r="M1901" i="1"/>
  <c r="M1900" i="1"/>
  <c r="M1899" i="1"/>
  <c r="M1898" i="1"/>
  <c r="M1897" i="1"/>
  <c r="M1896" i="1"/>
  <c r="M1895" i="1"/>
  <c r="M1894" i="1"/>
  <c r="M1893" i="1"/>
  <c r="M1892" i="1"/>
  <c r="M1891" i="1"/>
  <c r="M1890" i="1"/>
  <c r="M1889" i="1"/>
  <c r="M1888" i="1"/>
  <c r="M1887" i="1"/>
  <c r="M1886" i="1"/>
  <c r="M1885" i="1"/>
  <c r="M1884" i="1"/>
  <c r="M1883" i="1"/>
  <c r="M1882" i="1"/>
  <c r="M1881" i="1"/>
  <c r="M1880" i="1"/>
  <c r="M1879" i="1"/>
  <c r="M1878" i="1"/>
  <c r="M1877" i="1"/>
  <c r="M1876" i="1"/>
  <c r="M1875" i="1"/>
  <c r="M1874" i="1"/>
  <c r="M1873" i="1"/>
  <c r="M1872" i="1"/>
  <c r="M1871" i="1"/>
  <c r="M1870" i="1"/>
  <c r="M1869" i="1"/>
  <c r="M1868" i="1"/>
  <c r="M1867" i="1"/>
  <c r="M1866" i="1"/>
  <c r="M1865" i="1"/>
  <c r="M1864" i="1"/>
  <c r="M1863" i="1"/>
  <c r="M1862" i="1"/>
  <c r="M1861" i="1"/>
  <c r="M1860" i="1"/>
  <c r="M1859" i="1"/>
  <c r="M1858" i="1"/>
  <c r="M1857" i="1"/>
  <c r="M1856" i="1"/>
  <c r="M1855" i="1"/>
  <c r="M1854" i="1"/>
  <c r="M1853" i="1"/>
  <c r="M1852" i="1"/>
  <c r="M1851" i="1"/>
  <c r="M1850" i="1"/>
  <c r="M1849" i="1"/>
  <c r="M1848" i="1"/>
  <c r="M1847" i="1"/>
  <c r="M1846" i="1"/>
  <c r="M1845" i="1"/>
  <c r="M1844" i="1"/>
  <c r="M1843" i="1"/>
  <c r="M1842" i="1"/>
  <c r="M1841" i="1"/>
  <c r="M1840" i="1"/>
  <c r="M1839" i="1"/>
  <c r="M1838" i="1"/>
  <c r="M1837" i="1"/>
  <c r="M1836" i="1"/>
  <c r="M1835" i="1"/>
  <c r="M1834" i="1"/>
  <c r="M1833" i="1"/>
  <c r="M1832" i="1"/>
  <c r="M1831" i="1"/>
  <c r="M1830" i="1"/>
  <c r="M1829" i="1"/>
  <c r="M1828" i="1"/>
  <c r="M1827" i="1"/>
  <c r="M1826" i="1"/>
  <c r="M1825" i="1"/>
  <c r="M1824" i="1"/>
  <c r="M1823" i="1"/>
  <c r="M1822" i="1"/>
  <c r="M1821" i="1"/>
  <c r="M1820" i="1"/>
  <c r="M1819" i="1"/>
  <c r="M1818" i="1"/>
  <c r="M1817" i="1"/>
  <c r="M1816" i="1"/>
  <c r="M1815" i="1"/>
  <c r="M1814" i="1"/>
  <c r="M1813" i="1"/>
  <c r="M1812" i="1"/>
  <c r="M1811" i="1"/>
  <c r="M1810" i="1"/>
  <c r="M1809" i="1"/>
  <c r="M1808" i="1"/>
  <c r="M1807" i="1"/>
  <c r="M1806" i="1"/>
  <c r="M1805" i="1"/>
  <c r="M1804" i="1"/>
  <c r="M1803" i="1"/>
  <c r="M1802" i="1"/>
  <c r="M1801" i="1"/>
  <c r="M1800" i="1"/>
  <c r="M1799" i="1"/>
  <c r="M1798" i="1"/>
  <c r="M1797" i="1"/>
  <c r="M1796" i="1"/>
  <c r="M1795" i="1"/>
  <c r="M1794" i="1"/>
  <c r="M1793" i="1"/>
  <c r="M1792" i="1"/>
  <c r="M1791" i="1"/>
  <c r="M1790" i="1"/>
  <c r="M1789" i="1"/>
  <c r="M1788" i="1"/>
  <c r="M1787" i="1"/>
  <c r="M1786" i="1"/>
  <c r="M1785" i="1"/>
  <c r="M1784" i="1"/>
  <c r="M1783" i="1"/>
  <c r="M1782" i="1"/>
  <c r="M1781" i="1"/>
  <c r="M1780" i="1"/>
  <c r="M1779" i="1"/>
  <c r="M1778" i="1"/>
  <c r="M1777" i="1"/>
  <c r="M1776" i="1"/>
  <c r="M1775" i="1"/>
  <c r="M1774" i="1"/>
  <c r="M1773" i="1"/>
  <c r="M1772" i="1"/>
  <c r="M1771" i="1"/>
  <c r="M1770" i="1"/>
  <c r="M1769" i="1"/>
  <c r="M1768" i="1"/>
  <c r="M1767" i="1"/>
  <c r="M1766" i="1"/>
  <c r="M1765" i="1"/>
  <c r="M1764" i="1"/>
  <c r="M1763" i="1"/>
  <c r="M1762" i="1"/>
  <c r="M1761" i="1"/>
  <c r="M1760" i="1"/>
  <c r="M1759" i="1"/>
  <c r="M1758" i="1"/>
  <c r="M1757" i="1"/>
  <c r="M1756" i="1"/>
  <c r="M1755" i="1"/>
  <c r="M1754" i="1"/>
  <c r="M1753" i="1"/>
  <c r="M1752" i="1"/>
  <c r="M1751" i="1"/>
  <c r="M1750" i="1"/>
  <c r="M1749" i="1"/>
  <c r="M1748" i="1"/>
  <c r="M1747" i="1"/>
  <c r="M1746" i="1"/>
  <c r="M1745" i="1"/>
  <c r="M1744" i="1"/>
  <c r="M1743" i="1"/>
  <c r="M1742" i="1"/>
  <c r="M1741" i="1"/>
  <c r="M1740" i="1"/>
  <c r="M1739" i="1"/>
  <c r="M1738" i="1"/>
  <c r="M1737" i="1"/>
  <c r="M1736" i="1"/>
  <c r="M1735" i="1"/>
  <c r="M1734" i="1"/>
  <c r="M1733" i="1"/>
  <c r="M1732" i="1"/>
  <c r="M1731" i="1"/>
  <c r="M1730" i="1"/>
  <c r="M1729" i="1"/>
  <c r="M1728" i="1"/>
  <c r="M1727" i="1"/>
  <c r="M1726" i="1"/>
  <c r="M1725" i="1"/>
  <c r="M1724" i="1"/>
  <c r="M1723" i="1"/>
  <c r="M1722" i="1"/>
  <c r="M1721" i="1"/>
  <c r="M1720" i="1"/>
  <c r="M1719" i="1"/>
  <c r="M1718" i="1"/>
  <c r="M1717" i="1"/>
  <c r="M1716" i="1"/>
  <c r="M1715" i="1"/>
  <c r="M1714" i="1"/>
  <c r="M1713" i="1"/>
  <c r="M1712" i="1"/>
  <c r="M1711" i="1"/>
  <c r="M1710" i="1"/>
  <c r="M1709" i="1"/>
  <c r="M1708" i="1"/>
  <c r="M1707" i="1"/>
  <c r="M1706" i="1"/>
  <c r="M1705" i="1"/>
  <c r="M1704" i="1"/>
  <c r="M1703" i="1"/>
  <c r="M1702" i="1"/>
  <c r="M1701" i="1"/>
  <c r="M1700" i="1"/>
  <c r="M1699" i="1"/>
  <c r="M1698" i="1"/>
  <c r="M1697" i="1"/>
  <c r="M1696" i="1"/>
  <c r="M1695" i="1"/>
  <c r="M1694" i="1"/>
  <c r="M1693" i="1"/>
  <c r="M1692" i="1"/>
  <c r="M1691" i="1"/>
  <c r="M1690" i="1"/>
  <c r="M1689" i="1"/>
  <c r="M1688" i="1"/>
  <c r="M1687" i="1"/>
  <c r="M1686" i="1"/>
  <c r="M1685" i="1"/>
  <c r="M1684" i="1"/>
  <c r="M1683" i="1"/>
  <c r="M1682" i="1"/>
  <c r="M1681" i="1"/>
  <c r="M1680" i="1"/>
  <c r="M1679" i="1"/>
  <c r="M1678" i="1"/>
  <c r="M1677" i="1"/>
  <c r="M1676" i="1"/>
  <c r="M1675" i="1"/>
  <c r="M1674" i="1"/>
  <c r="M1673" i="1"/>
  <c r="M1672" i="1"/>
  <c r="M1671" i="1"/>
  <c r="M1670" i="1"/>
  <c r="M1669" i="1"/>
  <c r="M1668" i="1"/>
  <c r="M1667" i="1"/>
  <c r="M1666" i="1"/>
  <c r="M1665" i="1"/>
  <c r="M1664" i="1"/>
  <c r="M1663" i="1"/>
  <c r="M1662" i="1"/>
  <c r="M1661" i="1"/>
  <c r="M1660" i="1"/>
  <c r="M1659" i="1"/>
  <c r="M1658" i="1"/>
  <c r="M1657" i="1"/>
  <c r="M1656" i="1"/>
  <c r="M1655" i="1"/>
  <c r="M1654" i="1"/>
  <c r="M1653" i="1"/>
  <c r="M1652" i="1"/>
  <c r="M1651" i="1"/>
  <c r="M1650" i="1"/>
  <c r="M1649" i="1"/>
  <c r="M1648" i="1"/>
  <c r="M1647" i="1"/>
  <c r="M1646" i="1"/>
  <c r="M1645" i="1"/>
  <c r="M1644" i="1"/>
  <c r="M1643" i="1"/>
  <c r="M1642" i="1"/>
  <c r="M1641" i="1"/>
  <c r="M1640" i="1"/>
  <c r="M1639" i="1"/>
  <c r="M1638" i="1"/>
  <c r="M1637" i="1"/>
  <c r="M1636" i="1"/>
  <c r="M1635" i="1"/>
  <c r="M1634" i="1"/>
  <c r="M1633" i="1"/>
  <c r="M1632" i="1"/>
  <c r="M1631" i="1"/>
  <c r="M1630" i="1"/>
  <c r="M1629" i="1"/>
  <c r="M1628" i="1"/>
  <c r="M1627" i="1"/>
  <c r="M1626" i="1"/>
  <c r="M1625" i="1"/>
  <c r="M1624" i="1"/>
  <c r="M1623" i="1"/>
  <c r="M1622" i="1"/>
  <c r="M1621" i="1"/>
  <c r="M1620" i="1"/>
  <c r="M1619" i="1"/>
  <c r="M1618" i="1"/>
  <c r="M1617" i="1"/>
  <c r="M1616" i="1"/>
  <c r="M1615" i="1"/>
  <c r="M1614" i="1"/>
  <c r="M1613" i="1"/>
  <c r="M1612" i="1"/>
  <c r="M1611" i="1"/>
  <c r="M1610" i="1"/>
  <c r="M1609" i="1"/>
  <c r="M1608" i="1"/>
  <c r="M1607" i="1"/>
  <c r="M1606" i="1"/>
  <c r="M1605" i="1"/>
  <c r="M1604" i="1"/>
  <c r="M1603" i="1"/>
  <c r="M1602" i="1"/>
  <c r="M1601" i="1"/>
  <c r="M1600" i="1"/>
  <c r="M1599" i="1"/>
  <c r="M1598" i="1"/>
  <c r="M1597" i="1"/>
  <c r="M1596" i="1"/>
  <c r="M1595" i="1"/>
  <c r="M1594" i="1"/>
  <c r="M1593" i="1"/>
  <c r="M1592" i="1"/>
  <c r="M1591" i="1"/>
  <c r="M1590" i="1"/>
  <c r="M1589" i="1"/>
  <c r="M1588" i="1"/>
  <c r="M1587" i="1"/>
  <c r="M1586" i="1"/>
  <c r="M1585" i="1"/>
  <c r="M1584" i="1"/>
  <c r="M1583" i="1"/>
  <c r="M1582" i="1"/>
  <c r="M1581" i="1"/>
  <c r="M1580" i="1"/>
  <c r="M1579" i="1"/>
  <c r="M1578" i="1"/>
  <c r="M1577" i="1"/>
  <c r="M1576" i="1"/>
  <c r="M1575" i="1"/>
  <c r="M1574" i="1"/>
  <c r="M1573" i="1"/>
  <c r="M1572" i="1"/>
  <c r="M1571" i="1"/>
  <c r="M1570" i="1"/>
  <c r="M1569" i="1"/>
  <c r="M1568" i="1"/>
  <c r="M1567" i="1"/>
  <c r="M1566" i="1"/>
  <c r="M1565" i="1"/>
  <c r="M1564" i="1"/>
  <c r="M1563" i="1"/>
  <c r="M1562" i="1"/>
  <c r="M1561" i="1"/>
  <c r="M1560" i="1"/>
  <c r="M1559" i="1"/>
  <c r="M1558" i="1"/>
  <c r="M1557" i="1"/>
  <c r="M1556" i="1"/>
  <c r="M1555" i="1"/>
  <c r="M1554" i="1"/>
  <c r="M1553" i="1"/>
  <c r="M1552" i="1"/>
  <c r="M1551" i="1"/>
  <c r="M1550" i="1"/>
  <c r="M1549" i="1"/>
  <c r="M1548" i="1"/>
  <c r="M1547" i="1"/>
  <c r="M1546" i="1"/>
  <c r="M1545" i="1"/>
  <c r="M1544" i="1"/>
  <c r="M1543" i="1"/>
  <c r="M1542" i="1"/>
  <c r="M1541" i="1"/>
  <c r="M1540" i="1"/>
  <c r="M1539" i="1"/>
  <c r="M1538" i="1"/>
  <c r="M1537" i="1"/>
  <c r="M1536" i="1"/>
  <c r="M1535" i="1"/>
  <c r="M1534" i="1"/>
  <c r="M1533" i="1"/>
  <c r="M1532" i="1"/>
  <c r="M1531" i="1"/>
  <c r="M1530" i="1"/>
  <c r="M1529" i="1"/>
  <c r="M1528" i="1"/>
  <c r="M1527" i="1"/>
  <c r="M1526" i="1"/>
  <c r="M1525" i="1"/>
  <c r="M1524" i="1"/>
  <c r="M1523" i="1"/>
  <c r="M1522" i="1"/>
  <c r="M1521" i="1"/>
  <c r="M1520" i="1"/>
  <c r="M1519" i="1"/>
  <c r="M1518" i="1"/>
  <c r="M1517" i="1"/>
  <c r="M1516" i="1"/>
  <c r="M1515" i="1"/>
  <c r="M1514" i="1"/>
  <c r="M1513" i="1"/>
  <c r="M1512" i="1"/>
  <c r="M1511" i="1"/>
  <c r="M1510" i="1"/>
  <c r="M1509" i="1"/>
  <c r="M1508" i="1"/>
  <c r="M1507" i="1"/>
  <c r="M1506" i="1"/>
  <c r="M1505" i="1"/>
  <c r="M1504" i="1"/>
  <c r="M1503" i="1"/>
  <c r="M1502" i="1"/>
  <c r="M1501" i="1"/>
  <c r="M1500" i="1"/>
  <c r="M1499" i="1"/>
  <c r="M1498" i="1"/>
  <c r="M1497" i="1"/>
  <c r="M1496" i="1"/>
  <c r="M1495" i="1"/>
  <c r="M1494" i="1"/>
  <c r="M1493" i="1"/>
  <c r="M1492" i="1"/>
  <c r="M1491" i="1"/>
  <c r="M1490" i="1"/>
  <c r="M1489" i="1"/>
  <c r="M1488" i="1"/>
  <c r="M1487" i="1"/>
  <c r="M1486" i="1"/>
  <c r="M1485" i="1"/>
  <c r="M1484" i="1"/>
  <c r="M1483" i="1"/>
  <c r="M1482" i="1"/>
  <c r="M1481" i="1"/>
  <c r="M1480" i="1"/>
  <c r="M1479" i="1"/>
  <c r="M1478" i="1"/>
  <c r="M1477" i="1"/>
  <c r="M1476" i="1"/>
  <c r="M1475" i="1"/>
  <c r="M1474" i="1"/>
  <c r="M1473" i="1"/>
  <c r="M1472" i="1"/>
  <c r="M1471" i="1"/>
  <c r="M1470" i="1"/>
  <c r="M1469" i="1"/>
  <c r="M1468" i="1"/>
  <c r="M1467" i="1"/>
  <c r="M1466" i="1"/>
  <c r="M1465" i="1"/>
  <c r="M1464" i="1"/>
  <c r="M1463" i="1"/>
  <c r="M1462" i="1"/>
  <c r="M1461" i="1"/>
  <c r="M1460" i="1"/>
  <c r="M1459" i="1"/>
  <c r="M1458" i="1"/>
  <c r="M1457" i="1"/>
  <c r="M1456" i="1"/>
  <c r="M1455" i="1"/>
  <c r="M1454" i="1"/>
  <c r="M1453" i="1"/>
  <c r="M1452" i="1"/>
  <c r="M1451" i="1"/>
  <c r="M1450" i="1"/>
  <c r="M1449" i="1"/>
  <c r="M1448" i="1"/>
  <c r="M1447" i="1"/>
  <c r="M1446" i="1"/>
  <c r="M1445" i="1"/>
  <c r="M1444" i="1"/>
  <c r="M1443" i="1"/>
  <c r="M1442" i="1"/>
  <c r="M1441" i="1"/>
  <c r="M1440" i="1"/>
  <c r="M1439" i="1"/>
  <c r="M1438" i="1"/>
  <c r="M1437" i="1"/>
  <c r="M1436" i="1"/>
  <c r="M1435" i="1"/>
  <c r="M1434" i="1"/>
  <c r="M1433" i="1"/>
  <c r="M1432" i="1"/>
  <c r="M1431" i="1"/>
  <c r="M1430" i="1"/>
  <c r="M1429" i="1"/>
  <c r="M1428" i="1"/>
  <c r="M1427" i="1"/>
  <c r="M1426" i="1"/>
  <c r="M1425" i="1"/>
  <c r="M1424" i="1"/>
  <c r="M1423" i="1"/>
  <c r="M1422" i="1"/>
  <c r="M1421" i="1"/>
  <c r="M1420" i="1"/>
  <c r="M1419" i="1"/>
  <c r="M1418" i="1"/>
  <c r="M1417" i="1"/>
  <c r="M1416" i="1"/>
  <c r="M1415" i="1"/>
  <c r="M1414" i="1"/>
  <c r="M1413" i="1"/>
  <c r="M1412" i="1"/>
  <c r="M1411" i="1"/>
  <c r="M1410" i="1"/>
  <c r="M1409" i="1"/>
  <c r="M1408" i="1"/>
  <c r="M1407" i="1"/>
  <c r="M1406" i="1"/>
  <c r="M1405" i="1"/>
  <c r="M1404" i="1"/>
  <c r="M1403" i="1"/>
  <c r="M1402" i="1"/>
  <c r="M1401" i="1"/>
  <c r="M1400" i="1"/>
  <c r="M1399" i="1"/>
  <c r="M1398" i="1"/>
  <c r="M1397" i="1"/>
  <c r="M1396" i="1"/>
  <c r="M1395" i="1"/>
  <c r="M1394" i="1"/>
  <c r="M1393" i="1"/>
  <c r="M1392" i="1"/>
  <c r="M1391" i="1"/>
  <c r="M1390" i="1"/>
  <c r="M1389" i="1"/>
  <c r="M1388" i="1"/>
  <c r="M1387" i="1"/>
  <c r="M1386" i="1"/>
  <c r="M1385" i="1"/>
  <c r="M1384" i="1"/>
  <c r="M1383" i="1"/>
  <c r="M1382" i="1"/>
  <c r="M1381" i="1"/>
  <c r="M1380" i="1"/>
  <c r="M1379" i="1"/>
  <c r="M1378" i="1"/>
  <c r="M1377" i="1"/>
  <c r="M1376" i="1"/>
  <c r="M1375" i="1"/>
  <c r="M1374" i="1"/>
  <c r="M1373" i="1"/>
  <c r="M1372" i="1"/>
  <c r="M1371" i="1"/>
  <c r="M1370" i="1"/>
  <c r="M1369" i="1"/>
  <c r="M1368" i="1"/>
  <c r="M1367" i="1"/>
  <c r="M1366" i="1"/>
  <c r="M1365" i="1"/>
  <c r="M1364" i="1"/>
  <c r="M1363" i="1"/>
  <c r="M1362" i="1"/>
  <c r="M1361" i="1"/>
  <c r="M1360" i="1"/>
  <c r="M1359" i="1"/>
  <c r="M1358" i="1"/>
  <c r="M1357" i="1"/>
  <c r="M1356" i="1"/>
  <c r="M1355" i="1"/>
  <c r="M1354" i="1"/>
  <c r="M1353" i="1"/>
  <c r="M1352" i="1"/>
  <c r="M1351" i="1"/>
  <c r="M1350" i="1"/>
  <c r="M1349" i="1"/>
  <c r="M1348" i="1"/>
  <c r="M1347" i="1"/>
  <c r="M1346" i="1"/>
  <c r="M1345" i="1"/>
  <c r="M1344" i="1"/>
  <c r="M1343" i="1"/>
  <c r="M1342" i="1"/>
  <c r="M1341" i="1"/>
  <c r="M1340" i="1"/>
  <c r="M1339" i="1"/>
  <c r="M1338" i="1"/>
  <c r="M1337" i="1"/>
  <c r="M1336" i="1"/>
  <c r="M1335" i="1"/>
  <c r="M1334" i="1"/>
  <c r="M1333" i="1"/>
  <c r="M1332" i="1"/>
  <c r="M1331" i="1"/>
  <c r="M1330" i="1"/>
  <c r="M1329" i="1"/>
  <c r="M1328" i="1"/>
  <c r="M1327" i="1"/>
  <c r="M1326" i="1"/>
  <c r="M1325" i="1"/>
  <c r="M1324" i="1"/>
  <c r="M1323" i="1"/>
  <c r="M1322" i="1"/>
  <c r="M1321" i="1"/>
  <c r="M1320" i="1"/>
  <c r="M1319" i="1"/>
  <c r="M1318" i="1"/>
  <c r="M1317" i="1"/>
  <c r="M1316" i="1"/>
  <c r="M1315" i="1"/>
  <c r="M1314" i="1"/>
  <c r="M1313" i="1"/>
  <c r="M1312" i="1"/>
  <c r="M1311" i="1"/>
  <c r="M1310" i="1"/>
  <c r="M1309" i="1"/>
  <c r="M1308" i="1"/>
  <c r="M1307" i="1"/>
  <c r="M1306" i="1"/>
  <c r="M1305" i="1"/>
  <c r="M1304" i="1"/>
  <c r="M1303" i="1"/>
  <c r="M1302" i="1"/>
  <c r="M1301" i="1"/>
  <c r="M1300" i="1"/>
  <c r="M1299" i="1"/>
  <c r="M1298" i="1"/>
  <c r="M1297" i="1"/>
  <c r="M1296" i="1"/>
  <c r="M1295" i="1"/>
  <c r="M1294" i="1"/>
  <c r="M1293" i="1"/>
  <c r="M1292" i="1"/>
  <c r="M1291" i="1"/>
  <c r="M1290" i="1"/>
  <c r="M1289" i="1"/>
  <c r="M1288" i="1"/>
  <c r="M1287" i="1"/>
  <c r="M1286" i="1"/>
  <c r="M1285" i="1"/>
  <c r="M1284" i="1"/>
  <c r="M1283" i="1"/>
  <c r="M1282" i="1"/>
  <c r="M1281" i="1"/>
  <c r="M1280" i="1"/>
  <c r="M1279" i="1"/>
  <c r="M1278" i="1"/>
  <c r="M1277" i="1"/>
  <c r="M1276" i="1"/>
  <c r="M1275" i="1"/>
  <c r="M1274" i="1"/>
  <c r="M1273" i="1"/>
  <c r="M1272" i="1"/>
  <c r="M1271" i="1"/>
  <c r="M1270" i="1"/>
  <c r="M1269" i="1"/>
  <c r="M1268" i="1"/>
  <c r="M1267" i="1"/>
  <c r="M1266" i="1"/>
  <c r="M1265" i="1"/>
  <c r="M1264" i="1"/>
  <c r="M1263" i="1"/>
  <c r="M1262" i="1"/>
  <c r="M1261" i="1"/>
  <c r="M1260" i="1"/>
  <c r="M1259" i="1"/>
  <c r="M1258" i="1"/>
  <c r="M1257" i="1"/>
  <c r="M1256" i="1"/>
  <c r="M1255" i="1"/>
  <c r="M1254" i="1"/>
  <c r="M1253" i="1"/>
  <c r="M1252" i="1"/>
  <c r="M1251" i="1"/>
  <c r="M1250" i="1"/>
  <c r="M1249" i="1"/>
  <c r="M1248" i="1"/>
  <c r="M1247" i="1"/>
  <c r="M1246" i="1"/>
  <c r="M1245" i="1"/>
  <c r="M1244" i="1"/>
  <c r="M1243" i="1"/>
  <c r="M1242" i="1"/>
  <c r="M1241" i="1"/>
  <c r="M1240" i="1"/>
  <c r="M1239" i="1"/>
  <c r="M1238" i="1"/>
  <c r="M1237" i="1"/>
  <c r="M1236" i="1"/>
  <c r="M1235" i="1"/>
  <c r="M1234" i="1"/>
  <c r="M1233" i="1"/>
  <c r="M1232" i="1"/>
  <c r="M1231" i="1"/>
  <c r="M1230" i="1"/>
  <c r="M1229" i="1"/>
  <c r="M1228" i="1"/>
  <c r="M1227" i="1"/>
  <c r="M1226" i="1"/>
  <c r="M1225" i="1"/>
  <c r="M1224" i="1"/>
  <c r="M1223" i="1"/>
  <c r="M1222" i="1"/>
  <c r="M1221" i="1"/>
  <c r="M1220" i="1"/>
  <c r="M1219" i="1"/>
  <c r="M1218" i="1"/>
  <c r="M1217" i="1"/>
  <c r="M1216" i="1"/>
  <c r="M1215" i="1"/>
  <c r="M1214" i="1"/>
  <c r="M1213" i="1"/>
  <c r="M1212" i="1"/>
  <c r="M1211" i="1"/>
  <c r="M1210" i="1"/>
  <c r="M1209" i="1"/>
  <c r="M1208" i="1"/>
  <c r="M1207" i="1"/>
  <c r="M1206" i="1"/>
  <c r="M1205" i="1"/>
  <c r="M1204" i="1"/>
  <c r="M1203" i="1"/>
  <c r="M1202" i="1"/>
  <c r="M1201" i="1"/>
  <c r="M1200" i="1"/>
  <c r="M1199" i="1"/>
  <c r="M1198" i="1"/>
  <c r="M1197" i="1"/>
  <c r="M1196" i="1"/>
  <c r="M1195" i="1"/>
  <c r="M1194" i="1"/>
  <c r="M1193" i="1"/>
  <c r="M1192" i="1"/>
  <c r="M1191" i="1"/>
  <c r="M1190" i="1"/>
  <c r="M1189" i="1"/>
  <c r="M1188" i="1"/>
  <c r="M1187" i="1"/>
  <c r="M1186" i="1"/>
  <c r="M1185" i="1"/>
  <c r="M1184" i="1"/>
  <c r="M1183" i="1"/>
  <c r="M1182" i="1"/>
  <c r="M1181" i="1"/>
  <c r="M1180" i="1"/>
  <c r="M1179" i="1"/>
  <c r="M1178" i="1"/>
  <c r="M1177" i="1"/>
  <c r="M1176" i="1"/>
  <c r="M1175" i="1"/>
  <c r="M1174" i="1"/>
  <c r="M1173" i="1"/>
  <c r="M1172" i="1"/>
  <c r="M1171" i="1"/>
  <c r="M1170" i="1"/>
  <c r="M1169" i="1"/>
  <c r="M1168" i="1"/>
  <c r="M1167" i="1"/>
  <c r="M1166" i="1"/>
  <c r="M1165" i="1"/>
  <c r="M1164" i="1"/>
  <c r="M1163" i="1"/>
  <c r="M1162" i="1"/>
  <c r="M1161" i="1"/>
  <c r="M1160" i="1"/>
  <c r="M1159" i="1"/>
  <c r="M1158" i="1"/>
  <c r="M1157" i="1"/>
  <c r="M1156" i="1"/>
  <c r="M1155" i="1"/>
  <c r="M1154" i="1"/>
  <c r="M1153" i="1"/>
  <c r="M1152" i="1"/>
  <c r="M1151" i="1"/>
  <c r="M1150" i="1"/>
  <c r="M1149" i="1"/>
  <c r="M1148" i="1"/>
  <c r="M1147" i="1"/>
  <c r="M1146" i="1"/>
  <c r="M1145" i="1"/>
  <c r="M1144" i="1"/>
  <c r="M1143" i="1"/>
  <c r="M1142" i="1"/>
  <c r="M1141" i="1"/>
  <c r="M1140" i="1"/>
  <c r="M1139" i="1"/>
  <c r="M1138" i="1"/>
  <c r="M1137" i="1"/>
  <c r="M1136" i="1"/>
  <c r="M1135" i="1"/>
  <c r="M1134" i="1"/>
  <c r="M1133" i="1"/>
  <c r="M1132" i="1"/>
  <c r="M1131" i="1"/>
  <c r="M1130" i="1"/>
  <c r="M1129" i="1"/>
  <c r="M1128" i="1"/>
  <c r="M1127" i="1"/>
  <c r="M1126" i="1"/>
  <c r="M1125" i="1"/>
  <c r="M1124" i="1"/>
  <c r="M1123" i="1"/>
  <c r="M1122" i="1"/>
  <c r="M1121" i="1"/>
  <c r="M1120" i="1"/>
  <c r="M1119" i="1"/>
  <c r="M1118" i="1"/>
  <c r="M1117" i="1"/>
  <c r="M1116" i="1"/>
  <c r="M1115" i="1"/>
  <c r="M1114" i="1"/>
  <c r="M1113" i="1"/>
  <c r="M1112" i="1"/>
  <c r="M1111" i="1"/>
  <c r="M1110" i="1"/>
  <c r="M1109" i="1"/>
  <c r="M1108" i="1"/>
  <c r="M1107" i="1"/>
  <c r="M1106" i="1"/>
  <c r="M1105" i="1"/>
  <c r="M1104" i="1"/>
  <c r="M1103" i="1"/>
  <c r="M1102" i="1"/>
  <c r="M1101" i="1"/>
  <c r="M1100" i="1"/>
  <c r="M1099" i="1"/>
  <c r="M1098" i="1"/>
  <c r="M1097" i="1"/>
  <c r="M1096" i="1"/>
  <c r="M1095" i="1"/>
  <c r="M1094" i="1"/>
  <c r="M1093" i="1"/>
  <c r="M1092" i="1"/>
  <c r="M1091" i="1"/>
  <c r="M1090" i="1"/>
  <c r="M1089" i="1"/>
  <c r="M1088" i="1"/>
  <c r="M1087" i="1"/>
  <c r="M1086" i="1"/>
  <c r="M1085" i="1"/>
  <c r="M1084" i="1"/>
  <c r="M1083" i="1"/>
  <c r="M1082" i="1"/>
  <c r="M1081" i="1"/>
  <c r="M1080" i="1"/>
  <c r="M1079" i="1"/>
  <c r="M1078" i="1"/>
  <c r="M1077" i="1"/>
  <c r="M1076" i="1"/>
  <c r="M1075" i="1"/>
  <c r="M1074" i="1"/>
  <c r="M1073" i="1"/>
  <c r="M1072" i="1"/>
  <c r="M1071" i="1"/>
  <c r="M1070" i="1"/>
  <c r="M1069" i="1"/>
  <c r="M1068" i="1"/>
  <c r="M1067" i="1"/>
  <c r="M1066" i="1"/>
  <c r="M1065" i="1"/>
  <c r="M1064" i="1"/>
  <c r="M1063" i="1"/>
  <c r="M1062" i="1"/>
  <c r="M1061" i="1"/>
  <c r="M1060" i="1"/>
  <c r="M1059" i="1"/>
  <c r="M1058" i="1"/>
  <c r="M1057" i="1"/>
  <c r="M1056" i="1"/>
  <c r="M1055" i="1"/>
  <c r="M1054" i="1"/>
  <c r="M1053" i="1"/>
  <c r="M1052" i="1"/>
  <c r="M1051" i="1"/>
  <c r="M1050" i="1"/>
  <c r="M1049" i="1"/>
  <c r="M1048" i="1"/>
  <c r="M1047" i="1"/>
  <c r="M1046" i="1"/>
  <c r="M1045" i="1"/>
  <c r="M1044" i="1"/>
  <c r="M1043" i="1"/>
  <c r="M1042" i="1"/>
  <c r="M1041" i="1"/>
  <c r="M1040" i="1"/>
  <c r="M1039" i="1"/>
  <c r="M1038" i="1"/>
  <c r="M1037" i="1"/>
  <c r="M1036" i="1"/>
  <c r="M1035" i="1"/>
  <c r="M1034" i="1"/>
  <c r="M1033" i="1"/>
  <c r="M1032" i="1"/>
  <c r="M1031" i="1"/>
  <c r="M1030" i="1"/>
  <c r="M1029" i="1"/>
  <c r="M1028" i="1"/>
  <c r="M1027" i="1"/>
  <c r="M1026" i="1"/>
  <c r="M1025" i="1"/>
  <c r="M1024" i="1"/>
  <c r="M1023" i="1"/>
  <c r="M1022" i="1"/>
  <c r="M1021" i="1"/>
  <c r="M1020" i="1"/>
  <c r="M1019" i="1"/>
  <c r="M1018" i="1"/>
  <c r="M1017" i="1"/>
  <c r="M1016" i="1"/>
  <c r="M1015" i="1"/>
  <c r="M1014" i="1"/>
  <c r="M1013" i="1"/>
  <c r="M1012" i="1"/>
  <c r="M1011" i="1"/>
  <c r="M1010" i="1"/>
  <c r="M1009" i="1"/>
  <c r="M1008" i="1"/>
  <c r="M1007" i="1"/>
  <c r="M1006" i="1"/>
  <c r="M1005" i="1"/>
  <c r="M1004" i="1"/>
  <c r="M1003" i="1"/>
  <c r="M1002" i="1"/>
  <c r="M1001" i="1"/>
  <c r="M1000" i="1"/>
  <c r="M999" i="1"/>
  <c r="M998" i="1"/>
  <c r="M997" i="1"/>
  <c r="M996" i="1"/>
  <c r="M995" i="1"/>
  <c r="M994" i="1"/>
  <c r="M993" i="1"/>
  <c r="M992" i="1"/>
  <c r="M991" i="1"/>
  <c r="M990" i="1"/>
  <c r="M989" i="1"/>
  <c r="M988" i="1"/>
  <c r="M987" i="1"/>
  <c r="M986" i="1"/>
  <c r="M985" i="1"/>
  <c r="M984" i="1"/>
  <c r="M983" i="1"/>
  <c r="M982" i="1"/>
  <c r="M981" i="1"/>
  <c r="M980" i="1"/>
  <c r="M979" i="1"/>
  <c r="M978" i="1"/>
  <c r="M977" i="1"/>
  <c r="M976" i="1"/>
  <c r="M975" i="1"/>
  <c r="M974" i="1"/>
  <c r="M973" i="1"/>
  <c r="M972" i="1"/>
  <c r="M971" i="1"/>
  <c r="M970" i="1"/>
  <c r="M969" i="1"/>
  <c r="M968" i="1"/>
  <c r="M967" i="1"/>
  <c r="M966" i="1"/>
  <c r="M965" i="1"/>
  <c r="M964" i="1"/>
  <c r="M963" i="1"/>
  <c r="M962" i="1"/>
  <c r="M961" i="1"/>
  <c r="M960" i="1"/>
  <c r="M959" i="1"/>
  <c r="M958" i="1"/>
  <c r="M957" i="1"/>
  <c r="M956" i="1"/>
  <c r="M955" i="1"/>
  <c r="M954" i="1"/>
  <c r="M953" i="1"/>
  <c r="M952" i="1"/>
  <c r="M951" i="1"/>
  <c r="M950" i="1"/>
  <c r="M949" i="1"/>
  <c r="M948" i="1"/>
  <c r="M947" i="1"/>
  <c r="M946" i="1"/>
  <c r="M945" i="1"/>
  <c r="M944" i="1"/>
  <c r="M943" i="1"/>
  <c r="M942" i="1"/>
  <c r="M941" i="1"/>
  <c r="M940" i="1"/>
  <c r="M939" i="1"/>
  <c r="M938" i="1"/>
  <c r="M937" i="1"/>
  <c r="M936" i="1"/>
  <c r="M935" i="1"/>
  <c r="M934" i="1"/>
  <c r="M933" i="1"/>
  <c r="M932" i="1"/>
  <c r="M931" i="1"/>
  <c r="M930" i="1"/>
  <c r="M929" i="1"/>
  <c r="M928" i="1"/>
  <c r="M927" i="1"/>
  <c r="M926" i="1"/>
  <c r="M925" i="1"/>
  <c r="M924" i="1"/>
  <c r="M923" i="1"/>
  <c r="M922" i="1"/>
  <c r="M921" i="1"/>
  <c r="M920" i="1"/>
  <c r="M919" i="1"/>
  <c r="M918" i="1"/>
  <c r="M917" i="1"/>
  <c r="M916" i="1"/>
  <c r="M915" i="1"/>
  <c r="M914" i="1"/>
  <c r="M913" i="1"/>
  <c r="M912" i="1"/>
  <c r="M911" i="1"/>
  <c r="M910" i="1"/>
  <c r="M909" i="1"/>
  <c r="M908" i="1"/>
  <c r="M907" i="1"/>
  <c r="M906" i="1"/>
  <c r="M905" i="1"/>
  <c r="M904" i="1"/>
  <c r="M903" i="1"/>
  <c r="M902" i="1"/>
  <c r="M901" i="1"/>
  <c r="M900" i="1"/>
  <c r="M899" i="1"/>
  <c r="M898" i="1"/>
  <c r="M897" i="1"/>
  <c r="M896" i="1"/>
  <c r="M895" i="1"/>
  <c r="M894" i="1"/>
  <c r="M893" i="1"/>
  <c r="M892" i="1"/>
  <c r="M891" i="1"/>
  <c r="M890" i="1"/>
  <c r="M889" i="1"/>
  <c r="M888" i="1"/>
  <c r="M887" i="1"/>
  <c r="M886" i="1"/>
  <c r="M885" i="1"/>
  <c r="M884" i="1"/>
  <c r="M883" i="1"/>
  <c r="M882" i="1"/>
  <c r="M881" i="1"/>
  <c r="M880" i="1"/>
  <c r="M879" i="1"/>
  <c r="M878" i="1"/>
  <c r="M877" i="1"/>
  <c r="M876" i="1"/>
  <c r="M875" i="1"/>
  <c r="M874" i="1"/>
  <c r="M873" i="1"/>
  <c r="M872" i="1"/>
  <c r="M871" i="1"/>
  <c r="M870" i="1"/>
  <c r="M869" i="1"/>
  <c r="M868" i="1"/>
  <c r="M867" i="1"/>
  <c r="M866" i="1"/>
  <c r="M865" i="1"/>
  <c r="M864" i="1"/>
  <c r="M863" i="1"/>
  <c r="M862" i="1"/>
  <c r="M861" i="1"/>
  <c r="M860" i="1"/>
  <c r="M859" i="1"/>
  <c r="M858" i="1"/>
  <c r="M857" i="1"/>
  <c r="M856" i="1"/>
  <c r="M855" i="1"/>
  <c r="M854" i="1"/>
  <c r="M853" i="1"/>
  <c r="M852" i="1"/>
  <c r="M851" i="1"/>
  <c r="M850" i="1"/>
  <c r="M849" i="1"/>
  <c r="M848" i="1"/>
  <c r="M847" i="1"/>
  <c r="M846" i="1"/>
  <c r="M845" i="1"/>
  <c r="M844" i="1"/>
  <c r="M843" i="1"/>
  <c r="M842" i="1"/>
  <c r="M841" i="1"/>
  <c r="M840" i="1"/>
  <c r="M839" i="1"/>
  <c r="M838" i="1"/>
  <c r="M837" i="1"/>
  <c r="M836" i="1"/>
  <c r="M835" i="1"/>
  <c r="M834" i="1"/>
  <c r="M833" i="1"/>
  <c r="M832" i="1"/>
  <c r="M831" i="1"/>
  <c r="M830" i="1"/>
  <c r="M829" i="1"/>
  <c r="M828" i="1"/>
  <c r="M827" i="1"/>
  <c r="M826" i="1"/>
  <c r="M825" i="1"/>
  <c r="M824" i="1"/>
  <c r="M823" i="1"/>
  <c r="M822" i="1"/>
  <c r="M821" i="1"/>
  <c r="M820" i="1"/>
  <c r="M819" i="1"/>
  <c r="M818" i="1"/>
  <c r="M817" i="1"/>
  <c r="M816" i="1"/>
  <c r="M815" i="1"/>
  <c r="M814" i="1"/>
  <c r="M813" i="1"/>
  <c r="M812" i="1"/>
  <c r="M811" i="1"/>
  <c r="M810" i="1"/>
  <c r="M809" i="1"/>
  <c r="M808" i="1"/>
  <c r="M807" i="1"/>
  <c r="M806" i="1"/>
  <c r="M805" i="1"/>
  <c r="M804" i="1"/>
  <c r="M803" i="1"/>
  <c r="M802" i="1"/>
  <c r="M801" i="1"/>
  <c r="M800" i="1"/>
  <c r="M799" i="1"/>
  <c r="M798" i="1"/>
  <c r="M797" i="1"/>
  <c r="M796" i="1"/>
  <c r="M795" i="1"/>
  <c r="M794" i="1"/>
  <c r="M793" i="1"/>
  <c r="M792" i="1"/>
  <c r="M791" i="1"/>
  <c r="M790" i="1"/>
  <c r="M789" i="1"/>
  <c r="M788" i="1"/>
  <c r="M787" i="1"/>
  <c r="M786" i="1"/>
  <c r="M785" i="1"/>
  <c r="M784" i="1"/>
  <c r="M783" i="1"/>
  <c r="M782" i="1"/>
  <c r="M781" i="1"/>
  <c r="M780" i="1"/>
  <c r="M779" i="1"/>
  <c r="M778" i="1"/>
  <c r="M777" i="1"/>
  <c r="M776" i="1"/>
  <c r="M775" i="1"/>
  <c r="M774" i="1"/>
  <c r="M773" i="1"/>
  <c r="M772" i="1"/>
  <c r="M771" i="1"/>
  <c r="M770" i="1"/>
  <c r="M769" i="1"/>
  <c r="M768" i="1"/>
  <c r="M767" i="1"/>
  <c r="M766" i="1"/>
  <c r="M765" i="1"/>
  <c r="M764" i="1"/>
  <c r="M763" i="1"/>
  <c r="M762" i="1"/>
  <c r="M761" i="1"/>
  <c r="M760" i="1"/>
  <c r="M759" i="1"/>
  <c r="M758" i="1"/>
  <c r="M757" i="1"/>
  <c r="M756" i="1"/>
  <c r="M755" i="1"/>
  <c r="M754" i="1"/>
  <c r="M753" i="1"/>
  <c r="M752" i="1"/>
  <c r="M751" i="1"/>
  <c r="M750" i="1"/>
  <c r="M749" i="1"/>
  <c r="M748" i="1"/>
  <c r="M747" i="1"/>
  <c r="M746" i="1"/>
  <c r="M745" i="1"/>
  <c r="M744" i="1"/>
  <c r="M743" i="1"/>
  <c r="M742" i="1"/>
  <c r="M741" i="1"/>
  <c r="M740" i="1"/>
  <c r="M739" i="1"/>
  <c r="M738" i="1"/>
  <c r="M737" i="1"/>
  <c r="M736" i="1"/>
  <c r="M735" i="1"/>
  <c r="M734" i="1"/>
  <c r="M733" i="1"/>
  <c r="M732" i="1"/>
  <c r="M731" i="1"/>
  <c r="M730" i="1"/>
  <c r="M729" i="1"/>
  <c r="M728" i="1"/>
  <c r="M727" i="1"/>
  <c r="M726" i="1"/>
  <c r="M725" i="1"/>
  <c r="M724" i="1"/>
  <c r="M723" i="1"/>
  <c r="M722" i="1"/>
  <c r="M721" i="1"/>
  <c r="M720" i="1"/>
  <c r="M719" i="1"/>
  <c r="M718" i="1"/>
  <c r="M717" i="1"/>
  <c r="M716" i="1"/>
  <c r="M715" i="1"/>
  <c r="M714" i="1"/>
  <c r="M713" i="1"/>
  <c r="M712" i="1"/>
  <c r="M711" i="1"/>
  <c r="M710" i="1"/>
  <c r="M709" i="1"/>
  <c r="M708" i="1"/>
  <c r="M707" i="1"/>
  <c r="M706" i="1"/>
  <c r="M705" i="1"/>
  <c r="M704" i="1"/>
  <c r="M703" i="1"/>
  <c r="M702" i="1"/>
  <c r="M701" i="1"/>
  <c r="M700" i="1"/>
  <c r="M699" i="1"/>
  <c r="M698" i="1"/>
  <c r="M697" i="1"/>
  <c r="M696" i="1"/>
  <c r="M695" i="1"/>
  <c r="M694" i="1"/>
  <c r="M693" i="1"/>
  <c r="M692" i="1"/>
  <c r="M691" i="1"/>
  <c r="M690" i="1"/>
  <c r="M689" i="1"/>
  <c r="M688" i="1"/>
  <c r="M687" i="1"/>
  <c r="M686" i="1"/>
  <c r="M685" i="1"/>
  <c r="M684" i="1"/>
  <c r="M683" i="1"/>
  <c r="M682" i="1"/>
  <c r="M681" i="1"/>
  <c r="M680" i="1"/>
  <c r="M679" i="1"/>
  <c r="M678" i="1"/>
  <c r="M677" i="1"/>
  <c r="M676" i="1"/>
  <c r="M675" i="1"/>
  <c r="M674" i="1"/>
  <c r="M673" i="1"/>
  <c r="M672" i="1"/>
  <c r="M671" i="1"/>
  <c r="M670" i="1"/>
  <c r="M669" i="1"/>
  <c r="M668" i="1"/>
  <c r="M667" i="1"/>
  <c r="M666" i="1"/>
  <c r="M665" i="1"/>
  <c r="M664" i="1"/>
  <c r="M663" i="1"/>
  <c r="M662" i="1"/>
  <c r="M661" i="1"/>
  <c r="M660" i="1"/>
  <c r="M659" i="1"/>
  <c r="M658" i="1"/>
  <c r="M657" i="1"/>
  <c r="M656" i="1"/>
  <c r="M655" i="1"/>
  <c r="M654" i="1"/>
  <c r="M653" i="1"/>
  <c r="M652" i="1"/>
  <c r="M651" i="1"/>
  <c r="M650" i="1"/>
  <c r="M649" i="1"/>
  <c r="M648" i="1"/>
  <c r="M647" i="1"/>
  <c r="M646" i="1"/>
  <c r="M645" i="1"/>
  <c r="M644" i="1"/>
  <c r="M643" i="1"/>
  <c r="M642" i="1"/>
  <c r="M641" i="1"/>
  <c r="M640" i="1"/>
  <c r="M639" i="1"/>
  <c r="M638" i="1"/>
  <c r="M637" i="1"/>
  <c r="M636" i="1"/>
  <c r="M635" i="1"/>
  <c r="M634" i="1"/>
  <c r="M633" i="1"/>
  <c r="M632" i="1"/>
  <c r="M631" i="1"/>
  <c r="M630" i="1"/>
  <c r="M629" i="1"/>
  <c r="M628" i="1"/>
  <c r="M627" i="1"/>
  <c r="M626" i="1"/>
  <c r="M625" i="1"/>
  <c r="M624" i="1"/>
  <c r="M623" i="1"/>
  <c r="M622" i="1"/>
  <c r="M621" i="1"/>
  <c r="M620" i="1"/>
  <c r="M619" i="1"/>
  <c r="M618" i="1"/>
  <c r="M617" i="1"/>
  <c r="M616" i="1"/>
  <c r="M615" i="1"/>
  <c r="M614" i="1"/>
  <c r="M613" i="1"/>
  <c r="M612" i="1"/>
  <c r="M611" i="1"/>
  <c r="M610" i="1"/>
  <c r="M609" i="1"/>
  <c r="M608" i="1"/>
  <c r="M607" i="1"/>
  <c r="M606" i="1"/>
  <c r="M605" i="1"/>
  <c r="M604" i="1"/>
  <c r="M603" i="1"/>
  <c r="M602" i="1"/>
  <c r="M601" i="1"/>
  <c r="M600" i="1"/>
  <c r="M599" i="1"/>
  <c r="M598" i="1"/>
  <c r="M597" i="1"/>
  <c r="M596" i="1"/>
  <c r="M595" i="1"/>
  <c r="M594" i="1"/>
  <c r="M593" i="1"/>
  <c r="M592" i="1"/>
  <c r="M591" i="1"/>
  <c r="M590" i="1"/>
  <c r="M589" i="1"/>
  <c r="M588" i="1"/>
  <c r="M587" i="1"/>
  <c r="M586" i="1"/>
  <c r="M585" i="1"/>
  <c r="M584" i="1"/>
  <c r="M583" i="1"/>
  <c r="M582" i="1"/>
  <c r="M581" i="1"/>
  <c r="M580" i="1"/>
  <c r="M579" i="1"/>
  <c r="M578" i="1"/>
  <c r="M577" i="1"/>
  <c r="M576" i="1"/>
  <c r="M575" i="1"/>
  <c r="M574" i="1"/>
  <c r="M573" i="1"/>
  <c r="M572" i="1"/>
  <c r="M571" i="1"/>
  <c r="M570" i="1"/>
  <c r="M569" i="1"/>
  <c r="M568" i="1"/>
  <c r="M567" i="1"/>
  <c r="M566" i="1"/>
  <c r="M565" i="1"/>
  <c r="M564" i="1"/>
  <c r="M563" i="1"/>
  <c r="M562" i="1"/>
  <c r="M561" i="1"/>
  <c r="M560" i="1"/>
  <c r="M559" i="1"/>
  <c r="M558" i="1"/>
  <c r="M557" i="1"/>
  <c r="M556" i="1"/>
  <c r="M555" i="1"/>
  <c r="M554" i="1"/>
  <c r="M553" i="1"/>
  <c r="M552" i="1"/>
  <c r="M551" i="1"/>
  <c r="M550" i="1"/>
  <c r="M549" i="1"/>
  <c r="M548" i="1"/>
  <c r="M547" i="1"/>
  <c r="M546" i="1"/>
  <c r="M545" i="1"/>
  <c r="M544" i="1"/>
  <c r="M543" i="1"/>
  <c r="M542" i="1"/>
  <c r="M541" i="1"/>
  <c r="M540" i="1"/>
  <c r="M539" i="1"/>
  <c r="M538" i="1"/>
  <c r="M537" i="1"/>
  <c r="M536" i="1"/>
  <c r="M535" i="1"/>
  <c r="M534" i="1"/>
  <c r="M533" i="1"/>
  <c r="M532" i="1"/>
  <c r="M531" i="1"/>
  <c r="M530" i="1"/>
  <c r="M529" i="1"/>
  <c r="M528" i="1"/>
  <c r="M527" i="1"/>
  <c r="M526" i="1"/>
  <c r="M525" i="1"/>
  <c r="M524" i="1"/>
  <c r="M523" i="1"/>
  <c r="M522" i="1"/>
  <c r="M521" i="1"/>
  <c r="M520" i="1"/>
  <c r="M519" i="1"/>
  <c r="M518" i="1"/>
  <c r="M517" i="1"/>
  <c r="M516" i="1"/>
  <c r="M515" i="1"/>
  <c r="M514" i="1"/>
  <c r="M513" i="1"/>
  <c r="M512" i="1"/>
  <c r="M511" i="1"/>
  <c r="M510" i="1"/>
  <c r="M509" i="1"/>
  <c r="M508" i="1"/>
  <c r="M507" i="1"/>
  <c r="M506" i="1"/>
  <c r="M505" i="1"/>
  <c r="M504" i="1"/>
  <c r="M503" i="1"/>
  <c r="M502" i="1"/>
  <c r="M501" i="1"/>
  <c r="M500" i="1"/>
  <c r="M499" i="1"/>
  <c r="M498" i="1"/>
  <c r="M497" i="1"/>
  <c r="M496" i="1"/>
  <c r="M495" i="1"/>
  <c r="M494" i="1"/>
  <c r="M493" i="1"/>
  <c r="M492" i="1"/>
  <c r="M491" i="1"/>
  <c r="M490" i="1"/>
  <c r="M489" i="1"/>
  <c r="M488" i="1"/>
  <c r="M487" i="1"/>
  <c r="M486" i="1"/>
  <c r="M485" i="1"/>
  <c r="M484" i="1"/>
  <c r="M483" i="1"/>
  <c r="M482" i="1"/>
  <c r="M481" i="1"/>
  <c r="M480" i="1"/>
  <c r="M479" i="1"/>
  <c r="M478" i="1"/>
  <c r="M477" i="1"/>
  <c r="M476" i="1"/>
  <c r="M475" i="1"/>
  <c r="M474" i="1"/>
  <c r="M473" i="1"/>
  <c r="M472" i="1"/>
  <c r="M471" i="1"/>
  <c r="M470" i="1"/>
  <c r="M469" i="1"/>
  <c r="M468" i="1"/>
  <c r="M467" i="1"/>
  <c r="M466" i="1"/>
  <c r="M465" i="1"/>
  <c r="M464" i="1"/>
  <c r="M463" i="1"/>
  <c r="M462" i="1"/>
  <c r="M461" i="1"/>
  <c r="M460" i="1"/>
  <c r="M459" i="1"/>
  <c r="M458" i="1"/>
  <c r="M457" i="1"/>
  <c r="M456" i="1"/>
  <c r="M455" i="1"/>
  <c r="M454" i="1"/>
  <c r="M453" i="1"/>
  <c r="M452" i="1"/>
  <c r="M451" i="1"/>
  <c r="M450" i="1"/>
  <c r="M449" i="1"/>
  <c r="M448" i="1"/>
  <c r="M447" i="1"/>
  <c r="M446" i="1"/>
  <c r="M445" i="1"/>
  <c r="M444" i="1"/>
  <c r="M443" i="1"/>
  <c r="M442" i="1"/>
  <c r="M441" i="1"/>
  <c r="M440" i="1"/>
  <c r="M439" i="1"/>
  <c r="M438" i="1"/>
  <c r="M437" i="1"/>
  <c r="M436" i="1"/>
  <c r="M435" i="1"/>
  <c r="M434" i="1"/>
  <c r="M433" i="1"/>
  <c r="M432" i="1"/>
  <c r="M431" i="1"/>
  <c r="M430" i="1"/>
  <c r="M429" i="1"/>
  <c r="M428" i="1"/>
  <c r="M427" i="1"/>
  <c r="M426" i="1"/>
  <c r="M425" i="1"/>
  <c r="M424" i="1"/>
  <c r="M423" i="1"/>
  <c r="M422" i="1"/>
  <c r="M421" i="1"/>
  <c r="M420" i="1"/>
  <c r="M419" i="1"/>
  <c r="M418" i="1"/>
  <c r="M417" i="1"/>
  <c r="M416" i="1"/>
  <c r="M415" i="1"/>
  <c r="M414" i="1"/>
  <c r="M413" i="1"/>
  <c r="M412" i="1"/>
  <c r="M411" i="1"/>
  <c r="M410" i="1"/>
  <c r="M409" i="1"/>
  <c r="M408" i="1"/>
  <c r="M407" i="1"/>
  <c r="M406" i="1"/>
  <c r="M405" i="1"/>
  <c r="M404" i="1"/>
  <c r="M403" i="1"/>
  <c r="M402" i="1"/>
  <c r="M401" i="1"/>
  <c r="M400" i="1"/>
  <c r="M399" i="1"/>
  <c r="M398" i="1"/>
  <c r="M397" i="1"/>
  <c r="M396" i="1"/>
  <c r="M395" i="1"/>
  <c r="M394" i="1"/>
  <c r="M393" i="1"/>
  <c r="M392" i="1"/>
  <c r="M391" i="1"/>
  <c r="M390" i="1"/>
  <c r="M389" i="1"/>
  <c r="M388" i="1"/>
  <c r="M387" i="1"/>
  <c r="M386" i="1"/>
  <c r="M385" i="1"/>
  <c r="M384" i="1"/>
  <c r="M383" i="1"/>
  <c r="M382" i="1"/>
  <c r="M381" i="1"/>
  <c r="M380" i="1"/>
  <c r="M379" i="1"/>
  <c r="M378" i="1"/>
  <c r="M377" i="1"/>
  <c r="M376" i="1"/>
  <c r="M375" i="1"/>
  <c r="M374" i="1"/>
  <c r="M373" i="1"/>
  <c r="M372" i="1"/>
  <c r="M371" i="1"/>
  <c r="M370" i="1"/>
  <c r="M369" i="1"/>
  <c r="M368" i="1"/>
  <c r="M367" i="1"/>
  <c r="M366" i="1"/>
  <c r="M365" i="1"/>
  <c r="M364" i="1"/>
  <c r="M363" i="1"/>
  <c r="M362" i="1"/>
  <c r="M361" i="1"/>
  <c r="M360" i="1"/>
  <c r="M359" i="1"/>
  <c r="M358" i="1"/>
  <c r="M357" i="1"/>
  <c r="M356" i="1"/>
  <c r="M355" i="1"/>
  <c r="M354" i="1"/>
  <c r="M353" i="1"/>
  <c r="M352" i="1"/>
  <c r="M351" i="1"/>
  <c r="M350" i="1"/>
  <c r="M349" i="1"/>
  <c r="M348" i="1"/>
  <c r="M347" i="1"/>
  <c r="M346" i="1"/>
  <c r="M345" i="1"/>
  <c r="M344" i="1"/>
  <c r="M343" i="1"/>
  <c r="M342" i="1"/>
  <c r="M341" i="1"/>
  <c r="M340" i="1"/>
  <c r="M339" i="1"/>
  <c r="M338" i="1"/>
  <c r="M337" i="1"/>
  <c r="M336" i="1"/>
  <c r="M335" i="1"/>
  <c r="M334" i="1"/>
  <c r="M333" i="1"/>
  <c r="M332" i="1"/>
  <c r="M331" i="1"/>
  <c r="M330" i="1"/>
  <c r="M329" i="1"/>
  <c r="M328" i="1"/>
  <c r="M327" i="1"/>
  <c r="M326" i="1"/>
  <c r="M325" i="1"/>
  <c r="M324" i="1"/>
  <c r="M323" i="1"/>
  <c r="M322" i="1"/>
  <c r="M321" i="1"/>
  <c r="M320" i="1"/>
  <c r="M319" i="1"/>
  <c r="M318" i="1"/>
  <c r="M317" i="1"/>
  <c r="M316" i="1"/>
  <c r="M315" i="1"/>
  <c r="M314" i="1"/>
  <c r="M313" i="1"/>
  <c r="M312" i="1"/>
  <c r="M311" i="1"/>
  <c r="M310" i="1"/>
  <c r="M309" i="1"/>
  <c r="M308" i="1"/>
  <c r="M307" i="1"/>
  <c r="M306" i="1"/>
  <c r="M305" i="1"/>
  <c r="M304" i="1"/>
  <c r="M303" i="1"/>
  <c r="M302" i="1"/>
  <c r="M301" i="1"/>
  <c r="M300" i="1"/>
  <c r="M299" i="1"/>
  <c r="M298" i="1"/>
  <c r="M297" i="1"/>
  <c r="M296" i="1"/>
  <c r="M295" i="1"/>
  <c r="M294" i="1"/>
  <c r="M293" i="1"/>
  <c r="M292" i="1"/>
  <c r="M291" i="1"/>
  <c r="M290" i="1"/>
  <c r="M289" i="1"/>
  <c r="M288" i="1"/>
  <c r="M287" i="1"/>
  <c r="M286" i="1"/>
  <c r="M285" i="1"/>
  <c r="M284" i="1"/>
  <c r="M283" i="1"/>
  <c r="M282" i="1"/>
  <c r="M281" i="1"/>
  <c r="M280" i="1"/>
  <c r="M279" i="1"/>
  <c r="M278" i="1"/>
  <c r="M277" i="1"/>
  <c r="M276" i="1"/>
  <c r="M275" i="1"/>
  <c r="M274" i="1"/>
  <c r="M273" i="1"/>
  <c r="M272" i="1"/>
  <c r="M271" i="1"/>
  <c r="M270" i="1"/>
  <c r="M269" i="1"/>
  <c r="M268" i="1"/>
  <c r="M267" i="1"/>
  <c r="M266" i="1"/>
  <c r="M265" i="1"/>
  <c r="M264" i="1"/>
  <c r="M263" i="1"/>
  <c r="M262" i="1"/>
  <c r="M261" i="1"/>
  <c r="M260" i="1"/>
  <c r="M259" i="1"/>
  <c r="M258" i="1"/>
  <c r="M257" i="1"/>
  <c r="M256" i="1"/>
  <c r="M255" i="1"/>
  <c r="M254" i="1"/>
  <c r="M253" i="1"/>
  <c r="M252" i="1"/>
  <c r="M251" i="1"/>
  <c r="M250" i="1"/>
  <c r="M249" i="1"/>
  <c r="M248" i="1"/>
  <c r="M247" i="1"/>
  <c r="M246" i="1"/>
  <c r="M245" i="1"/>
  <c r="M244" i="1"/>
  <c r="M243" i="1"/>
  <c r="M242" i="1"/>
  <c r="M241" i="1"/>
  <c r="M240" i="1"/>
  <c r="M239" i="1"/>
  <c r="M238" i="1"/>
  <c r="M237" i="1"/>
  <c r="M236" i="1"/>
  <c r="M235" i="1"/>
  <c r="M234" i="1"/>
  <c r="M233" i="1"/>
  <c r="M232" i="1"/>
  <c r="M231" i="1"/>
  <c r="M230" i="1"/>
  <c r="M229" i="1"/>
  <c r="M228" i="1"/>
  <c r="M227" i="1"/>
  <c r="M226" i="1"/>
  <c r="M225" i="1"/>
  <c r="M224" i="1"/>
  <c r="M223" i="1"/>
  <c r="M222" i="1"/>
  <c r="M221" i="1"/>
  <c r="M220" i="1"/>
  <c r="M219" i="1"/>
  <c r="M218" i="1"/>
  <c r="M217" i="1"/>
  <c r="M216" i="1"/>
  <c r="M215" i="1"/>
  <c r="M214" i="1"/>
  <c r="M213" i="1"/>
  <c r="M212" i="1"/>
  <c r="M211" i="1"/>
  <c r="M210" i="1"/>
  <c r="M209" i="1"/>
  <c r="M208" i="1"/>
  <c r="M207" i="1"/>
  <c r="M206" i="1"/>
  <c r="M205" i="1"/>
  <c r="M204" i="1"/>
  <c r="M203" i="1"/>
  <c r="M202" i="1"/>
  <c r="M201" i="1"/>
  <c r="M200" i="1"/>
  <c r="M199" i="1"/>
  <c r="M198" i="1"/>
  <c r="M197" i="1"/>
  <c r="M196" i="1"/>
  <c r="M195" i="1"/>
  <c r="M194" i="1"/>
  <c r="M193" i="1"/>
  <c r="M192" i="1"/>
  <c r="M191" i="1"/>
  <c r="M190" i="1"/>
  <c r="M189" i="1"/>
  <c r="M188" i="1"/>
  <c r="M187" i="1"/>
  <c r="M186" i="1"/>
  <c r="M185" i="1"/>
  <c r="M184" i="1"/>
  <c r="M183" i="1"/>
  <c r="M182" i="1"/>
  <c r="M181" i="1"/>
  <c r="M180" i="1"/>
  <c r="M179" i="1"/>
  <c r="M178" i="1"/>
  <c r="M177" i="1"/>
  <c r="M176" i="1"/>
  <c r="M175" i="1"/>
  <c r="M174" i="1"/>
  <c r="M173" i="1"/>
  <c r="M172" i="1"/>
  <c r="M171" i="1"/>
  <c r="M170" i="1"/>
  <c r="M169" i="1"/>
  <c r="M168" i="1"/>
  <c r="M167" i="1"/>
  <c r="M166" i="1"/>
  <c r="M165" i="1"/>
  <c r="M164" i="1"/>
  <c r="M163" i="1"/>
  <c r="M162" i="1"/>
  <c r="M161" i="1"/>
  <c r="M160" i="1"/>
  <c r="M159" i="1"/>
  <c r="M158" i="1"/>
  <c r="M157" i="1"/>
  <c r="M156" i="1"/>
  <c r="M155" i="1"/>
  <c r="M154" i="1"/>
  <c r="M153" i="1"/>
  <c r="M152" i="1"/>
  <c r="M151" i="1"/>
  <c r="M150" i="1"/>
  <c r="M149" i="1"/>
  <c r="M148" i="1"/>
  <c r="M147" i="1"/>
  <c r="M146" i="1"/>
  <c r="M145" i="1"/>
  <c r="M144" i="1"/>
  <c r="M143" i="1"/>
  <c r="M142" i="1"/>
  <c r="M141" i="1"/>
  <c r="M140" i="1"/>
  <c r="M139" i="1"/>
  <c r="M138" i="1"/>
  <c r="M137" i="1"/>
  <c r="M136" i="1"/>
  <c r="M135" i="1"/>
  <c r="M134" i="1"/>
  <c r="M133" i="1"/>
  <c r="M132" i="1"/>
  <c r="M131" i="1"/>
  <c r="M130" i="1"/>
  <c r="M129" i="1"/>
  <c r="M128" i="1"/>
  <c r="M127" i="1"/>
  <c r="M126" i="1"/>
  <c r="M125" i="1"/>
  <c r="M124" i="1"/>
  <c r="M123" i="1"/>
  <c r="M122" i="1"/>
  <c r="M121" i="1"/>
  <c r="M120" i="1"/>
  <c r="M119" i="1"/>
  <c r="M118" i="1"/>
  <c r="M117" i="1"/>
  <c r="M116" i="1"/>
  <c r="M115" i="1"/>
  <c r="M114" i="1"/>
  <c r="M113" i="1"/>
  <c r="M112" i="1"/>
  <c r="M111" i="1"/>
  <c r="M110" i="1"/>
  <c r="M109" i="1"/>
  <c r="M108" i="1"/>
  <c r="M107" i="1"/>
  <c r="M106" i="1"/>
  <c r="M105" i="1"/>
  <c r="M104" i="1"/>
  <c r="M103" i="1"/>
  <c r="M102" i="1"/>
  <c r="M101" i="1"/>
  <c r="M100" i="1"/>
  <c r="M99" i="1"/>
  <c r="M98" i="1"/>
  <c r="M97" i="1"/>
  <c r="M96" i="1"/>
  <c r="M95" i="1"/>
  <c r="M94" i="1"/>
  <c r="M93" i="1"/>
  <c r="M92" i="1"/>
  <c r="M91" i="1"/>
  <c r="M90" i="1"/>
  <c r="M89" i="1"/>
  <c r="M88" i="1"/>
  <c r="M87" i="1"/>
  <c r="M86" i="1"/>
  <c r="M85" i="1"/>
  <c r="M84" i="1"/>
  <c r="M83" i="1"/>
  <c r="M82" i="1"/>
  <c r="M81" i="1"/>
  <c r="M80" i="1"/>
  <c r="M79" i="1"/>
  <c r="M78" i="1"/>
  <c r="M77" i="1"/>
  <c r="M76" i="1"/>
  <c r="M75" i="1"/>
  <c r="M74" i="1"/>
  <c r="M73" i="1"/>
  <c r="M72" i="1"/>
  <c r="M71" i="1"/>
  <c r="M70" i="1"/>
  <c r="M69" i="1"/>
  <c r="M68" i="1"/>
  <c r="M67" i="1"/>
  <c r="M66" i="1"/>
  <c r="M65" i="1"/>
  <c r="M64" i="1"/>
  <c r="M63" i="1"/>
  <c r="M62" i="1"/>
  <c r="M61" i="1"/>
  <c r="M60" i="1"/>
  <c r="M59" i="1"/>
  <c r="M58" i="1"/>
  <c r="M57" i="1"/>
  <c r="M56" i="1"/>
  <c r="M55" i="1"/>
  <c r="M54" i="1"/>
  <c r="M53" i="1"/>
  <c r="M52" i="1"/>
  <c r="M51" i="1"/>
  <c r="M50" i="1"/>
  <c r="M49" i="1"/>
  <c r="M48" i="1"/>
  <c r="M47" i="1"/>
  <c r="M46" i="1"/>
  <c r="M45" i="1"/>
  <c r="M44" i="1"/>
  <c r="M43" i="1"/>
  <c r="M42" i="1"/>
  <c r="M41" i="1"/>
  <c r="M40" i="1"/>
  <c r="M39" i="1"/>
  <c r="M38" i="1"/>
  <c r="M37" i="1"/>
  <c r="M36" i="1"/>
  <c r="M35" i="1"/>
  <c r="M34" i="1"/>
  <c r="M33" i="1"/>
  <c r="M32" i="1"/>
  <c r="M31" i="1"/>
  <c r="M30" i="1"/>
  <c r="M29" i="1"/>
  <c r="M28" i="1"/>
  <c r="M27" i="1"/>
  <c r="M26" i="1"/>
  <c r="M25" i="1"/>
  <c r="M24" i="1"/>
  <c r="M23" i="1"/>
  <c r="M22" i="1"/>
  <c r="M21" i="1"/>
  <c r="M20" i="1"/>
  <c r="M19" i="1"/>
  <c r="M18" i="1"/>
  <c r="M17" i="1"/>
  <c r="M16" i="1"/>
  <c r="M15" i="1"/>
  <c r="M14" i="1"/>
  <c r="M13" i="1"/>
  <c r="M12" i="1"/>
  <c r="M11" i="1"/>
  <c r="M10" i="1"/>
  <c r="M9" i="1"/>
  <c r="M8" i="1"/>
  <c r="M7" i="1"/>
  <c r="M6" i="1"/>
  <c r="M5" i="1"/>
  <c r="M4" i="1"/>
  <c r="M3" i="1"/>
  <c r="M2" i="1"/>
  <c r="J13" i="1" l="1"/>
  <c r="J14" i="1"/>
  <c r="J15" i="1"/>
  <c r="J16" i="1"/>
  <c r="J17" i="1"/>
  <c r="J18" i="1"/>
  <c r="J19" i="1"/>
  <c r="J20" i="1"/>
  <c r="J21" i="1"/>
  <c r="I13" i="1"/>
  <c r="I14" i="1"/>
  <c r="I15" i="1"/>
  <c r="I16" i="1"/>
  <c r="I17" i="1"/>
  <c r="I18" i="1"/>
  <c r="I19" i="1"/>
  <c r="I20" i="1"/>
  <c r="I21" i="1"/>
  <c r="H13" i="1"/>
  <c r="H14" i="1"/>
  <c r="H15" i="1"/>
  <c r="H16" i="1"/>
  <c r="H17" i="1"/>
  <c r="H18" i="1"/>
  <c r="H19" i="1"/>
  <c r="H20" i="1"/>
  <c r="H21" i="1"/>
  <c r="G13" i="1"/>
  <c r="G14" i="1"/>
  <c r="G15" i="1"/>
  <c r="G16" i="1"/>
  <c r="G17" i="1"/>
  <c r="G18" i="1"/>
  <c r="G19" i="1"/>
  <c r="G20" i="1"/>
  <c r="G21" i="1"/>
  <c r="F13" i="1"/>
  <c r="F14" i="1"/>
  <c r="F15" i="1"/>
  <c r="F16" i="1"/>
  <c r="F17" i="1"/>
  <c r="F18" i="1"/>
  <c r="F19" i="1"/>
  <c r="F20" i="1"/>
  <c r="F21" i="1"/>
  <c r="E13" i="1"/>
  <c r="E14" i="1"/>
  <c r="E15" i="1"/>
  <c r="E16" i="1"/>
  <c r="E17" i="1"/>
  <c r="E18" i="1"/>
  <c r="E19" i="1"/>
  <c r="E20" i="1"/>
  <c r="E21" i="1"/>
  <c r="D13" i="1"/>
  <c r="D14" i="1"/>
  <c r="D15" i="1"/>
  <c r="D16" i="1"/>
  <c r="D17" i="1"/>
  <c r="D18" i="1"/>
  <c r="D19" i="1"/>
  <c r="D20" i="1"/>
  <c r="D21" i="1"/>
  <c r="C13" i="1"/>
  <c r="C14" i="1"/>
  <c r="C15" i="1"/>
  <c r="C16" i="1"/>
  <c r="C17" i="1"/>
  <c r="C18" i="1"/>
  <c r="C19" i="1"/>
  <c r="C20" i="1"/>
  <c r="C21" i="1"/>
  <c r="B13" i="1"/>
  <c r="B14" i="1"/>
  <c r="B15" i="1"/>
  <c r="B16" i="1"/>
  <c r="B17" i="1"/>
  <c r="B18" i="1"/>
  <c r="B19" i="1"/>
  <c r="B20" i="1"/>
  <c r="B21" i="1"/>
  <c r="A13" i="1"/>
  <c r="A14" i="1"/>
  <c r="A15" i="1"/>
  <c r="A16" i="1"/>
  <c r="A17" i="1"/>
  <c r="A18" i="1"/>
  <c r="A19" i="1"/>
  <c r="A20" i="1"/>
  <c r="A21" i="1"/>
  <c r="B12" i="1"/>
  <c r="C12" i="1"/>
  <c r="D12" i="1"/>
  <c r="E12" i="1"/>
  <c r="F12" i="1"/>
  <c r="G12" i="1"/>
  <c r="H12" i="1"/>
  <c r="I12" i="1"/>
  <c r="J12" i="1"/>
  <c r="A12" i="1"/>
</calcChain>
</file>

<file path=xl/sharedStrings.xml><?xml version="1.0" encoding="utf-8"?>
<sst xmlns="http://schemas.openxmlformats.org/spreadsheetml/2006/main" count="4" uniqueCount="4">
  <si>
    <t>Résultats</t>
  </si>
  <si>
    <t>Val1</t>
  </si>
  <si>
    <t>Val2</t>
  </si>
  <si>
    <t>Val3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</si>
</sst>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3" fontId="0" fillId="0" borderId="0" xfId="0" applyNumberFormat="1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152401</xdr:colOff>
      <xdr:row>0</xdr:row>
      <xdr:rowOff>76200</xdr:rowOff>
    </xdr:from>
    <xdr:to>
      <xdr:col>11</xdr:col>
      <xdr:colOff>609601</xdr:colOff>
      <xdr:row>0</xdr:row>
      <xdr:rowOff>295275</xdr:rowOff>
    </xdr:to>
    <xdr:sp macro="[0]!Etude" textlink="">
      <xdr:nvSpPr>
        <xdr:cNvPr id="2" name="Rectangle à coins arrondis 1"/>
        <xdr:cNvSpPr/>
      </xdr:nvSpPr>
      <xdr:spPr>
        <a:xfrm>
          <a:off x="8534401" y="76200"/>
          <a:ext cx="457200" cy="219075"/>
        </a:xfrm>
        <a:prstGeom prst="roundRect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Go 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1001"/>
  <sheetViews>
    <sheetView tabSelected="1" workbookViewId="0">
      <pane ySplit="1" topLeftCell="A2" activePane="bottomLeft" state="frozenSplit"/>
      <selection pane="bottomLeft" activeCell="N1" sqref="N1"/>
    </sheetView>
  </sheetViews>
  <sheetFormatPr baseColWidth="10" defaultRowHeight="15" x14ac:dyDescent="0.25"/>
  <cols>
    <col min="11" max="11" width="11.42578125" style="1"/>
    <col min="13" max="13" width="13.7109375" bestFit="1" customWidth="1"/>
    <col min="14" max="16" width="9.42578125" bestFit="1" customWidth="1"/>
  </cols>
  <sheetData>
    <row r="1" spans="1:16" ht="33.75" customHeight="1" x14ac:dyDescent="0.25">
      <c r="A1">
        <v>1</v>
      </c>
      <c r="B1">
        <v>1.1000000000000001</v>
      </c>
      <c r="C1">
        <v>1.2</v>
      </c>
      <c r="D1">
        <v>1.3</v>
      </c>
      <c r="E1">
        <v>1.4</v>
      </c>
      <c r="F1">
        <v>1.5</v>
      </c>
      <c r="G1">
        <v>1.6</v>
      </c>
      <c r="H1">
        <v>1.7</v>
      </c>
      <c r="I1">
        <v>1.8</v>
      </c>
      <c r="J1">
        <v>1.9</v>
      </c>
      <c r="M1" s="3" t="s">
        <v>0</v>
      </c>
      <c r="N1" s="3" t="s">
        <v>1</v>
      </c>
      <c r="O1" s="3" t="s">
        <v>2</v>
      </c>
      <c r="P1" s="3" t="s">
        <v>3</v>
      </c>
    </row>
    <row r="2" spans="1:16" x14ac:dyDescent="0.25">
      <c r="A2">
        <v>2</v>
      </c>
      <c r="B2">
        <v>2.1</v>
      </c>
      <c r="C2">
        <v>2.2000000000000002</v>
      </c>
      <c r="D2">
        <v>2.2999999999999998</v>
      </c>
      <c r="E2">
        <v>2.4</v>
      </c>
      <c r="F2">
        <v>2.5</v>
      </c>
      <c r="G2">
        <v>2.6</v>
      </c>
      <c r="H2">
        <v>2.7</v>
      </c>
      <c r="I2">
        <v>2.8</v>
      </c>
      <c r="J2">
        <v>2.9</v>
      </c>
      <c r="M2">
        <f>1*1*1</f>
        <v>1</v>
      </c>
      <c r="N2">
        <v>1</v>
      </c>
      <c r="O2">
        <v>1</v>
      </c>
      <c r="P2">
        <v>1</v>
      </c>
    </row>
    <row r="3" spans="1:16" x14ac:dyDescent="0.25">
      <c r="A3">
        <v>3</v>
      </c>
      <c r="B3">
        <v>3.1</v>
      </c>
      <c r="C3">
        <v>3.2</v>
      </c>
      <c r="D3">
        <v>3.3</v>
      </c>
      <c r="E3">
        <v>3.4</v>
      </c>
      <c r="F3">
        <v>3.5</v>
      </c>
      <c r="G3">
        <v>3.6</v>
      </c>
      <c r="H3">
        <v>3.7</v>
      </c>
      <c r="I3">
        <v>3.8</v>
      </c>
      <c r="J3">
        <v>3.9</v>
      </c>
      <c r="M3">
        <f>1*1*2</f>
        <v>2</v>
      </c>
      <c r="N3">
        <v>1</v>
      </c>
      <c r="O3">
        <v>1</v>
      </c>
      <c r="P3">
        <v>2</v>
      </c>
    </row>
    <row r="4" spans="1:16" x14ac:dyDescent="0.25">
      <c r="A4">
        <v>4</v>
      </c>
      <c r="B4">
        <v>4.0999999999999996</v>
      </c>
      <c r="C4">
        <v>4.2</v>
      </c>
      <c r="D4">
        <v>4.3</v>
      </c>
      <c r="E4">
        <v>4.4000000000000004</v>
      </c>
      <c r="F4">
        <v>4.5</v>
      </c>
      <c r="G4">
        <v>4.5999999999999996</v>
      </c>
      <c r="H4">
        <v>4.7</v>
      </c>
      <c r="I4">
        <v>4.8</v>
      </c>
      <c r="J4">
        <v>4.9000000000000004</v>
      </c>
      <c r="M4">
        <f>1*1*3</f>
        <v>3</v>
      </c>
      <c r="N4">
        <v>1</v>
      </c>
      <c r="O4" s="2">
        <v>1</v>
      </c>
      <c r="P4">
        <v>3</v>
      </c>
    </row>
    <row r="5" spans="1:16" x14ac:dyDescent="0.25">
      <c r="A5">
        <v>5</v>
      </c>
      <c r="B5">
        <v>5.0999999999999996</v>
      </c>
      <c r="C5">
        <v>5.2</v>
      </c>
      <c r="D5">
        <v>5.3</v>
      </c>
      <c r="E5">
        <v>5.4</v>
      </c>
      <c r="F5">
        <v>5.5</v>
      </c>
      <c r="G5">
        <v>5.6</v>
      </c>
      <c r="H5">
        <v>5.7</v>
      </c>
      <c r="I5">
        <v>5.8</v>
      </c>
      <c r="J5">
        <v>5.9</v>
      </c>
      <c r="M5">
        <f>1*1*4</f>
        <v>4</v>
      </c>
      <c r="N5">
        <v>1</v>
      </c>
      <c r="O5">
        <v>1</v>
      </c>
      <c r="P5">
        <v>4</v>
      </c>
    </row>
    <row r="6" spans="1:16" x14ac:dyDescent="0.25">
      <c r="A6">
        <v>6</v>
      </c>
      <c r="B6">
        <v>6.1</v>
      </c>
      <c r="C6">
        <v>6.2</v>
      </c>
      <c r="D6">
        <v>6.3</v>
      </c>
      <c r="E6">
        <v>6.4</v>
      </c>
      <c r="F6">
        <v>6.5</v>
      </c>
      <c r="G6">
        <v>6.6</v>
      </c>
      <c r="H6">
        <v>6.7</v>
      </c>
      <c r="I6">
        <v>6.8</v>
      </c>
      <c r="J6">
        <v>6.9</v>
      </c>
      <c r="M6">
        <f>1*1*5</f>
        <v>5</v>
      </c>
      <c r="N6">
        <v>1</v>
      </c>
      <c r="O6">
        <v>1</v>
      </c>
      <c r="P6">
        <v>5</v>
      </c>
    </row>
    <row r="7" spans="1:16" x14ac:dyDescent="0.25">
      <c r="A7">
        <v>7</v>
      </c>
      <c r="B7">
        <v>7.1</v>
      </c>
      <c r="C7">
        <v>7.2</v>
      </c>
      <c r="D7">
        <v>7.3</v>
      </c>
      <c r="E7">
        <v>7.4</v>
      </c>
      <c r="F7">
        <v>7.5</v>
      </c>
      <c r="G7">
        <v>7.6</v>
      </c>
      <c r="H7">
        <v>7.7</v>
      </c>
      <c r="I7">
        <v>7.8</v>
      </c>
      <c r="J7">
        <v>7.9</v>
      </c>
      <c r="M7">
        <f>1*1*6</f>
        <v>6</v>
      </c>
      <c r="N7">
        <v>1</v>
      </c>
      <c r="O7">
        <v>1</v>
      </c>
      <c r="P7">
        <v>6</v>
      </c>
    </row>
    <row r="8" spans="1:16" x14ac:dyDescent="0.25">
      <c r="A8">
        <v>8</v>
      </c>
      <c r="B8">
        <v>8.1</v>
      </c>
      <c r="C8">
        <v>8.1999999999999993</v>
      </c>
      <c r="D8">
        <v>8.3000000000000007</v>
      </c>
      <c r="E8">
        <v>8.4</v>
      </c>
      <c r="F8">
        <v>8.5</v>
      </c>
      <c r="G8">
        <v>8.6</v>
      </c>
      <c r="H8">
        <v>8.6999999999999993</v>
      </c>
      <c r="I8">
        <v>8.8000000000000007</v>
      </c>
      <c r="J8">
        <v>8.9</v>
      </c>
      <c r="M8">
        <f>1*1*7</f>
        <v>7</v>
      </c>
      <c r="N8">
        <v>1</v>
      </c>
      <c r="O8">
        <v>1</v>
      </c>
      <c r="P8">
        <v>7</v>
      </c>
    </row>
    <row r="9" spans="1:16" x14ac:dyDescent="0.25">
      <c r="A9">
        <v>9</v>
      </c>
      <c r="B9">
        <v>9.1</v>
      </c>
      <c r="C9">
        <v>9.1999999999999993</v>
      </c>
      <c r="D9">
        <v>9.3000000000000007</v>
      </c>
      <c r="E9">
        <v>9.4</v>
      </c>
      <c r="F9">
        <v>9.5</v>
      </c>
      <c r="G9">
        <v>9.6</v>
      </c>
      <c r="H9">
        <v>9.6999999999999993</v>
      </c>
      <c r="I9">
        <v>9.8000000000000007</v>
      </c>
      <c r="J9">
        <v>9.9</v>
      </c>
      <c r="M9">
        <f>1*1*8</f>
        <v>8</v>
      </c>
      <c r="N9">
        <v>1</v>
      </c>
      <c r="O9">
        <v>1</v>
      </c>
      <c r="P9">
        <v>8</v>
      </c>
    </row>
    <row r="10" spans="1:16" x14ac:dyDescent="0.25">
      <c r="A10">
        <v>10</v>
      </c>
      <c r="B10">
        <v>10.1</v>
      </c>
      <c r="C10">
        <v>10.199999999999999</v>
      </c>
      <c r="D10">
        <v>10.3</v>
      </c>
      <c r="E10">
        <v>10.4</v>
      </c>
      <c r="F10">
        <v>10.5</v>
      </c>
      <c r="G10">
        <v>10.6</v>
      </c>
      <c r="H10">
        <v>10.7</v>
      </c>
      <c r="I10">
        <v>10.8</v>
      </c>
      <c r="J10">
        <v>10.9</v>
      </c>
      <c r="M10">
        <f>1*1*9</f>
        <v>9</v>
      </c>
      <c r="N10">
        <v>1</v>
      </c>
      <c r="O10">
        <v>1</v>
      </c>
      <c r="P10">
        <v>9</v>
      </c>
    </row>
    <row r="11" spans="1:16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M11">
        <f>1*1*10</f>
        <v>10</v>
      </c>
      <c r="N11">
        <v>1</v>
      </c>
      <c r="O11">
        <v>1</v>
      </c>
      <c r="P11">
        <v>10</v>
      </c>
    </row>
    <row r="12" spans="1:16" x14ac:dyDescent="0.25">
      <c r="A12">
        <f>A1*A1*A1</f>
        <v>1</v>
      </c>
      <c r="B12">
        <f t="shared" ref="B12:J12" si="0">B1*B1*B1</f>
        <v>1.3310000000000004</v>
      </c>
      <c r="C12">
        <f t="shared" si="0"/>
        <v>1.728</v>
      </c>
      <c r="D12">
        <f t="shared" si="0"/>
        <v>2.1970000000000005</v>
      </c>
      <c r="E12">
        <f t="shared" si="0"/>
        <v>2.7439999999999993</v>
      </c>
      <c r="F12">
        <f t="shared" si="0"/>
        <v>3.375</v>
      </c>
      <c r="G12">
        <f t="shared" si="0"/>
        <v>4.096000000000001</v>
      </c>
      <c r="H12">
        <f t="shared" si="0"/>
        <v>4.9129999999999994</v>
      </c>
      <c r="I12">
        <f t="shared" si="0"/>
        <v>5.8320000000000007</v>
      </c>
      <c r="J12">
        <f t="shared" si="0"/>
        <v>6.8589999999999991</v>
      </c>
      <c r="M12">
        <f>1*1*1.1</f>
        <v>1.1000000000000001</v>
      </c>
      <c r="N12">
        <v>1</v>
      </c>
      <c r="O12">
        <v>1</v>
      </c>
      <c r="P12">
        <v>1.1000000000000001</v>
      </c>
    </row>
    <row r="13" spans="1:16" x14ac:dyDescent="0.25">
      <c r="A13">
        <f t="shared" ref="A13:J21" si="1">A2*A2*A2</f>
        <v>8</v>
      </c>
      <c r="B13">
        <f t="shared" si="1"/>
        <v>9.261000000000001</v>
      </c>
      <c r="C13">
        <f t="shared" si="1"/>
        <v>10.648000000000003</v>
      </c>
      <c r="D13">
        <f t="shared" si="1"/>
        <v>12.166999999999996</v>
      </c>
      <c r="E13">
        <f t="shared" si="1"/>
        <v>13.824</v>
      </c>
      <c r="F13">
        <f t="shared" si="1"/>
        <v>15.625</v>
      </c>
      <c r="G13">
        <f t="shared" si="1"/>
        <v>17.576000000000004</v>
      </c>
      <c r="H13">
        <f t="shared" si="1"/>
        <v>19.683000000000003</v>
      </c>
      <c r="I13">
        <f t="shared" si="1"/>
        <v>21.951999999999995</v>
      </c>
      <c r="J13">
        <f t="shared" si="1"/>
        <v>24.388999999999999</v>
      </c>
      <c r="M13">
        <f>1*1*2.1</f>
        <v>2.1</v>
      </c>
      <c r="N13">
        <v>1</v>
      </c>
      <c r="O13">
        <v>1</v>
      </c>
      <c r="P13">
        <v>2.1</v>
      </c>
    </row>
    <row r="14" spans="1:16" x14ac:dyDescent="0.25">
      <c r="A14">
        <f t="shared" si="1"/>
        <v>27</v>
      </c>
      <c r="B14">
        <f t="shared" si="1"/>
        <v>29.791000000000004</v>
      </c>
      <c r="C14">
        <f t="shared" si="1"/>
        <v>32.768000000000008</v>
      </c>
      <c r="D14">
        <f t="shared" si="1"/>
        <v>35.936999999999998</v>
      </c>
      <c r="E14">
        <f t="shared" si="1"/>
        <v>39.303999999999995</v>
      </c>
      <c r="F14">
        <f t="shared" si="1"/>
        <v>42.875</v>
      </c>
      <c r="G14">
        <f t="shared" si="1"/>
        <v>46.656000000000006</v>
      </c>
      <c r="H14">
        <f t="shared" si="1"/>
        <v>50.653000000000006</v>
      </c>
      <c r="I14">
        <f t="shared" si="1"/>
        <v>54.871999999999993</v>
      </c>
      <c r="J14">
        <f t="shared" si="1"/>
        <v>59.318999999999996</v>
      </c>
      <c r="M14">
        <f>1*1*3.1</f>
        <v>3.1</v>
      </c>
      <c r="N14">
        <v>1</v>
      </c>
      <c r="O14">
        <v>1</v>
      </c>
      <c r="P14">
        <v>3.1</v>
      </c>
    </row>
    <row r="15" spans="1:16" x14ac:dyDescent="0.25">
      <c r="A15">
        <f t="shared" si="1"/>
        <v>64</v>
      </c>
      <c r="B15">
        <f t="shared" si="1"/>
        <v>68.920999999999992</v>
      </c>
      <c r="C15">
        <f t="shared" si="1"/>
        <v>74.088000000000008</v>
      </c>
      <c r="D15">
        <f t="shared" si="1"/>
        <v>79.506999999999991</v>
      </c>
      <c r="E15">
        <f t="shared" si="1"/>
        <v>85.184000000000026</v>
      </c>
      <c r="F15">
        <f t="shared" si="1"/>
        <v>91.125</v>
      </c>
      <c r="G15">
        <f t="shared" si="1"/>
        <v>97.33599999999997</v>
      </c>
      <c r="H15">
        <f t="shared" si="1"/>
        <v>103.82300000000002</v>
      </c>
      <c r="I15">
        <f t="shared" si="1"/>
        <v>110.592</v>
      </c>
      <c r="J15">
        <f t="shared" si="1"/>
        <v>117.64900000000003</v>
      </c>
      <c r="M15">
        <f>1*1*4.1</f>
        <v>4.0999999999999996</v>
      </c>
      <c r="N15">
        <v>1</v>
      </c>
      <c r="O15">
        <v>1</v>
      </c>
      <c r="P15">
        <v>4.0999999999999996</v>
      </c>
    </row>
    <row r="16" spans="1:16" x14ac:dyDescent="0.25">
      <c r="A16">
        <f t="shared" si="1"/>
        <v>125</v>
      </c>
      <c r="B16">
        <f t="shared" si="1"/>
        <v>132.65099999999998</v>
      </c>
      <c r="C16">
        <f t="shared" si="1"/>
        <v>140.60800000000003</v>
      </c>
      <c r="D16">
        <f t="shared" si="1"/>
        <v>148.87699999999998</v>
      </c>
      <c r="E16">
        <f t="shared" si="1"/>
        <v>157.46400000000003</v>
      </c>
      <c r="F16">
        <f t="shared" si="1"/>
        <v>166.375</v>
      </c>
      <c r="G16">
        <f t="shared" si="1"/>
        <v>175.61599999999996</v>
      </c>
      <c r="H16">
        <f t="shared" si="1"/>
        <v>185.19300000000001</v>
      </c>
      <c r="I16">
        <f t="shared" si="1"/>
        <v>195.11199999999999</v>
      </c>
      <c r="J16">
        <f t="shared" si="1"/>
        <v>205.37900000000002</v>
      </c>
      <c r="M16">
        <f>1*1*5.1</f>
        <v>5.0999999999999996</v>
      </c>
      <c r="N16">
        <v>1</v>
      </c>
      <c r="O16">
        <v>1</v>
      </c>
      <c r="P16">
        <v>5.0999999999999996</v>
      </c>
    </row>
    <row r="17" spans="1:16" x14ac:dyDescent="0.25">
      <c r="A17">
        <f t="shared" si="1"/>
        <v>216</v>
      </c>
      <c r="B17">
        <f t="shared" si="1"/>
        <v>226.98099999999994</v>
      </c>
      <c r="C17">
        <f t="shared" si="1"/>
        <v>238.32800000000003</v>
      </c>
      <c r="D17">
        <f t="shared" si="1"/>
        <v>250.04699999999997</v>
      </c>
      <c r="E17">
        <f t="shared" si="1"/>
        <v>262.14400000000006</v>
      </c>
      <c r="F17">
        <f t="shared" si="1"/>
        <v>274.625</v>
      </c>
      <c r="G17">
        <f t="shared" si="1"/>
        <v>287.49599999999998</v>
      </c>
      <c r="H17">
        <f t="shared" si="1"/>
        <v>300.76300000000003</v>
      </c>
      <c r="I17">
        <f t="shared" si="1"/>
        <v>314.43199999999996</v>
      </c>
      <c r="J17">
        <f t="shared" si="1"/>
        <v>328.50900000000007</v>
      </c>
      <c r="M17">
        <f>1*1*6.1</f>
        <v>6.1</v>
      </c>
      <c r="N17">
        <v>1</v>
      </c>
      <c r="O17">
        <v>1</v>
      </c>
      <c r="P17">
        <v>6.1</v>
      </c>
    </row>
    <row r="18" spans="1:16" x14ac:dyDescent="0.25">
      <c r="A18">
        <f t="shared" si="1"/>
        <v>343</v>
      </c>
      <c r="B18">
        <f t="shared" si="1"/>
        <v>357.91099999999994</v>
      </c>
      <c r="C18">
        <f t="shared" si="1"/>
        <v>373.24800000000005</v>
      </c>
      <c r="D18">
        <f t="shared" si="1"/>
        <v>389.017</v>
      </c>
      <c r="E18">
        <f t="shared" si="1"/>
        <v>405.22400000000005</v>
      </c>
      <c r="F18">
        <f t="shared" si="1"/>
        <v>421.875</v>
      </c>
      <c r="G18">
        <f t="shared" si="1"/>
        <v>438.97599999999994</v>
      </c>
      <c r="H18">
        <f t="shared" si="1"/>
        <v>456.53300000000007</v>
      </c>
      <c r="I18">
        <f t="shared" si="1"/>
        <v>474.55199999999996</v>
      </c>
      <c r="J18">
        <f t="shared" si="1"/>
        <v>493.03900000000004</v>
      </c>
      <c r="M18">
        <f>1*1*7.1</f>
        <v>7.1</v>
      </c>
      <c r="N18">
        <v>1</v>
      </c>
      <c r="O18">
        <v>1</v>
      </c>
      <c r="P18">
        <v>7.1</v>
      </c>
    </row>
    <row r="19" spans="1:16" x14ac:dyDescent="0.25">
      <c r="A19">
        <f t="shared" si="1"/>
        <v>512</v>
      </c>
      <c r="B19">
        <f t="shared" si="1"/>
        <v>531.44099999999992</v>
      </c>
      <c r="C19">
        <f t="shared" si="1"/>
        <v>551.36799999999994</v>
      </c>
      <c r="D19">
        <f t="shared" si="1"/>
        <v>571.78700000000015</v>
      </c>
      <c r="E19">
        <f t="shared" si="1"/>
        <v>592.70400000000006</v>
      </c>
      <c r="F19">
        <f t="shared" si="1"/>
        <v>614.125</v>
      </c>
      <c r="G19">
        <f t="shared" si="1"/>
        <v>636.05599999999993</v>
      </c>
      <c r="H19">
        <f t="shared" si="1"/>
        <v>658.50299999999982</v>
      </c>
      <c r="I19">
        <f t="shared" si="1"/>
        <v>681.47200000000021</v>
      </c>
      <c r="J19">
        <f t="shared" si="1"/>
        <v>704.96900000000005</v>
      </c>
      <c r="M19">
        <f>1*1*8.1</f>
        <v>8.1</v>
      </c>
      <c r="N19">
        <v>1</v>
      </c>
      <c r="O19">
        <v>1</v>
      </c>
      <c r="P19">
        <v>8.1</v>
      </c>
    </row>
    <row r="20" spans="1:16" x14ac:dyDescent="0.25">
      <c r="A20">
        <f t="shared" si="1"/>
        <v>729</v>
      </c>
      <c r="B20">
        <f t="shared" si="1"/>
        <v>753.57099999999991</v>
      </c>
      <c r="C20">
        <f t="shared" si="1"/>
        <v>778.68799999999976</v>
      </c>
      <c r="D20">
        <f t="shared" si="1"/>
        <v>804.3570000000002</v>
      </c>
      <c r="E20">
        <f t="shared" si="1"/>
        <v>830.58400000000017</v>
      </c>
      <c r="F20">
        <f t="shared" si="1"/>
        <v>857.375</v>
      </c>
      <c r="G20">
        <f t="shared" si="1"/>
        <v>884.73599999999999</v>
      </c>
      <c r="H20">
        <f t="shared" si="1"/>
        <v>912.67299999999977</v>
      </c>
      <c r="I20">
        <f t="shared" si="1"/>
        <v>941.19200000000023</v>
      </c>
      <c r="J20">
        <f t="shared" si="1"/>
        <v>970.29900000000009</v>
      </c>
      <c r="M20">
        <f>1*1*9.1</f>
        <v>9.1</v>
      </c>
      <c r="N20">
        <v>1</v>
      </c>
      <c r="O20">
        <v>1</v>
      </c>
      <c r="P20">
        <v>9.1</v>
      </c>
    </row>
    <row r="21" spans="1:16" x14ac:dyDescent="0.25">
      <c r="A21">
        <f t="shared" si="1"/>
        <v>1000</v>
      </c>
      <c r="B21">
        <f t="shared" si="1"/>
        <v>1030.3009999999999</v>
      </c>
      <c r="C21">
        <f t="shared" si="1"/>
        <v>1061.2079999999999</v>
      </c>
      <c r="D21">
        <f t="shared" si="1"/>
        <v>1092.7270000000003</v>
      </c>
      <c r="E21">
        <f t="shared" si="1"/>
        <v>1124.8640000000003</v>
      </c>
      <c r="F21">
        <f t="shared" si="1"/>
        <v>1157.625</v>
      </c>
      <c r="G21">
        <f t="shared" si="1"/>
        <v>1191.0159999999998</v>
      </c>
      <c r="H21">
        <f t="shared" si="1"/>
        <v>1225.0429999999997</v>
      </c>
      <c r="I21">
        <f t="shared" si="1"/>
        <v>1259.7120000000002</v>
      </c>
      <c r="J21">
        <f t="shared" si="1"/>
        <v>1295.029</v>
      </c>
      <c r="M21">
        <f>1*1*10.1</f>
        <v>10.1</v>
      </c>
      <c r="N21">
        <v>1</v>
      </c>
      <c r="O21">
        <v>1</v>
      </c>
      <c r="P21">
        <v>10.1</v>
      </c>
    </row>
    <row r="22" spans="1:16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M22">
        <f>1*1*1.2</f>
        <v>1.2</v>
      </c>
      <c r="N22">
        <v>1</v>
      </c>
      <c r="O22">
        <v>1</v>
      </c>
      <c r="P22">
        <v>1.2</v>
      </c>
    </row>
    <row r="23" spans="1:16" x14ac:dyDescent="0.25">
      <c r="M23">
        <f>1*1*2.2</f>
        <v>2.2000000000000002</v>
      </c>
      <c r="N23">
        <v>1</v>
      </c>
      <c r="O23">
        <v>1</v>
      </c>
      <c r="P23">
        <v>2.2000000000000002</v>
      </c>
    </row>
    <row r="24" spans="1:16" x14ac:dyDescent="0.25">
      <c r="M24">
        <f>1*1*3.2</f>
        <v>3.2</v>
      </c>
      <c r="N24">
        <v>1</v>
      </c>
      <c r="O24">
        <v>1</v>
      </c>
      <c r="P24">
        <v>3.2</v>
      </c>
    </row>
    <row r="25" spans="1:16" x14ac:dyDescent="0.25">
      <c r="M25">
        <f>1*1*4.2</f>
        <v>4.2</v>
      </c>
      <c r="N25">
        <v>1</v>
      </c>
      <c r="O25">
        <v>1</v>
      </c>
      <c r="P25">
        <v>4.2</v>
      </c>
    </row>
    <row r="26" spans="1:16" x14ac:dyDescent="0.25">
      <c r="M26">
        <f>1*1*5.2</f>
        <v>5.2</v>
      </c>
      <c r="N26">
        <v>1</v>
      </c>
      <c r="O26">
        <v>1</v>
      </c>
      <c r="P26">
        <v>5.2</v>
      </c>
    </row>
    <row r="27" spans="1:16" x14ac:dyDescent="0.25">
      <c r="M27">
        <f>1*1*6.2</f>
        <v>6.2</v>
      </c>
      <c r="N27">
        <v>1</v>
      </c>
      <c r="O27">
        <v>1</v>
      </c>
      <c r="P27">
        <v>6.2</v>
      </c>
    </row>
    <row r="28" spans="1:16" x14ac:dyDescent="0.25">
      <c r="M28">
        <f>1*1*7.2</f>
        <v>7.2</v>
      </c>
      <c r="N28">
        <v>1</v>
      </c>
      <c r="O28">
        <v>1</v>
      </c>
      <c r="P28">
        <v>7.2</v>
      </c>
    </row>
    <row r="29" spans="1:16" x14ac:dyDescent="0.25">
      <c r="M29">
        <f>1*1*8.2</f>
        <v>8.1999999999999993</v>
      </c>
      <c r="N29">
        <v>1</v>
      </c>
      <c r="O29">
        <v>1</v>
      </c>
      <c r="P29">
        <v>8.1999999999999993</v>
      </c>
    </row>
    <row r="30" spans="1:16" x14ac:dyDescent="0.25">
      <c r="M30">
        <f>1*1*9.2</f>
        <v>9.1999999999999993</v>
      </c>
      <c r="N30">
        <v>1</v>
      </c>
      <c r="O30">
        <v>1</v>
      </c>
      <c r="P30">
        <v>9.1999999999999993</v>
      </c>
    </row>
    <row r="31" spans="1:16" x14ac:dyDescent="0.25">
      <c r="M31">
        <f>1*1*10.2</f>
        <v>10.199999999999999</v>
      </c>
      <c r="N31">
        <v>1</v>
      </c>
      <c r="O31">
        <v>1</v>
      </c>
      <c r="P31">
        <v>10.199999999999999</v>
      </c>
    </row>
    <row r="32" spans="1:16" x14ac:dyDescent="0.25">
      <c r="M32">
        <f>1*1*1.3</f>
        <v>1.3</v>
      </c>
      <c r="N32">
        <v>1</v>
      </c>
      <c r="O32">
        <v>1</v>
      </c>
      <c r="P32">
        <v>1.3</v>
      </c>
    </row>
    <row r="33" spans="13:16" x14ac:dyDescent="0.25">
      <c r="M33">
        <f>1*1*2.3</f>
        <v>2.2999999999999998</v>
      </c>
      <c r="N33">
        <v>1</v>
      </c>
      <c r="O33">
        <v>1</v>
      </c>
      <c r="P33">
        <v>2.2999999999999998</v>
      </c>
    </row>
    <row r="34" spans="13:16" x14ac:dyDescent="0.25">
      <c r="M34">
        <f>1*1*3.3</f>
        <v>3.3</v>
      </c>
      <c r="N34">
        <v>1</v>
      </c>
      <c r="O34">
        <v>1</v>
      </c>
      <c r="P34">
        <v>3.3</v>
      </c>
    </row>
    <row r="35" spans="13:16" x14ac:dyDescent="0.25">
      <c r="M35">
        <f>1*1*4.3</f>
        <v>4.3</v>
      </c>
      <c r="N35">
        <v>1</v>
      </c>
      <c r="O35">
        <v>1</v>
      </c>
      <c r="P35">
        <v>4.3</v>
      </c>
    </row>
    <row r="36" spans="13:16" x14ac:dyDescent="0.25">
      <c r="M36">
        <f>1*1*5.3</f>
        <v>5.3</v>
      </c>
      <c r="N36">
        <v>1</v>
      </c>
      <c r="O36">
        <v>1</v>
      </c>
      <c r="P36">
        <v>5.3</v>
      </c>
    </row>
    <row r="37" spans="13:16" x14ac:dyDescent="0.25">
      <c r="M37">
        <f>1*1*6.3</f>
        <v>6.3</v>
      </c>
      <c r="N37">
        <v>1</v>
      </c>
      <c r="O37">
        <v>1</v>
      </c>
      <c r="P37">
        <v>6.3</v>
      </c>
    </row>
    <row r="38" spans="13:16" x14ac:dyDescent="0.25">
      <c r="M38">
        <f>1*1*7.3</f>
        <v>7.3</v>
      </c>
      <c r="N38">
        <v>1</v>
      </c>
      <c r="O38">
        <v>1</v>
      </c>
      <c r="P38">
        <v>7.3</v>
      </c>
    </row>
    <row r="39" spans="13:16" x14ac:dyDescent="0.25">
      <c r="M39">
        <f>1*1*8.3</f>
        <v>8.3000000000000007</v>
      </c>
      <c r="N39">
        <v>1</v>
      </c>
      <c r="O39">
        <v>1</v>
      </c>
      <c r="P39">
        <v>8.3000000000000007</v>
      </c>
    </row>
    <row r="40" spans="13:16" x14ac:dyDescent="0.25">
      <c r="M40">
        <f>1*1*9.3</f>
        <v>9.3000000000000007</v>
      </c>
      <c r="N40">
        <v>1</v>
      </c>
      <c r="O40">
        <v>1</v>
      </c>
      <c r="P40">
        <v>9.3000000000000007</v>
      </c>
    </row>
    <row r="41" spans="13:16" x14ac:dyDescent="0.25">
      <c r="M41">
        <f>1*1*10.3</f>
        <v>10.3</v>
      </c>
      <c r="N41">
        <v>1</v>
      </c>
      <c r="O41">
        <v>1</v>
      </c>
      <c r="P41">
        <v>10.3</v>
      </c>
    </row>
    <row r="42" spans="13:16" x14ac:dyDescent="0.25">
      <c r="M42">
        <f>1*1*1.4</f>
        <v>1.4</v>
      </c>
      <c r="N42">
        <v>1</v>
      </c>
      <c r="O42">
        <v>1</v>
      </c>
      <c r="P42">
        <v>1.4</v>
      </c>
    </row>
    <row r="43" spans="13:16" x14ac:dyDescent="0.25">
      <c r="M43">
        <f>1*1*2.4</f>
        <v>2.4</v>
      </c>
      <c r="N43">
        <v>1</v>
      </c>
      <c r="O43">
        <v>1</v>
      </c>
      <c r="P43">
        <v>2.4</v>
      </c>
    </row>
    <row r="44" spans="13:16" x14ac:dyDescent="0.25">
      <c r="M44">
        <f>1*1*3.4</f>
        <v>3.4</v>
      </c>
      <c r="N44">
        <v>1</v>
      </c>
      <c r="O44">
        <v>1</v>
      </c>
      <c r="P44">
        <v>3.4</v>
      </c>
    </row>
    <row r="45" spans="13:16" x14ac:dyDescent="0.25">
      <c r="M45">
        <f>1*1*4.4</f>
        <v>4.4000000000000004</v>
      </c>
      <c r="N45">
        <v>1</v>
      </c>
      <c r="O45">
        <v>1</v>
      </c>
      <c r="P45">
        <v>4.4000000000000004</v>
      </c>
    </row>
    <row r="46" spans="13:16" x14ac:dyDescent="0.25">
      <c r="M46">
        <f>1*1*5.4</f>
        <v>5.4</v>
      </c>
      <c r="N46">
        <v>1</v>
      </c>
      <c r="O46">
        <v>1</v>
      </c>
      <c r="P46">
        <v>5.4</v>
      </c>
    </row>
    <row r="47" spans="13:16" x14ac:dyDescent="0.25">
      <c r="M47">
        <f>1*1*6.4</f>
        <v>6.4</v>
      </c>
      <c r="N47">
        <v>1</v>
      </c>
      <c r="O47">
        <v>1</v>
      </c>
      <c r="P47">
        <v>6.4</v>
      </c>
    </row>
    <row r="48" spans="13:16" x14ac:dyDescent="0.25">
      <c r="M48">
        <f>1*1*7.4</f>
        <v>7.4</v>
      </c>
      <c r="N48">
        <v>1</v>
      </c>
      <c r="O48">
        <v>1</v>
      </c>
      <c r="P48">
        <v>7.4</v>
      </c>
    </row>
    <row r="49" spans="13:16" x14ac:dyDescent="0.25">
      <c r="M49">
        <f>1*1*8.4</f>
        <v>8.4</v>
      </c>
      <c r="N49">
        <v>1</v>
      </c>
      <c r="O49">
        <v>1</v>
      </c>
      <c r="P49">
        <v>8.4</v>
      </c>
    </row>
    <row r="50" spans="13:16" x14ac:dyDescent="0.25">
      <c r="M50">
        <f>1*1*9.4</f>
        <v>9.4</v>
      </c>
      <c r="N50">
        <v>1</v>
      </c>
      <c r="O50">
        <v>1</v>
      </c>
      <c r="P50">
        <v>9.4</v>
      </c>
    </row>
    <row r="51" spans="13:16" x14ac:dyDescent="0.25">
      <c r="M51">
        <f>1*1*10.4</f>
        <v>10.4</v>
      </c>
      <c r="N51">
        <v>1</v>
      </c>
      <c r="O51">
        <v>1</v>
      </c>
      <c r="P51">
        <v>10.4</v>
      </c>
    </row>
    <row r="52" spans="13:16" x14ac:dyDescent="0.25">
      <c r="M52">
        <f>1*1*1.5</f>
        <v>1.5</v>
      </c>
      <c r="N52">
        <v>1</v>
      </c>
      <c r="O52">
        <v>1</v>
      </c>
      <c r="P52">
        <v>1.5</v>
      </c>
    </row>
    <row r="53" spans="13:16" x14ac:dyDescent="0.25">
      <c r="M53">
        <f>1*1*2.5</f>
        <v>2.5</v>
      </c>
      <c r="N53">
        <v>1</v>
      </c>
      <c r="O53">
        <v>1</v>
      </c>
      <c r="P53">
        <v>2.5</v>
      </c>
    </row>
    <row r="54" spans="13:16" x14ac:dyDescent="0.25">
      <c r="M54">
        <f>1*1*3.5</f>
        <v>3.5</v>
      </c>
      <c r="N54">
        <v>1</v>
      </c>
      <c r="O54">
        <v>1</v>
      </c>
      <c r="P54">
        <v>3.5</v>
      </c>
    </row>
    <row r="55" spans="13:16" x14ac:dyDescent="0.25">
      <c r="M55">
        <f>1*1*4.5</f>
        <v>4.5</v>
      </c>
      <c r="N55">
        <v>1</v>
      </c>
      <c r="O55">
        <v>1</v>
      </c>
      <c r="P55">
        <v>4.5</v>
      </c>
    </row>
    <row r="56" spans="13:16" x14ac:dyDescent="0.25">
      <c r="M56">
        <f>1*1*5.5</f>
        <v>5.5</v>
      </c>
      <c r="N56">
        <v>1</v>
      </c>
      <c r="O56">
        <v>1</v>
      </c>
      <c r="P56">
        <v>5.5</v>
      </c>
    </row>
    <row r="57" spans="13:16" x14ac:dyDescent="0.25">
      <c r="M57">
        <f>1*1*6.5</f>
        <v>6.5</v>
      </c>
      <c r="N57">
        <v>1</v>
      </c>
      <c r="O57">
        <v>1</v>
      </c>
      <c r="P57">
        <v>6.5</v>
      </c>
    </row>
    <row r="58" spans="13:16" x14ac:dyDescent="0.25">
      <c r="M58">
        <f>1*1*7.5</f>
        <v>7.5</v>
      </c>
      <c r="N58">
        <v>1</v>
      </c>
      <c r="O58">
        <v>1</v>
      </c>
      <c r="P58">
        <v>7.5</v>
      </c>
    </row>
    <row r="59" spans="13:16" x14ac:dyDescent="0.25">
      <c r="M59">
        <f>1*1*8.5</f>
        <v>8.5</v>
      </c>
      <c r="N59">
        <v>1</v>
      </c>
      <c r="O59">
        <v>1</v>
      </c>
      <c r="P59">
        <v>8.5</v>
      </c>
    </row>
    <row r="60" spans="13:16" x14ac:dyDescent="0.25">
      <c r="M60">
        <f>1*1*9.5</f>
        <v>9.5</v>
      </c>
      <c r="N60">
        <v>1</v>
      </c>
      <c r="O60">
        <v>1</v>
      </c>
      <c r="P60">
        <v>9.5</v>
      </c>
    </row>
    <row r="61" spans="13:16" x14ac:dyDescent="0.25">
      <c r="M61">
        <f>1*1*10.5</f>
        <v>10.5</v>
      </c>
      <c r="N61">
        <v>1</v>
      </c>
      <c r="O61">
        <v>1</v>
      </c>
      <c r="P61">
        <v>10.5</v>
      </c>
    </row>
    <row r="62" spans="13:16" x14ac:dyDescent="0.25">
      <c r="M62">
        <f>1*1*1.6</f>
        <v>1.6</v>
      </c>
      <c r="N62">
        <v>1</v>
      </c>
      <c r="O62">
        <v>1</v>
      </c>
      <c r="P62">
        <v>1.6</v>
      </c>
    </row>
    <row r="63" spans="13:16" x14ac:dyDescent="0.25">
      <c r="M63">
        <f>1*1*2.6</f>
        <v>2.6</v>
      </c>
      <c r="N63">
        <v>1</v>
      </c>
      <c r="O63">
        <v>1</v>
      </c>
      <c r="P63">
        <v>2.6</v>
      </c>
    </row>
    <row r="64" spans="13:16" x14ac:dyDescent="0.25">
      <c r="M64">
        <f>1*1*3.6</f>
        <v>3.6</v>
      </c>
      <c r="N64">
        <v>1</v>
      </c>
      <c r="O64">
        <v>1</v>
      </c>
      <c r="P64">
        <v>3.6</v>
      </c>
    </row>
    <row r="65" spans="13:16" x14ac:dyDescent="0.25">
      <c r="M65">
        <f>1*1*4.6</f>
        <v>4.5999999999999996</v>
      </c>
      <c r="N65">
        <v>1</v>
      </c>
      <c r="O65">
        <v>1</v>
      </c>
      <c r="P65">
        <v>4.5999999999999996</v>
      </c>
    </row>
    <row r="66" spans="13:16" x14ac:dyDescent="0.25">
      <c r="M66">
        <f>1*1*5.6</f>
        <v>5.6</v>
      </c>
      <c r="N66">
        <v>1</v>
      </c>
      <c r="O66">
        <v>1</v>
      </c>
      <c r="P66">
        <v>5.6</v>
      </c>
    </row>
    <row r="67" spans="13:16" x14ac:dyDescent="0.25">
      <c r="M67">
        <f>1*1*6.6</f>
        <v>6.6</v>
      </c>
      <c r="N67">
        <v>1</v>
      </c>
      <c r="O67">
        <v>1</v>
      </c>
      <c r="P67">
        <v>6.6</v>
      </c>
    </row>
    <row r="68" spans="13:16" x14ac:dyDescent="0.25">
      <c r="M68">
        <f>1*1*7.6</f>
        <v>7.6</v>
      </c>
      <c r="N68">
        <v>1</v>
      </c>
      <c r="O68">
        <v>1</v>
      </c>
      <c r="P68">
        <v>7.6</v>
      </c>
    </row>
    <row r="69" spans="13:16" x14ac:dyDescent="0.25">
      <c r="M69">
        <f>1*1*8.6</f>
        <v>8.6</v>
      </c>
      <c r="N69">
        <v>1</v>
      </c>
      <c r="O69">
        <v>1</v>
      </c>
      <c r="P69">
        <v>8.6</v>
      </c>
    </row>
    <row r="70" spans="13:16" x14ac:dyDescent="0.25">
      <c r="M70">
        <f>1*1*9.6</f>
        <v>9.6</v>
      </c>
      <c r="N70">
        <v>1</v>
      </c>
      <c r="O70">
        <v>1</v>
      </c>
      <c r="P70">
        <v>9.6</v>
      </c>
    </row>
    <row r="71" spans="13:16" x14ac:dyDescent="0.25">
      <c r="M71">
        <f>1*1*10.6</f>
        <v>10.6</v>
      </c>
      <c r="N71">
        <v>1</v>
      </c>
      <c r="O71">
        <v>1</v>
      </c>
      <c r="P71">
        <v>10.6</v>
      </c>
    </row>
    <row r="72" spans="13:16" x14ac:dyDescent="0.25">
      <c r="M72">
        <f>1*1*1.7</f>
        <v>1.7</v>
      </c>
      <c r="N72">
        <v>1</v>
      </c>
      <c r="O72">
        <v>1</v>
      </c>
      <c r="P72">
        <v>1.7</v>
      </c>
    </row>
    <row r="73" spans="13:16" x14ac:dyDescent="0.25">
      <c r="M73">
        <f>1*1*2.7</f>
        <v>2.7</v>
      </c>
      <c r="N73">
        <v>1</v>
      </c>
      <c r="O73">
        <v>1</v>
      </c>
      <c r="P73">
        <v>2.7</v>
      </c>
    </row>
    <row r="74" spans="13:16" x14ac:dyDescent="0.25">
      <c r="M74">
        <f>1*1*3.7</f>
        <v>3.7</v>
      </c>
      <c r="N74">
        <v>1</v>
      </c>
      <c r="O74">
        <v>1</v>
      </c>
      <c r="P74">
        <v>3.7</v>
      </c>
    </row>
    <row r="75" spans="13:16" x14ac:dyDescent="0.25">
      <c r="M75">
        <f>1*1*4.7</f>
        <v>4.7</v>
      </c>
      <c r="N75">
        <v>1</v>
      </c>
      <c r="O75">
        <v>1</v>
      </c>
      <c r="P75">
        <v>4.7</v>
      </c>
    </row>
    <row r="76" spans="13:16" x14ac:dyDescent="0.25">
      <c r="M76">
        <f>1*1*5.7</f>
        <v>5.7</v>
      </c>
      <c r="N76">
        <v>1</v>
      </c>
      <c r="O76">
        <v>1</v>
      </c>
      <c r="P76">
        <v>5.7</v>
      </c>
    </row>
    <row r="77" spans="13:16" x14ac:dyDescent="0.25">
      <c r="M77">
        <f>1*1*6.7</f>
        <v>6.7</v>
      </c>
      <c r="N77">
        <v>1</v>
      </c>
      <c r="O77">
        <v>1</v>
      </c>
      <c r="P77">
        <v>6.7</v>
      </c>
    </row>
    <row r="78" spans="13:16" x14ac:dyDescent="0.25">
      <c r="M78">
        <f>1*1*7.7</f>
        <v>7.7</v>
      </c>
      <c r="N78">
        <v>1</v>
      </c>
      <c r="O78">
        <v>1</v>
      </c>
      <c r="P78">
        <v>7.7</v>
      </c>
    </row>
    <row r="79" spans="13:16" x14ac:dyDescent="0.25">
      <c r="M79">
        <f>1*1*8.7</f>
        <v>8.6999999999999993</v>
      </c>
      <c r="N79">
        <v>1</v>
      </c>
      <c r="O79">
        <v>1</v>
      </c>
      <c r="P79">
        <v>8.6999999999999993</v>
      </c>
    </row>
    <row r="80" spans="13:16" x14ac:dyDescent="0.25">
      <c r="M80">
        <f>1*1*9.7</f>
        <v>9.6999999999999993</v>
      </c>
      <c r="N80">
        <v>1</v>
      </c>
      <c r="O80">
        <v>1</v>
      </c>
      <c r="P80">
        <v>9.6999999999999993</v>
      </c>
    </row>
    <row r="81" spans="13:16" x14ac:dyDescent="0.25">
      <c r="M81">
        <f>1*1*10.7</f>
        <v>10.7</v>
      </c>
      <c r="N81">
        <v>1</v>
      </c>
      <c r="O81">
        <v>1</v>
      </c>
      <c r="P81">
        <v>10.7</v>
      </c>
    </row>
    <row r="82" spans="13:16" x14ac:dyDescent="0.25">
      <c r="M82">
        <f>1*1*1.8</f>
        <v>1.8</v>
      </c>
      <c r="N82">
        <v>1</v>
      </c>
      <c r="O82">
        <v>1</v>
      </c>
      <c r="P82">
        <v>1.8</v>
      </c>
    </row>
    <row r="83" spans="13:16" x14ac:dyDescent="0.25">
      <c r="M83">
        <f>1*1*2.8</f>
        <v>2.8</v>
      </c>
      <c r="N83">
        <v>1</v>
      </c>
      <c r="O83">
        <v>1</v>
      </c>
      <c r="P83">
        <v>2.8</v>
      </c>
    </row>
    <row r="84" spans="13:16" x14ac:dyDescent="0.25">
      <c r="M84">
        <f>1*1*3.8</f>
        <v>3.8</v>
      </c>
      <c r="N84">
        <v>1</v>
      </c>
      <c r="O84">
        <v>1</v>
      </c>
      <c r="P84">
        <v>3.8</v>
      </c>
    </row>
    <row r="85" spans="13:16" x14ac:dyDescent="0.25">
      <c r="M85">
        <f>1*1*4.8</f>
        <v>4.8</v>
      </c>
      <c r="N85">
        <v>1</v>
      </c>
      <c r="O85">
        <v>1</v>
      </c>
      <c r="P85">
        <v>4.8</v>
      </c>
    </row>
    <row r="86" spans="13:16" x14ac:dyDescent="0.25">
      <c r="M86">
        <f>1*1*5.8</f>
        <v>5.8</v>
      </c>
      <c r="N86">
        <v>1</v>
      </c>
      <c r="O86">
        <v>1</v>
      </c>
      <c r="P86">
        <v>5.8</v>
      </c>
    </row>
    <row r="87" spans="13:16" x14ac:dyDescent="0.25">
      <c r="M87">
        <f>1*1*6.8</f>
        <v>6.8</v>
      </c>
      <c r="N87">
        <v>1</v>
      </c>
      <c r="O87">
        <v>1</v>
      </c>
      <c r="P87">
        <v>6.8</v>
      </c>
    </row>
    <row r="88" spans="13:16" x14ac:dyDescent="0.25">
      <c r="M88">
        <f>1*1*7.8</f>
        <v>7.8</v>
      </c>
      <c r="N88">
        <v>1</v>
      </c>
      <c r="O88">
        <v>1</v>
      </c>
      <c r="P88">
        <v>7.8</v>
      </c>
    </row>
    <row r="89" spans="13:16" x14ac:dyDescent="0.25">
      <c r="M89">
        <f>1*1*8.8</f>
        <v>8.8000000000000007</v>
      </c>
      <c r="N89">
        <v>1</v>
      </c>
      <c r="O89">
        <v>1</v>
      </c>
      <c r="P89">
        <v>8.8000000000000007</v>
      </c>
    </row>
    <row r="90" spans="13:16" x14ac:dyDescent="0.25">
      <c r="M90">
        <f>1*1*9.8</f>
        <v>9.8000000000000007</v>
      </c>
      <c r="N90">
        <v>1</v>
      </c>
      <c r="O90">
        <v>1</v>
      </c>
      <c r="P90">
        <v>9.8000000000000007</v>
      </c>
    </row>
    <row r="91" spans="13:16" x14ac:dyDescent="0.25">
      <c r="M91">
        <f>1*1*10.8</f>
        <v>10.8</v>
      </c>
      <c r="N91">
        <v>1</v>
      </c>
      <c r="O91">
        <v>1</v>
      </c>
      <c r="P91">
        <v>10.8</v>
      </c>
    </row>
    <row r="92" spans="13:16" x14ac:dyDescent="0.25">
      <c r="M92">
        <f>1*1*1.9</f>
        <v>1.9</v>
      </c>
      <c r="N92">
        <v>1</v>
      </c>
      <c r="O92">
        <v>1</v>
      </c>
      <c r="P92">
        <v>1.9</v>
      </c>
    </row>
    <row r="93" spans="13:16" x14ac:dyDescent="0.25">
      <c r="M93">
        <f>1*1*2.9</f>
        <v>2.9</v>
      </c>
      <c r="N93">
        <v>1</v>
      </c>
      <c r="O93">
        <v>1</v>
      </c>
      <c r="P93">
        <v>2.9</v>
      </c>
    </row>
    <row r="94" spans="13:16" x14ac:dyDescent="0.25">
      <c r="M94">
        <f>1*1*3.9</f>
        <v>3.9</v>
      </c>
      <c r="N94">
        <v>1</v>
      </c>
      <c r="O94">
        <v>1</v>
      </c>
      <c r="P94">
        <v>3.9</v>
      </c>
    </row>
    <row r="95" spans="13:16" x14ac:dyDescent="0.25">
      <c r="M95">
        <f>1*1*4.9</f>
        <v>4.9000000000000004</v>
      </c>
      <c r="N95">
        <v>1</v>
      </c>
      <c r="O95">
        <v>1</v>
      </c>
      <c r="P95">
        <v>4.9000000000000004</v>
      </c>
    </row>
    <row r="96" spans="13:16" x14ac:dyDescent="0.25">
      <c r="M96">
        <f>1*1*5.9</f>
        <v>5.9</v>
      </c>
      <c r="N96">
        <v>1</v>
      </c>
      <c r="O96">
        <v>1</v>
      </c>
      <c r="P96">
        <v>5.9</v>
      </c>
    </row>
    <row r="97" spans="13:16" x14ac:dyDescent="0.25">
      <c r="M97">
        <f>1*1*6.9</f>
        <v>6.9</v>
      </c>
      <c r="N97">
        <v>1</v>
      </c>
      <c r="O97">
        <v>1</v>
      </c>
      <c r="P97">
        <v>6.9</v>
      </c>
    </row>
    <row r="98" spans="13:16" x14ac:dyDescent="0.25">
      <c r="M98">
        <f>1*1*7.9</f>
        <v>7.9</v>
      </c>
      <c r="N98">
        <v>1</v>
      </c>
      <c r="O98">
        <v>1</v>
      </c>
      <c r="P98">
        <v>7.9</v>
      </c>
    </row>
    <row r="99" spans="13:16" x14ac:dyDescent="0.25">
      <c r="M99">
        <f>1*1*8.9</f>
        <v>8.9</v>
      </c>
      <c r="N99">
        <v>1</v>
      </c>
      <c r="O99">
        <v>1</v>
      </c>
      <c r="P99">
        <v>8.9</v>
      </c>
    </row>
    <row r="100" spans="13:16" x14ac:dyDescent="0.25">
      <c r="M100">
        <f>1*1*9.9</f>
        <v>9.9</v>
      </c>
      <c r="N100">
        <v>1</v>
      </c>
      <c r="O100">
        <v>1</v>
      </c>
      <c r="P100">
        <v>9.9</v>
      </c>
    </row>
    <row r="101" spans="13:16" x14ac:dyDescent="0.25">
      <c r="M101">
        <f>1*1*10.9</f>
        <v>10.9</v>
      </c>
      <c r="N101">
        <v>1</v>
      </c>
      <c r="O101">
        <v>1</v>
      </c>
      <c r="P101">
        <v>10.9</v>
      </c>
    </row>
    <row r="102" spans="13:16" x14ac:dyDescent="0.25">
      <c r="M102">
        <f>1*2*1</f>
        <v>2</v>
      </c>
      <c r="N102">
        <v>1</v>
      </c>
      <c r="O102">
        <v>2</v>
      </c>
      <c r="P102">
        <v>1</v>
      </c>
    </row>
    <row r="103" spans="13:16" x14ac:dyDescent="0.25">
      <c r="M103">
        <f>1*2*2</f>
        <v>4</v>
      </c>
      <c r="N103">
        <v>1</v>
      </c>
      <c r="O103">
        <v>2</v>
      </c>
      <c r="P103">
        <v>2</v>
      </c>
    </row>
    <row r="104" spans="13:16" x14ac:dyDescent="0.25">
      <c r="M104">
        <f>1*2*3</f>
        <v>6</v>
      </c>
      <c r="N104">
        <v>1</v>
      </c>
      <c r="O104">
        <v>2</v>
      </c>
      <c r="P104">
        <v>3</v>
      </c>
    </row>
    <row r="105" spans="13:16" x14ac:dyDescent="0.25">
      <c r="M105">
        <f>1*2*4</f>
        <v>8</v>
      </c>
      <c r="N105">
        <v>1</v>
      </c>
      <c r="O105">
        <v>2</v>
      </c>
      <c r="P105">
        <v>4</v>
      </c>
    </row>
    <row r="106" spans="13:16" x14ac:dyDescent="0.25">
      <c r="M106">
        <f>1*2*5</f>
        <v>10</v>
      </c>
      <c r="N106">
        <v>1</v>
      </c>
      <c r="O106">
        <v>2</v>
      </c>
      <c r="P106">
        <v>5</v>
      </c>
    </row>
    <row r="107" spans="13:16" x14ac:dyDescent="0.25">
      <c r="M107">
        <f>1*2*6</f>
        <v>12</v>
      </c>
      <c r="N107">
        <v>1</v>
      </c>
      <c r="O107">
        <v>2</v>
      </c>
      <c r="P107">
        <v>6</v>
      </c>
    </row>
    <row r="108" spans="13:16" x14ac:dyDescent="0.25">
      <c r="M108">
        <f>1*2*7</f>
        <v>14</v>
      </c>
      <c r="N108">
        <v>1</v>
      </c>
      <c r="O108">
        <v>2</v>
      </c>
      <c r="P108">
        <v>7</v>
      </c>
    </row>
    <row r="109" spans="13:16" x14ac:dyDescent="0.25">
      <c r="M109">
        <f>1*2*8</f>
        <v>16</v>
      </c>
      <c r="N109">
        <v>1</v>
      </c>
      <c r="O109">
        <v>2</v>
      </c>
      <c r="P109">
        <v>8</v>
      </c>
    </row>
    <row r="110" spans="13:16" x14ac:dyDescent="0.25">
      <c r="M110">
        <f>1*2*9</f>
        <v>18</v>
      </c>
      <c r="N110">
        <v>1</v>
      </c>
      <c r="O110">
        <v>2</v>
      </c>
      <c r="P110">
        <v>9</v>
      </c>
    </row>
    <row r="111" spans="13:16" x14ac:dyDescent="0.25">
      <c r="M111">
        <f>1*2*10</f>
        <v>20</v>
      </c>
      <c r="N111">
        <v>1</v>
      </c>
      <c r="O111">
        <v>2</v>
      </c>
      <c r="P111">
        <v>10</v>
      </c>
    </row>
    <row r="112" spans="13:16" x14ac:dyDescent="0.25">
      <c r="M112">
        <f>1*2*1.1</f>
        <v>2.2000000000000002</v>
      </c>
      <c r="N112">
        <v>1</v>
      </c>
      <c r="O112">
        <v>2</v>
      </c>
      <c r="P112">
        <v>1.1000000000000001</v>
      </c>
    </row>
    <row r="113" spans="13:16" x14ac:dyDescent="0.25">
      <c r="M113">
        <f>1*2*2.1</f>
        <v>4.2</v>
      </c>
      <c r="N113">
        <v>1</v>
      </c>
      <c r="O113">
        <v>2</v>
      </c>
      <c r="P113">
        <v>2.1</v>
      </c>
    </row>
    <row r="114" spans="13:16" x14ac:dyDescent="0.25">
      <c r="M114">
        <f>1*2*3.1</f>
        <v>6.2</v>
      </c>
      <c r="N114">
        <v>1</v>
      </c>
      <c r="O114">
        <v>2</v>
      </c>
      <c r="P114">
        <v>3.1</v>
      </c>
    </row>
    <row r="115" spans="13:16" x14ac:dyDescent="0.25">
      <c r="M115">
        <f>1*2*4.1</f>
        <v>8.1999999999999993</v>
      </c>
      <c r="N115">
        <v>1</v>
      </c>
      <c r="O115">
        <v>2</v>
      </c>
      <c r="P115">
        <v>4.0999999999999996</v>
      </c>
    </row>
    <row r="116" spans="13:16" x14ac:dyDescent="0.25">
      <c r="M116">
        <f>1*2*5.1</f>
        <v>10.199999999999999</v>
      </c>
      <c r="N116">
        <v>1</v>
      </c>
      <c r="O116">
        <v>2</v>
      </c>
      <c r="P116">
        <v>5.0999999999999996</v>
      </c>
    </row>
    <row r="117" spans="13:16" x14ac:dyDescent="0.25">
      <c r="M117">
        <f>1*2*6.1</f>
        <v>12.2</v>
      </c>
      <c r="N117">
        <v>1</v>
      </c>
      <c r="O117">
        <v>2</v>
      </c>
      <c r="P117">
        <v>6.1</v>
      </c>
    </row>
    <row r="118" spans="13:16" x14ac:dyDescent="0.25">
      <c r="M118">
        <f>1*2*7.1</f>
        <v>14.2</v>
      </c>
      <c r="N118">
        <v>1</v>
      </c>
      <c r="O118">
        <v>2</v>
      </c>
      <c r="P118">
        <v>7.1</v>
      </c>
    </row>
    <row r="119" spans="13:16" x14ac:dyDescent="0.25">
      <c r="M119">
        <f>1*2*8.1</f>
        <v>16.2</v>
      </c>
      <c r="N119">
        <v>1</v>
      </c>
      <c r="O119">
        <v>2</v>
      </c>
      <c r="P119">
        <v>8.1</v>
      </c>
    </row>
    <row r="120" spans="13:16" x14ac:dyDescent="0.25">
      <c r="M120">
        <f>1*2*9.1</f>
        <v>18.2</v>
      </c>
      <c r="N120">
        <v>1</v>
      </c>
      <c r="O120">
        <v>2</v>
      </c>
      <c r="P120">
        <v>9.1</v>
      </c>
    </row>
    <row r="121" spans="13:16" x14ac:dyDescent="0.25">
      <c r="M121">
        <f>1*2*10.1</f>
        <v>20.2</v>
      </c>
      <c r="N121">
        <v>1</v>
      </c>
      <c r="O121">
        <v>2</v>
      </c>
      <c r="P121">
        <v>10.1</v>
      </c>
    </row>
    <row r="122" spans="13:16" x14ac:dyDescent="0.25">
      <c r="M122">
        <f>1*2*1.2</f>
        <v>2.4</v>
      </c>
      <c r="N122">
        <v>1</v>
      </c>
      <c r="O122">
        <v>2</v>
      </c>
      <c r="P122">
        <v>1.2</v>
      </c>
    </row>
    <row r="123" spans="13:16" x14ac:dyDescent="0.25">
      <c r="M123">
        <f>1*2*2.2</f>
        <v>4.4000000000000004</v>
      </c>
      <c r="N123">
        <v>1</v>
      </c>
      <c r="O123">
        <v>2</v>
      </c>
      <c r="P123">
        <v>2.2000000000000002</v>
      </c>
    </row>
    <row r="124" spans="13:16" x14ac:dyDescent="0.25">
      <c r="M124">
        <f>1*2*3.2</f>
        <v>6.4</v>
      </c>
      <c r="N124">
        <v>1</v>
      </c>
      <c r="O124">
        <v>2</v>
      </c>
      <c r="P124">
        <v>3.2</v>
      </c>
    </row>
    <row r="125" spans="13:16" x14ac:dyDescent="0.25">
      <c r="M125">
        <f>1*2*4.2</f>
        <v>8.4</v>
      </c>
      <c r="N125">
        <v>1</v>
      </c>
      <c r="O125">
        <v>2</v>
      </c>
      <c r="P125">
        <v>4.2</v>
      </c>
    </row>
    <row r="126" spans="13:16" x14ac:dyDescent="0.25">
      <c r="M126">
        <f>1*2*5.2</f>
        <v>10.4</v>
      </c>
      <c r="N126">
        <v>1</v>
      </c>
      <c r="O126">
        <v>2</v>
      </c>
      <c r="P126">
        <v>5.2</v>
      </c>
    </row>
    <row r="127" spans="13:16" x14ac:dyDescent="0.25">
      <c r="M127">
        <f>1*2*6.2</f>
        <v>12.4</v>
      </c>
      <c r="N127">
        <v>1</v>
      </c>
      <c r="O127">
        <v>2</v>
      </c>
      <c r="P127">
        <v>6.2</v>
      </c>
    </row>
    <row r="128" spans="13:16" x14ac:dyDescent="0.25">
      <c r="M128">
        <f>1*2*7.2</f>
        <v>14.4</v>
      </c>
      <c r="N128">
        <v>1</v>
      </c>
      <c r="O128">
        <v>2</v>
      </c>
      <c r="P128">
        <v>7.2</v>
      </c>
    </row>
    <row r="129" spans="13:16" x14ac:dyDescent="0.25">
      <c r="M129">
        <f>1*2*8.2</f>
        <v>16.399999999999999</v>
      </c>
      <c r="N129">
        <v>1</v>
      </c>
      <c r="O129">
        <v>2</v>
      </c>
      <c r="P129">
        <v>8.1999999999999993</v>
      </c>
    </row>
    <row r="130" spans="13:16" x14ac:dyDescent="0.25">
      <c r="M130">
        <f>1*2*9.2</f>
        <v>18.399999999999999</v>
      </c>
      <c r="N130">
        <v>1</v>
      </c>
      <c r="O130">
        <v>2</v>
      </c>
      <c r="P130">
        <v>9.1999999999999993</v>
      </c>
    </row>
    <row r="131" spans="13:16" x14ac:dyDescent="0.25">
      <c r="M131">
        <f>1*2*10.2</f>
        <v>20.399999999999999</v>
      </c>
      <c r="N131">
        <v>1</v>
      </c>
      <c r="O131">
        <v>2</v>
      </c>
      <c r="P131">
        <v>10.199999999999999</v>
      </c>
    </row>
    <row r="132" spans="13:16" x14ac:dyDescent="0.25">
      <c r="M132">
        <f>1*2*1.3</f>
        <v>2.6</v>
      </c>
      <c r="N132">
        <v>1</v>
      </c>
      <c r="O132">
        <v>2</v>
      </c>
      <c r="P132">
        <v>1.3</v>
      </c>
    </row>
    <row r="133" spans="13:16" x14ac:dyDescent="0.25">
      <c r="M133">
        <f>1*2*2.3</f>
        <v>4.5999999999999996</v>
      </c>
      <c r="N133">
        <v>1</v>
      </c>
      <c r="O133">
        <v>2</v>
      </c>
      <c r="P133">
        <v>2.2999999999999998</v>
      </c>
    </row>
    <row r="134" spans="13:16" x14ac:dyDescent="0.25">
      <c r="M134">
        <f>1*2*3.3</f>
        <v>6.6</v>
      </c>
      <c r="N134">
        <v>1</v>
      </c>
      <c r="O134">
        <v>2</v>
      </c>
      <c r="P134">
        <v>3.3</v>
      </c>
    </row>
    <row r="135" spans="13:16" x14ac:dyDescent="0.25">
      <c r="M135">
        <f>1*2*4.3</f>
        <v>8.6</v>
      </c>
      <c r="N135">
        <v>1</v>
      </c>
      <c r="O135">
        <v>2</v>
      </c>
      <c r="P135">
        <v>4.3</v>
      </c>
    </row>
    <row r="136" spans="13:16" x14ac:dyDescent="0.25">
      <c r="M136">
        <f>1*2*5.3</f>
        <v>10.6</v>
      </c>
      <c r="N136">
        <v>1</v>
      </c>
      <c r="O136">
        <v>2</v>
      </c>
      <c r="P136">
        <v>5.3</v>
      </c>
    </row>
    <row r="137" spans="13:16" x14ac:dyDescent="0.25">
      <c r="M137">
        <f>1*2*6.3</f>
        <v>12.6</v>
      </c>
      <c r="N137">
        <v>1</v>
      </c>
      <c r="O137">
        <v>2</v>
      </c>
      <c r="P137">
        <v>6.3</v>
      </c>
    </row>
    <row r="138" spans="13:16" x14ac:dyDescent="0.25">
      <c r="M138">
        <f>1*2*7.3</f>
        <v>14.6</v>
      </c>
      <c r="N138">
        <v>1</v>
      </c>
      <c r="O138">
        <v>2</v>
      </c>
      <c r="P138">
        <v>7.3</v>
      </c>
    </row>
    <row r="139" spans="13:16" x14ac:dyDescent="0.25">
      <c r="M139">
        <f>1*2*8.3</f>
        <v>16.600000000000001</v>
      </c>
      <c r="N139">
        <v>1</v>
      </c>
      <c r="O139">
        <v>2</v>
      </c>
      <c r="P139">
        <v>8.3000000000000007</v>
      </c>
    </row>
    <row r="140" spans="13:16" x14ac:dyDescent="0.25">
      <c r="M140">
        <f>1*2*9.3</f>
        <v>18.600000000000001</v>
      </c>
      <c r="N140">
        <v>1</v>
      </c>
      <c r="O140">
        <v>2</v>
      </c>
      <c r="P140">
        <v>9.3000000000000007</v>
      </c>
    </row>
    <row r="141" spans="13:16" x14ac:dyDescent="0.25">
      <c r="M141">
        <f>1*2*10.3</f>
        <v>20.6</v>
      </c>
      <c r="N141">
        <v>1</v>
      </c>
      <c r="O141">
        <v>2</v>
      </c>
      <c r="P141">
        <v>10.3</v>
      </c>
    </row>
    <row r="142" spans="13:16" x14ac:dyDescent="0.25">
      <c r="M142">
        <f>1*2*1.4</f>
        <v>2.8</v>
      </c>
      <c r="N142">
        <v>1</v>
      </c>
      <c r="O142">
        <v>2</v>
      </c>
      <c r="P142">
        <v>1.4</v>
      </c>
    </row>
    <row r="143" spans="13:16" x14ac:dyDescent="0.25">
      <c r="M143">
        <f>1*2*2.4</f>
        <v>4.8</v>
      </c>
      <c r="N143">
        <v>1</v>
      </c>
      <c r="O143">
        <v>2</v>
      </c>
      <c r="P143">
        <v>2.4</v>
      </c>
    </row>
    <row r="144" spans="13:16" x14ac:dyDescent="0.25">
      <c r="M144">
        <f>1*2*3.4</f>
        <v>6.8</v>
      </c>
      <c r="N144">
        <v>1</v>
      </c>
      <c r="O144">
        <v>2</v>
      </c>
      <c r="P144">
        <v>3.4</v>
      </c>
    </row>
    <row r="145" spans="13:16" x14ac:dyDescent="0.25">
      <c r="M145">
        <f>1*2*4.4</f>
        <v>8.8000000000000007</v>
      </c>
      <c r="N145">
        <v>1</v>
      </c>
      <c r="O145">
        <v>2</v>
      </c>
      <c r="P145">
        <v>4.4000000000000004</v>
      </c>
    </row>
    <row r="146" spans="13:16" x14ac:dyDescent="0.25">
      <c r="M146">
        <f>1*2*5.4</f>
        <v>10.8</v>
      </c>
      <c r="N146">
        <v>1</v>
      </c>
      <c r="O146">
        <v>2</v>
      </c>
      <c r="P146">
        <v>5.4</v>
      </c>
    </row>
    <row r="147" spans="13:16" x14ac:dyDescent="0.25">
      <c r="M147">
        <f>1*2*6.4</f>
        <v>12.8</v>
      </c>
      <c r="N147">
        <v>1</v>
      </c>
      <c r="O147">
        <v>2</v>
      </c>
      <c r="P147">
        <v>6.4</v>
      </c>
    </row>
    <row r="148" spans="13:16" x14ac:dyDescent="0.25">
      <c r="M148">
        <f>1*2*7.4</f>
        <v>14.8</v>
      </c>
      <c r="N148">
        <v>1</v>
      </c>
      <c r="O148">
        <v>2</v>
      </c>
      <c r="P148">
        <v>7.4</v>
      </c>
    </row>
    <row r="149" spans="13:16" x14ac:dyDescent="0.25">
      <c r="M149">
        <f>1*2*8.4</f>
        <v>16.8</v>
      </c>
      <c r="N149">
        <v>1</v>
      </c>
      <c r="O149">
        <v>2</v>
      </c>
      <c r="P149">
        <v>8.4</v>
      </c>
    </row>
    <row r="150" spans="13:16" x14ac:dyDescent="0.25">
      <c r="M150">
        <f>1*2*9.4</f>
        <v>18.8</v>
      </c>
      <c r="N150">
        <v>1</v>
      </c>
      <c r="O150">
        <v>2</v>
      </c>
      <c r="P150">
        <v>9.4</v>
      </c>
    </row>
    <row r="151" spans="13:16" x14ac:dyDescent="0.25">
      <c r="M151">
        <f>1*2*10.4</f>
        <v>20.8</v>
      </c>
      <c r="N151">
        <v>1</v>
      </c>
      <c r="O151">
        <v>2</v>
      </c>
      <c r="P151">
        <v>10.4</v>
      </c>
    </row>
    <row r="152" spans="13:16" x14ac:dyDescent="0.25">
      <c r="M152">
        <f>1*2*1.5</f>
        <v>3</v>
      </c>
      <c r="N152">
        <v>1</v>
      </c>
      <c r="O152">
        <v>2</v>
      </c>
      <c r="P152">
        <v>1.5</v>
      </c>
    </row>
    <row r="153" spans="13:16" x14ac:dyDescent="0.25">
      <c r="M153">
        <f>1*2*2.5</f>
        <v>5</v>
      </c>
      <c r="N153">
        <v>1</v>
      </c>
      <c r="O153">
        <v>2</v>
      </c>
      <c r="P153">
        <v>2.5</v>
      </c>
    </row>
    <row r="154" spans="13:16" x14ac:dyDescent="0.25">
      <c r="M154">
        <f>1*2*3.5</f>
        <v>7</v>
      </c>
      <c r="N154">
        <v>1</v>
      </c>
      <c r="O154">
        <v>2</v>
      </c>
      <c r="P154">
        <v>3.5</v>
      </c>
    </row>
    <row r="155" spans="13:16" x14ac:dyDescent="0.25">
      <c r="M155">
        <f>1*2*4.5</f>
        <v>9</v>
      </c>
      <c r="N155">
        <v>1</v>
      </c>
      <c r="O155">
        <v>2</v>
      </c>
      <c r="P155">
        <v>4.5</v>
      </c>
    </row>
    <row r="156" spans="13:16" x14ac:dyDescent="0.25">
      <c r="M156">
        <f>1*2*5.5</f>
        <v>11</v>
      </c>
      <c r="N156">
        <v>1</v>
      </c>
      <c r="O156">
        <v>2</v>
      </c>
      <c r="P156">
        <v>5.5</v>
      </c>
    </row>
    <row r="157" spans="13:16" x14ac:dyDescent="0.25">
      <c r="M157">
        <f>1*2*6.5</f>
        <v>13</v>
      </c>
      <c r="N157">
        <v>1</v>
      </c>
      <c r="O157">
        <v>2</v>
      </c>
      <c r="P157">
        <v>6.5</v>
      </c>
    </row>
    <row r="158" spans="13:16" x14ac:dyDescent="0.25">
      <c r="M158">
        <f>1*2*7.5</f>
        <v>15</v>
      </c>
      <c r="N158">
        <v>1</v>
      </c>
      <c r="O158">
        <v>2</v>
      </c>
      <c r="P158">
        <v>7.5</v>
      </c>
    </row>
    <row r="159" spans="13:16" x14ac:dyDescent="0.25">
      <c r="M159">
        <f>1*2*8.5</f>
        <v>17</v>
      </c>
      <c r="N159">
        <v>1</v>
      </c>
      <c r="O159">
        <v>2</v>
      </c>
      <c r="P159">
        <v>8.5</v>
      </c>
    </row>
    <row r="160" spans="13:16" x14ac:dyDescent="0.25">
      <c r="M160">
        <f>1*2*9.5</f>
        <v>19</v>
      </c>
      <c r="N160">
        <v>1</v>
      </c>
      <c r="O160">
        <v>2</v>
      </c>
      <c r="P160">
        <v>9.5</v>
      </c>
    </row>
    <row r="161" spans="13:16" x14ac:dyDescent="0.25">
      <c r="M161">
        <f>1*2*10.5</f>
        <v>21</v>
      </c>
      <c r="N161">
        <v>1</v>
      </c>
      <c r="O161">
        <v>2</v>
      </c>
      <c r="P161">
        <v>10.5</v>
      </c>
    </row>
    <row r="162" spans="13:16" x14ac:dyDescent="0.25">
      <c r="M162">
        <f>1*2*1.6</f>
        <v>3.2</v>
      </c>
      <c r="N162">
        <v>1</v>
      </c>
      <c r="O162">
        <v>2</v>
      </c>
      <c r="P162">
        <v>1.6</v>
      </c>
    </row>
    <row r="163" spans="13:16" x14ac:dyDescent="0.25">
      <c r="M163">
        <f>1*2*2.6</f>
        <v>5.2</v>
      </c>
      <c r="N163">
        <v>1</v>
      </c>
      <c r="O163">
        <v>2</v>
      </c>
      <c r="P163">
        <v>2.6</v>
      </c>
    </row>
    <row r="164" spans="13:16" x14ac:dyDescent="0.25">
      <c r="M164">
        <f>1*2*3.6</f>
        <v>7.2</v>
      </c>
      <c r="N164">
        <v>1</v>
      </c>
      <c r="O164">
        <v>2</v>
      </c>
      <c r="P164">
        <v>3.6</v>
      </c>
    </row>
    <row r="165" spans="13:16" x14ac:dyDescent="0.25">
      <c r="M165">
        <f>1*2*4.6</f>
        <v>9.1999999999999993</v>
      </c>
      <c r="N165">
        <v>1</v>
      </c>
      <c r="O165">
        <v>2</v>
      </c>
      <c r="P165">
        <v>4.5999999999999996</v>
      </c>
    </row>
    <row r="166" spans="13:16" x14ac:dyDescent="0.25">
      <c r="M166">
        <f>1*2*5.6</f>
        <v>11.2</v>
      </c>
      <c r="N166">
        <v>1</v>
      </c>
      <c r="O166">
        <v>2</v>
      </c>
      <c r="P166">
        <v>5.6</v>
      </c>
    </row>
    <row r="167" spans="13:16" x14ac:dyDescent="0.25">
      <c r="M167">
        <f>1*2*6.6</f>
        <v>13.2</v>
      </c>
      <c r="N167">
        <v>1</v>
      </c>
      <c r="O167">
        <v>2</v>
      </c>
      <c r="P167">
        <v>6.6</v>
      </c>
    </row>
    <row r="168" spans="13:16" x14ac:dyDescent="0.25">
      <c r="M168">
        <f>1*2*7.6</f>
        <v>15.2</v>
      </c>
      <c r="N168">
        <v>1</v>
      </c>
      <c r="O168">
        <v>2</v>
      </c>
      <c r="P168">
        <v>7.6</v>
      </c>
    </row>
    <row r="169" spans="13:16" x14ac:dyDescent="0.25">
      <c r="M169">
        <f>1*2*8.6</f>
        <v>17.2</v>
      </c>
      <c r="N169">
        <v>1</v>
      </c>
      <c r="O169">
        <v>2</v>
      </c>
      <c r="P169">
        <v>8.6</v>
      </c>
    </row>
    <row r="170" spans="13:16" x14ac:dyDescent="0.25">
      <c r="M170">
        <f>1*2*9.6</f>
        <v>19.2</v>
      </c>
      <c r="N170">
        <v>1</v>
      </c>
      <c r="O170">
        <v>2</v>
      </c>
      <c r="P170">
        <v>9.6</v>
      </c>
    </row>
    <row r="171" spans="13:16" x14ac:dyDescent="0.25">
      <c r="M171">
        <f>1*2*10.6</f>
        <v>21.2</v>
      </c>
      <c r="N171">
        <v>1</v>
      </c>
      <c r="O171">
        <v>2</v>
      </c>
      <c r="P171">
        <v>10.6</v>
      </c>
    </row>
    <row r="172" spans="13:16" x14ac:dyDescent="0.25">
      <c r="M172">
        <f>1*2*1.7</f>
        <v>3.4</v>
      </c>
      <c r="N172">
        <v>1</v>
      </c>
      <c r="O172">
        <v>2</v>
      </c>
      <c r="P172">
        <v>1.7</v>
      </c>
    </row>
    <row r="173" spans="13:16" x14ac:dyDescent="0.25">
      <c r="M173">
        <f>1*2*2.7</f>
        <v>5.4</v>
      </c>
      <c r="N173">
        <v>1</v>
      </c>
      <c r="O173">
        <v>2</v>
      </c>
      <c r="P173">
        <v>2.7</v>
      </c>
    </row>
    <row r="174" spans="13:16" x14ac:dyDescent="0.25">
      <c r="M174">
        <f>1*2*3.7</f>
        <v>7.4</v>
      </c>
      <c r="N174">
        <v>1</v>
      </c>
      <c r="O174">
        <v>2</v>
      </c>
      <c r="P174">
        <v>3.7</v>
      </c>
    </row>
    <row r="175" spans="13:16" x14ac:dyDescent="0.25">
      <c r="M175">
        <f>1*2*4.7</f>
        <v>9.4</v>
      </c>
      <c r="N175">
        <v>1</v>
      </c>
      <c r="O175">
        <v>2</v>
      </c>
      <c r="P175">
        <v>4.7</v>
      </c>
    </row>
    <row r="176" spans="13:16" x14ac:dyDescent="0.25">
      <c r="M176">
        <f>1*2*5.7</f>
        <v>11.4</v>
      </c>
      <c r="N176">
        <v>1</v>
      </c>
      <c r="O176">
        <v>2</v>
      </c>
      <c r="P176">
        <v>5.7</v>
      </c>
    </row>
    <row r="177" spans="13:16" x14ac:dyDescent="0.25">
      <c r="M177">
        <f>1*2*6.7</f>
        <v>13.4</v>
      </c>
      <c r="N177">
        <v>1</v>
      </c>
      <c r="O177">
        <v>2</v>
      </c>
      <c r="P177">
        <v>6.7</v>
      </c>
    </row>
    <row r="178" spans="13:16" x14ac:dyDescent="0.25">
      <c r="M178">
        <f>1*2*7.7</f>
        <v>15.4</v>
      </c>
      <c r="N178">
        <v>1</v>
      </c>
      <c r="O178">
        <v>2</v>
      </c>
      <c r="P178">
        <v>7.7</v>
      </c>
    </row>
    <row r="179" spans="13:16" x14ac:dyDescent="0.25">
      <c r="M179">
        <f>1*2*8.7</f>
        <v>17.399999999999999</v>
      </c>
      <c r="N179">
        <v>1</v>
      </c>
      <c r="O179">
        <v>2</v>
      </c>
      <c r="P179">
        <v>8.6999999999999993</v>
      </c>
    </row>
    <row r="180" spans="13:16" x14ac:dyDescent="0.25">
      <c r="M180">
        <f>1*2*9.7</f>
        <v>19.399999999999999</v>
      </c>
      <c r="N180">
        <v>1</v>
      </c>
      <c r="O180">
        <v>2</v>
      </c>
      <c r="P180">
        <v>9.6999999999999993</v>
      </c>
    </row>
    <row r="181" spans="13:16" x14ac:dyDescent="0.25">
      <c r="M181">
        <f>1*2*10.7</f>
        <v>21.4</v>
      </c>
      <c r="N181">
        <v>1</v>
      </c>
      <c r="O181">
        <v>2</v>
      </c>
      <c r="P181">
        <v>10.7</v>
      </c>
    </row>
    <row r="182" spans="13:16" x14ac:dyDescent="0.25">
      <c r="M182">
        <f>1*2*1.8</f>
        <v>3.6</v>
      </c>
      <c r="N182">
        <v>1</v>
      </c>
      <c r="O182">
        <v>2</v>
      </c>
      <c r="P182">
        <v>1.8</v>
      </c>
    </row>
    <row r="183" spans="13:16" x14ac:dyDescent="0.25">
      <c r="M183">
        <f>1*2*2.8</f>
        <v>5.6</v>
      </c>
      <c r="N183">
        <v>1</v>
      </c>
      <c r="O183">
        <v>2</v>
      </c>
      <c r="P183">
        <v>2.8</v>
      </c>
    </row>
    <row r="184" spans="13:16" x14ac:dyDescent="0.25">
      <c r="M184">
        <f>1*2*3.8</f>
        <v>7.6</v>
      </c>
      <c r="N184">
        <v>1</v>
      </c>
      <c r="O184">
        <v>2</v>
      </c>
      <c r="P184">
        <v>3.8</v>
      </c>
    </row>
    <row r="185" spans="13:16" x14ac:dyDescent="0.25">
      <c r="M185">
        <f>1*2*4.8</f>
        <v>9.6</v>
      </c>
      <c r="N185">
        <v>1</v>
      </c>
      <c r="O185">
        <v>2</v>
      </c>
      <c r="P185">
        <v>4.8</v>
      </c>
    </row>
    <row r="186" spans="13:16" x14ac:dyDescent="0.25">
      <c r="M186">
        <f>1*2*5.8</f>
        <v>11.6</v>
      </c>
      <c r="N186">
        <v>1</v>
      </c>
      <c r="O186">
        <v>2</v>
      </c>
      <c r="P186">
        <v>5.8</v>
      </c>
    </row>
    <row r="187" spans="13:16" x14ac:dyDescent="0.25">
      <c r="M187">
        <f>1*2*6.8</f>
        <v>13.6</v>
      </c>
      <c r="N187">
        <v>1</v>
      </c>
      <c r="O187">
        <v>2</v>
      </c>
      <c r="P187">
        <v>6.8</v>
      </c>
    </row>
    <row r="188" spans="13:16" x14ac:dyDescent="0.25">
      <c r="M188">
        <f>1*2*7.8</f>
        <v>15.6</v>
      </c>
      <c r="N188">
        <v>1</v>
      </c>
      <c r="O188">
        <v>2</v>
      </c>
      <c r="P188">
        <v>7.8</v>
      </c>
    </row>
    <row r="189" spans="13:16" x14ac:dyDescent="0.25">
      <c r="M189">
        <f>1*2*8.8</f>
        <v>17.600000000000001</v>
      </c>
      <c r="N189">
        <v>1</v>
      </c>
      <c r="O189">
        <v>2</v>
      </c>
      <c r="P189">
        <v>8.8000000000000007</v>
      </c>
    </row>
    <row r="190" spans="13:16" x14ac:dyDescent="0.25">
      <c r="M190">
        <f>1*2*9.8</f>
        <v>19.600000000000001</v>
      </c>
      <c r="N190">
        <v>1</v>
      </c>
      <c r="O190">
        <v>2</v>
      </c>
      <c r="P190">
        <v>9.8000000000000007</v>
      </c>
    </row>
    <row r="191" spans="13:16" x14ac:dyDescent="0.25">
      <c r="M191">
        <f>1*2*10.8</f>
        <v>21.6</v>
      </c>
      <c r="N191">
        <v>1</v>
      </c>
      <c r="O191">
        <v>2</v>
      </c>
      <c r="P191">
        <v>10.8</v>
      </c>
    </row>
    <row r="192" spans="13:16" x14ac:dyDescent="0.25">
      <c r="M192">
        <f>1*2*1.9</f>
        <v>3.8</v>
      </c>
      <c r="N192">
        <v>1</v>
      </c>
      <c r="O192">
        <v>2</v>
      </c>
      <c r="P192">
        <v>1.9</v>
      </c>
    </row>
    <row r="193" spans="13:16" x14ac:dyDescent="0.25">
      <c r="M193">
        <f>1*2*2.9</f>
        <v>5.8</v>
      </c>
      <c r="N193">
        <v>1</v>
      </c>
      <c r="O193">
        <v>2</v>
      </c>
      <c r="P193">
        <v>2.9</v>
      </c>
    </row>
    <row r="194" spans="13:16" x14ac:dyDescent="0.25">
      <c r="M194">
        <f>1*2*3.9</f>
        <v>7.8</v>
      </c>
      <c r="N194">
        <v>1</v>
      </c>
      <c r="O194">
        <v>2</v>
      </c>
      <c r="P194">
        <v>3.9</v>
      </c>
    </row>
    <row r="195" spans="13:16" x14ac:dyDescent="0.25">
      <c r="M195">
        <f>1*2*4.9</f>
        <v>9.8000000000000007</v>
      </c>
      <c r="N195">
        <v>1</v>
      </c>
      <c r="O195">
        <v>2</v>
      </c>
      <c r="P195">
        <v>4.9000000000000004</v>
      </c>
    </row>
    <row r="196" spans="13:16" x14ac:dyDescent="0.25">
      <c r="M196">
        <f>1*2*5.9</f>
        <v>11.8</v>
      </c>
      <c r="N196">
        <v>1</v>
      </c>
      <c r="O196">
        <v>2</v>
      </c>
      <c r="P196">
        <v>5.9</v>
      </c>
    </row>
    <row r="197" spans="13:16" x14ac:dyDescent="0.25">
      <c r="M197">
        <f>1*2*6.9</f>
        <v>13.8</v>
      </c>
      <c r="N197">
        <v>1</v>
      </c>
      <c r="O197">
        <v>2</v>
      </c>
      <c r="P197">
        <v>6.9</v>
      </c>
    </row>
    <row r="198" spans="13:16" x14ac:dyDescent="0.25">
      <c r="M198">
        <f>1*2*7.9</f>
        <v>15.8</v>
      </c>
      <c r="N198">
        <v>1</v>
      </c>
      <c r="O198">
        <v>2</v>
      </c>
      <c r="P198">
        <v>7.9</v>
      </c>
    </row>
    <row r="199" spans="13:16" x14ac:dyDescent="0.25">
      <c r="M199">
        <f>1*2*8.9</f>
        <v>17.8</v>
      </c>
      <c r="N199">
        <v>1</v>
      </c>
      <c r="O199">
        <v>2</v>
      </c>
      <c r="P199">
        <v>8.9</v>
      </c>
    </row>
    <row r="200" spans="13:16" x14ac:dyDescent="0.25">
      <c r="M200">
        <f>1*2*9.9</f>
        <v>19.8</v>
      </c>
      <c r="N200">
        <v>1</v>
      </c>
      <c r="O200">
        <v>2</v>
      </c>
      <c r="P200">
        <v>9.9</v>
      </c>
    </row>
    <row r="201" spans="13:16" x14ac:dyDescent="0.25">
      <c r="M201">
        <f>1*2*10.9</f>
        <v>21.8</v>
      </c>
      <c r="N201">
        <v>1</v>
      </c>
      <c r="O201">
        <v>2</v>
      </c>
      <c r="P201">
        <v>10.9</v>
      </c>
    </row>
    <row r="202" spans="13:16" x14ac:dyDescent="0.25">
      <c r="M202">
        <f>1*3*1</f>
        <v>3</v>
      </c>
      <c r="N202">
        <v>1</v>
      </c>
      <c r="O202">
        <v>3</v>
      </c>
      <c r="P202">
        <v>1</v>
      </c>
    </row>
    <row r="203" spans="13:16" x14ac:dyDescent="0.25">
      <c r="M203">
        <f>1*3*2</f>
        <v>6</v>
      </c>
      <c r="N203">
        <v>1</v>
      </c>
      <c r="O203">
        <v>3</v>
      </c>
      <c r="P203">
        <v>2</v>
      </c>
    </row>
    <row r="204" spans="13:16" x14ac:dyDescent="0.25">
      <c r="M204">
        <f>1*3*3</f>
        <v>9</v>
      </c>
      <c r="N204">
        <v>1</v>
      </c>
      <c r="O204">
        <v>3</v>
      </c>
      <c r="P204">
        <v>3</v>
      </c>
    </row>
    <row r="205" spans="13:16" x14ac:dyDescent="0.25">
      <c r="M205">
        <f>1*3*4</f>
        <v>12</v>
      </c>
      <c r="N205">
        <v>1</v>
      </c>
      <c r="O205">
        <v>3</v>
      </c>
      <c r="P205">
        <v>4</v>
      </c>
    </row>
    <row r="206" spans="13:16" x14ac:dyDescent="0.25">
      <c r="M206">
        <f>1*3*5</f>
        <v>15</v>
      </c>
      <c r="N206">
        <v>1</v>
      </c>
      <c r="O206">
        <v>3</v>
      </c>
      <c r="P206">
        <v>5</v>
      </c>
    </row>
    <row r="207" spans="13:16" x14ac:dyDescent="0.25">
      <c r="M207">
        <f>1*3*6</f>
        <v>18</v>
      </c>
      <c r="N207">
        <v>1</v>
      </c>
      <c r="O207">
        <v>3</v>
      </c>
      <c r="P207">
        <v>6</v>
      </c>
    </row>
    <row r="208" spans="13:16" x14ac:dyDescent="0.25">
      <c r="M208">
        <f>1*3*7</f>
        <v>21</v>
      </c>
      <c r="N208">
        <v>1</v>
      </c>
      <c r="O208">
        <v>3</v>
      </c>
      <c r="P208">
        <v>7</v>
      </c>
    </row>
    <row r="209" spans="13:16" x14ac:dyDescent="0.25">
      <c r="M209">
        <f>1*3*8</f>
        <v>24</v>
      </c>
      <c r="N209">
        <v>1</v>
      </c>
      <c r="O209">
        <v>3</v>
      </c>
      <c r="P209">
        <v>8</v>
      </c>
    </row>
    <row r="210" spans="13:16" x14ac:dyDescent="0.25">
      <c r="M210">
        <f>1*3*9</f>
        <v>27</v>
      </c>
      <c r="N210">
        <v>1</v>
      </c>
      <c r="O210">
        <v>3</v>
      </c>
      <c r="P210">
        <v>9</v>
      </c>
    </row>
    <row r="211" spans="13:16" x14ac:dyDescent="0.25">
      <c r="M211">
        <f>1*3*10</f>
        <v>30</v>
      </c>
      <c r="N211">
        <v>1</v>
      </c>
      <c r="O211">
        <v>3</v>
      </c>
      <c r="P211">
        <v>10</v>
      </c>
    </row>
    <row r="212" spans="13:16" x14ac:dyDescent="0.25">
      <c r="M212">
        <f>1*3*1.1</f>
        <v>3.3000000000000003</v>
      </c>
      <c r="N212">
        <v>1</v>
      </c>
      <c r="O212">
        <v>3</v>
      </c>
      <c r="P212">
        <v>1.1000000000000001</v>
      </c>
    </row>
    <row r="213" spans="13:16" x14ac:dyDescent="0.25">
      <c r="M213">
        <f>1*3*2.1</f>
        <v>6.3000000000000007</v>
      </c>
      <c r="N213">
        <v>1</v>
      </c>
      <c r="O213">
        <v>3</v>
      </c>
      <c r="P213">
        <v>2.1</v>
      </c>
    </row>
    <row r="214" spans="13:16" x14ac:dyDescent="0.25">
      <c r="M214">
        <f>1*3*3.1</f>
        <v>9.3000000000000007</v>
      </c>
      <c r="N214">
        <v>1</v>
      </c>
      <c r="O214">
        <v>3</v>
      </c>
      <c r="P214">
        <v>3.1</v>
      </c>
    </row>
    <row r="215" spans="13:16" x14ac:dyDescent="0.25">
      <c r="M215">
        <f>1*3*4.1</f>
        <v>12.299999999999999</v>
      </c>
      <c r="N215">
        <v>1</v>
      </c>
      <c r="O215">
        <v>3</v>
      </c>
      <c r="P215">
        <v>4.0999999999999996</v>
      </c>
    </row>
    <row r="216" spans="13:16" x14ac:dyDescent="0.25">
      <c r="M216">
        <f>1*3*5.1</f>
        <v>15.299999999999999</v>
      </c>
      <c r="N216">
        <v>1</v>
      </c>
      <c r="O216">
        <v>3</v>
      </c>
      <c r="P216">
        <v>5.0999999999999996</v>
      </c>
    </row>
    <row r="217" spans="13:16" x14ac:dyDescent="0.25">
      <c r="M217">
        <f>1*3*6.1</f>
        <v>18.299999999999997</v>
      </c>
      <c r="N217">
        <v>1</v>
      </c>
      <c r="O217">
        <v>3</v>
      </c>
      <c r="P217">
        <v>6.1</v>
      </c>
    </row>
    <row r="218" spans="13:16" x14ac:dyDescent="0.25">
      <c r="M218">
        <f>1*3*7.1</f>
        <v>21.299999999999997</v>
      </c>
      <c r="N218">
        <v>1</v>
      </c>
      <c r="O218">
        <v>3</v>
      </c>
      <c r="P218">
        <v>7.1</v>
      </c>
    </row>
    <row r="219" spans="13:16" x14ac:dyDescent="0.25">
      <c r="M219">
        <f>1*3*8.1</f>
        <v>24.299999999999997</v>
      </c>
      <c r="N219">
        <v>1</v>
      </c>
      <c r="O219">
        <v>3</v>
      </c>
      <c r="P219">
        <v>8.1</v>
      </c>
    </row>
    <row r="220" spans="13:16" x14ac:dyDescent="0.25">
      <c r="M220">
        <f>1*3*9.1</f>
        <v>27.299999999999997</v>
      </c>
      <c r="N220">
        <v>1</v>
      </c>
      <c r="O220">
        <v>3</v>
      </c>
      <c r="P220">
        <v>9.1</v>
      </c>
    </row>
    <row r="221" spans="13:16" x14ac:dyDescent="0.25">
      <c r="M221">
        <f>1*3*10.1</f>
        <v>30.299999999999997</v>
      </c>
      <c r="N221">
        <v>1</v>
      </c>
      <c r="O221">
        <v>3</v>
      </c>
      <c r="P221">
        <v>10.1</v>
      </c>
    </row>
    <row r="222" spans="13:16" x14ac:dyDescent="0.25">
      <c r="M222">
        <f>1*3*1.2</f>
        <v>3.5999999999999996</v>
      </c>
      <c r="N222">
        <v>1</v>
      </c>
      <c r="O222">
        <v>3</v>
      </c>
      <c r="P222">
        <v>1.2</v>
      </c>
    </row>
    <row r="223" spans="13:16" x14ac:dyDescent="0.25">
      <c r="M223">
        <f>1*3*2.2</f>
        <v>6.6000000000000005</v>
      </c>
      <c r="N223">
        <v>1</v>
      </c>
      <c r="O223">
        <v>3</v>
      </c>
      <c r="P223">
        <v>2.2000000000000002</v>
      </c>
    </row>
    <row r="224" spans="13:16" x14ac:dyDescent="0.25">
      <c r="M224">
        <f>1*3*3.2</f>
        <v>9.6000000000000014</v>
      </c>
      <c r="N224">
        <v>1</v>
      </c>
      <c r="O224">
        <v>3</v>
      </c>
      <c r="P224">
        <v>3.2</v>
      </c>
    </row>
    <row r="225" spans="13:16" x14ac:dyDescent="0.25">
      <c r="M225">
        <f>1*3*4.2</f>
        <v>12.600000000000001</v>
      </c>
      <c r="N225">
        <v>1</v>
      </c>
      <c r="O225">
        <v>3</v>
      </c>
      <c r="P225">
        <v>4.2</v>
      </c>
    </row>
    <row r="226" spans="13:16" x14ac:dyDescent="0.25">
      <c r="M226">
        <f>1*3*5.2</f>
        <v>15.600000000000001</v>
      </c>
      <c r="N226">
        <v>1</v>
      </c>
      <c r="O226">
        <v>3</v>
      </c>
      <c r="P226">
        <v>5.2</v>
      </c>
    </row>
    <row r="227" spans="13:16" x14ac:dyDescent="0.25">
      <c r="M227">
        <f>1*3*6.2</f>
        <v>18.600000000000001</v>
      </c>
      <c r="N227">
        <v>1</v>
      </c>
      <c r="O227">
        <v>3</v>
      </c>
      <c r="P227">
        <v>6.2</v>
      </c>
    </row>
    <row r="228" spans="13:16" x14ac:dyDescent="0.25">
      <c r="M228">
        <f>1*3*7.2</f>
        <v>21.6</v>
      </c>
      <c r="N228">
        <v>1</v>
      </c>
      <c r="O228">
        <v>3</v>
      </c>
      <c r="P228">
        <v>7.2</v>
      </c>
    </row>
    <row r="229" spans="13:16" x14ac:dyDescent="0.25">
      <c r="M229">
        <f>1*3*8.2</f>
        <v>24.599999999999998</v>
      </c>
      <c r="N229">
        <v>1</v>
      </c>
      <c r="O229">
        <v>3</v>
      </c>
      <c r="P229">
        <v>8.1999999999999993</v>
      </c>
    </row>
    <row r="230" spans="13:16" x14ac:dyDescent="0.25">
      <c r="M230">
        <f>1*3*9.2</f>
        <v>27.599999999999998</v>
      </c>
      <c r="N230">
        <v>1</v>
      </c>
      <c r="O230">
        <v>3</v>
      </c>
      <c r="P230">
        <v>9.1999999999999993</v>
      </c>
    </row>
    <row r="231" spans="13:16" x14ac:dyDescent="0.25">
      <c r="M231">
        <f>1*3*10.2</f>
        <v>30.599999999999998</v>
      </c>
      <c r="N231">
        <v>1</v>
      </c>
      <c r="O231">
        <v>3</v>
      </c>
      <c r="P231">
        <v>10.199999999999999</v>
      </c>
    </row>
    <row r="232" spans="13:16" x14ac:dyDescent="0.25">
      <c r="M232">
        <f>1*3*1.3</f>
        <v>3.9000000000000004</v>
      </c>
      <c r="N232">
        <v>1</v>
      </c>
      <c r="O232">
        <v>3</v>
      </c>
      <c r="P232">
        <v>1.3</v>
      </c>
    </row>
    <row r="233" spans="13:16" x14ac:dyDescent="0.25">
      <c r="M233">
        <f>1*3*2.3</f>
        <v>6.8999999999999995</v>
      </c>
      <c r="N233">
        <v>1</v>
      </c>
      <c r="O233">
        <v>3</v>
      </c>
      <c r="P233">
        <v>2.2999999999999998</v>
      </c>
    </row>
    <row r="234" spans="13:16" x14ac:dyDescent="0.25">
      <c r="M234">
        <f>1*3*3.3</f>
        <v>9.8999999999999986</v>
      </c>
      <c r="N234">
        <v>1</v>
      </c>
      <c r="O234">
        <v>3</v>
      </c>
      <c r="P234">
        <v>3.3</v>
      </c>
    </row>
    <row r="235" spans="13:16" x14ac:dyDescent="0.25">
      <c r="M235">
        <f>1*3*4.3</f>
        <v>12.899999999999999</v>
      </c>
      <c r="N235">
        <v>1</v>
      </c>
      <c r="O235">
        <v>3</v>
      </c>
      <c r="P235">
        <v>4.3</v>
      </c>
    </row>
    <row r="236" spans="13:16" x14ac:dyDescent="0.25">
      <c r="M236">
        <f>1*3*5.3</f>
        <v>15.899999999999999</v>
      </c>
      <c r="N236">
        <v>1</v>
      </c>
      <c r="O236">
        <v>3</v>
      </c>
      <c r="P236">
        <v>5.3</v>
      </c>
    </row>
    <row r="237" spans="13:16" x14ac:dyDescent="0.25">
      <c r="M237">
        <f>1*3*6.3</f>
        <v>18.899999999999999</v>
      </c>
      <c r="N237">
        <v>1</v>
      </c>
      <c r="O237">
        <v>3</v>
      </c>
      <c r="P237">
        <v>6.3</v>
      </c>
    </row>
    <row r="238" spans="13:16" x14ac:dyDescent="0.25">
      <c r="M238">
        <f>1*3*7.3</f>
        <v>21.9</v>
      </c>
      <c r="N238">
        <v>1</v>
      </c>
      <c r="O238">
        <v>3</v>
      </c>
      <c r="P238">
        <v>7.3</v>
      </c>
    </row>
    <row r="239" spans="13:16" x14ac:dyDescent="0.25">
      <c r="M239">
        <f>1*3*8.3</f>
        <v>24.900000000000002</v>
      </c>
      <c r="N239">
        <v>1</v>
      </c>
      <c r="O239">
        <v>3</v>
      </c>
      <c r="P239">
        <v>8.3000000000000007</v>
      </c>
    </row>
    <row r="240" spans="13:16" x14ac:dyDescent="0.25">
      <c r="M240">
        <f>1*3*9.3</f>
        <v>27.900000000000002</v>
      </c>
      <c r="N240">
        <v>1</v>
      </c>
      <c r="O240">
        <v>3</v>
      </c>
      <c r="P240">
        <v>9.3000000000000007</v>
      </c>
    </row>
    <row r="241" spans="13:16" x14ac:dyDescent="0.25">
      <c r="M241">
        <f>1*3*10.3</f>
        <v>30.900000000000002</v>
      </c>
      <c r="N241">
        <v>1</v>
      </c>
      <c r="O241">
        <v>3</v>
      </c>
      <c r="P241">
        <v>10.3</v>
      </c>
    </row>
    <row r="242" spans="13:16" x14ac:dyDescent="0.25">
      <c r="M242">
        <f>1*3*1.4</f>
        <v>4.1999999999999993</v>
      </c>
      <c r="N242">
        <v>1</v>
      </c>
      <c r="O242">
        <v>3</v>
      </c>
      <c r="P242">
        <v>1.4</v>
      </c>
    </row>
    <row r="243" spans="13:16" x14ac:dyDescent="0.25">
      <c r="M243">
        <f>1*3*2.4</f>
        <v>7.1999999999999993</v>
      </c>
      <c r="N243">
        <v>1</v>
      </c>
      <c r="O243">
        <v>3</v>
      </c>
      <c r="P243">
        <v>2.4</v>
      </c>
    </row>
    <row r="244" spans="13:16" x14ac:dyDescent="0.25">
      <c r="M244">
        <f>1*3*3.4</f>
        <v>10.199999999999999</v>
      </c>
      <c r="N244">
        <v>1</v>
      </c>
      <c r="O244">
        <v>3</v>
      </c>
      <c r="P244">
        <v>3.4</v>
      </c>
    </row>
    <row r="245" spans="13:16" x14ac:dyDescent="0.25">
      <c r="M245">
        <f>1*3*4.4</f>
        <v>13.200000000000001</v>
      </c>
      <c r="N245">
        <v>1</v>
      </c>
      <c r="O245">
        <v>3</v>
      </c>
      <c r="P245">
        <v>4.4000000000000004</v>
      </c>
    </row>
    <row r="246" spans="13:16" x14ac:dyDescent="0.25">
      <c r="M246">
        <f>1*3*5.4</f>
        <v>16.200000000000003</v>
      </c>
      <c r="N246">
        <v>1</v>
      </c>
      <c r="O246">
        <v>3</v>
      </c>
      <c r="P246">
        <v>5.4</v>
      </c>
    </row>
    <row r="247" spans="13:16" x14ac:dyDescent="0.25">
      <c r="M247">
        <f>1*3*6.4</f>
        <v>19.200000000000003</v>
      </c>
      <c r="N247">
        <v>1</v>
      </c>
      <c r="O247">
        <v>3</v>
      </c>
      <c r="P247">
        <v>6.4</v>
      </c>
    </row>
    <row r="248" spans="13:16" x14ac:dyDescent="0.25">
      <c r="M248">
        <f>1*3*7.4</f>
        <v>22.200000000000003</v>
      </c>
      <c r="N248">
        <v>1</v>
      </c>
      <c r="O248">
        <v>3</v>
      </c>
      <c r="P248">
        <v>7.4</v>
      </c>
    </row>
    <row r="249" spans="13:16" x14ac:dyDescent="0.25">
      <c r="M249">
        <f>1*3*8.4</f>
        <v>25.200000000000003</v>
      </c>
      <c r="N249">
        <v>1</v>
      </c>
      <c r="O249">
        <v>3</v>
      </c>
      <c r="P249">
        <v>8.4</v>
      </c>
    </row>
    <row r="250" spans="13:16" x14ac:dyDescent="0.25">
      <c r="M250">
        <f>1*3*9.4</f>
        <v>28.200000000000003</v>
      </c>
      <c r="N250">
        <v>1</v>
      </c>
      <c r="O250">
        <v>3</v>
      </c>
      <c r="P250">
        <v>9.4</v>
      </c>
    </row>
    <row r="251" spans="13:16" x14ac:dyDescent="0.25">
      <c r="M251">
        <f>1*3*10.4</f>
        <v>31.200000000000003</v>
      </c>
      <c r="N251">
        <v>1</v>
      </c>
      <c r="O251">
        <v>3</v>
      </c>
      <c r="P251">
        <v>10.4</v>
      </c>
    </row>
    <row r="252" spans="13:16" x14ac:dyDescent="0.25">
      <c r="M252">
        <f>1*3*1.5</f>
        <v>4.5</v>
      </c>
      <c r="N252">
        <v>1</v>
      </c>
      <c r="O252">
        <v>3</v>
      </c>
      <c r="P252">
        <v>1.5</v>
      </c>
    </row>
    <row r="253" spans="13:16" x14ac:dyDescent="0.25">
      <c r="M253">
        <f>1*3*2.5</f>
        <v>7.5</v>
      </c>
      <c r="N253">
        <v>1</v>
      </c>
      <c r="O253">
        <v>3</v>
      </c>
      <c r="P253">
        <v>2.5</v>
      </c>
    </row>
    <row r="254" spans="13:16" x14ac:dyDescent="0.25">
      <c r="M254">
        <f>1*3*3.5</f>
        <v>10.5</v>
      </c>
      <c r="N254">
        <v>1</v>
      </c>
      <c r="O254">
        <v>3</v>
      </c>
      <c r="P254">
        <v>3.5</v>
      </c>
    </row>
    <row r="255" spans="13:16" x14ac:dyDescent="0.25">
      <c r="M255">
        <f>1*3*4.5</f>
        <v>13.5</v>
      </c>
      <c r="N255">
        <v>1</v>
      </c>
      <c r="O255">
        <v>3</v>
      </c>
      <c r="P255">
        <v>4.5</v>
      </c>
    </row>
    <row r="256" spans="13:16" x14ac:dyDescent="0.25">
      <c r="M256">
        <f>1*3*5.5</f>
        <v>16.5</v>
      </c>
      <c r="N256">
        <v>1</v>
      </c>
      <c r="O256">
        <v>3</v>
      </c>
      <c r="P256">
        <v>5.5</v>
      </c>
    </row>
    <row r="257" spans="13:16" x14ac:dyDescent="0.25">
      <c r="M257">
        <f>1*3*6.5</f>
        <v>19.5</v>
      </c>
      <c r="N257">
        <v>1</v>
      </c>
      <c r="O257">
        <v>3</v>
      </c>
      <c r="P257">
        <v>6.5</v>
      </c>
    </row>
    <row r="258" spans="13:16" x14ac:dyDescent="0.25">
      <c r="M258">
        <f>1*3*7.5</f>
        <v>22.5</v>
      </c>
      <c r="N258">
        <v>1</v>
      </c>
      <c r="O258">
        <v>3</v>
      </c>
      <c r="P258">
        <v>7.5</v>
      </c>
    </row>
    <row r="259" spans="13:16" x14ac:dyDescent="0.25">
      <c r="M259">
        <f>1*3*8.5</f>
        <v>25.5</v>
      </c>
      <c r="N259">
        <v>1</v>
      </c>
      <c r="O259">
        <v>3</v>
      </c>
      <c r="P259">
        <v>8.5</v>
      </c>
    </row>
    <row r="260" spans="13:16" x14ac:dyDescent="0.25">
      <c r="M260">
        <f>1*3*9.5</f>
        <v>28.5</v>
      </c>
      <c r="N260">
        <v>1</v>
      </c>
      <c r="O260">
        <v>3</v>
      </c>
      <c r="P260">
        <v>9.5</v>
      </c>
    </row>
    <row r="261" spans="13:16" x14ac:dyDescent="0.25">
      <c r="M261">
        <f>1*3*10.5</f>
        <v>31.5</v>
      </c>
      <c r="N261">
        <v>1</v>
      </c>
      <c r="O261">
        <v>3</v>
      </c>
      <c r="P261">
        <v>10.5</v>
      </c>
    </row>
    <row r="262" spans="13:16" x14ac:dyDescent="0.25">
      <c r="M262">
        <f>1*3*1.6</f>
        <v>4.8000000000000007</v>
      </c>
      <c r="N262">
        <v>1</v>
      </c>
      <c r="O262">
        <v>3</v>
      </c>
      <c r="P262">
        <v>1.6</v>
      </c>
    </row>
    <row r="263" spans="13:16" x14ac:dyDescent="0.25">
      <c r="M263">
        <f>1*3*2.6</f>
        <v>7.8000000000000007</v>
      </c>
      <c r="N263">
        <v>1</v>
      </c>
      <c r="O263">
        <v>3</v>
      </c>
      <c r="P263">
        <v>2.6</v>
      </c>
    </row>
    <row r="264" spans="13:16" x14ac:dyDescent="0.25">
      <c r="M264">
        <f>1*3*3.6</f>
        <v>10.8</v>
      </c>
      <c r="N264">
        <v>1</v>
      </c>
      <c r="O264">
        <v>3</v>
      </c>
      <c r="P264">
        <v>3.6</v>
      </c>
    </row>
    <row r="265" spans="13:16" x14ac:dyDescent="0.25">
      <c r="M265">
        <f>1*3*4.6</f>
        <v>13.799999999999999</v>
      </c>
      <c r="N265">
        <v>1</v>
      </c>
      <c r="O265">
        <v>3</v>
      </c>
      <c r="P265">
        <v>4.5999999999999996</v>
      </c>
    </row>
    <row r="266" spans="13:16" x14ac:dyDescent="0.25">
      <c r="M266">
        <f>1*3*5.6</f>
        <v>16.799999999999997</v>
      </c>
      <c r="N266">
        <v>1</v>
      </c>
      <c r="O266">
        <v>3</v>
      </c>
      <c r="P266">
        <v>5.6</v>
      </c>
    </row>
    <row r="267" spans="13:16" x14ac:dyDescent="0.25">
      <c r="M267">
        <f>1*3*6.6</f>
        <v>19.799999999999997</v>
      </c>
      <c r="N267">
        <v>1</v>
      </c>
      <c r="O267">
        <v>3</v>
      </c>
      <c r="P267">
        <v>6.6</v>
      </c>
    </row>
    <row r="268" spans="13:16" x14ac:dyDescent="0.25">
      <c r="M268">
        <f>1*3*7.6</f>
        <v>22.799999999999997</v>
      </c>
      <c r="N268">
        <v>1</v>
      </c>
      <c r="O268">
        <v>3</v>
      </c>
      <c r="P268">
        <v>7.6</v>
      </c>
    </row>
    <row r="269" spans="13:16" x14ac:dyDescent="0.25">
      <c r="M269">
        <f>1*3*8.6</f>
        <v>25.799999999999997</v>
      </c>
      <c r="N269">
        <v>1</v>
      </c>
      <c r="O269">
        <v>3</v>
      </c>
      <c r="P269">
        <v>8.6</v>
      </c>
    </row>
    <row r="270" spans="13:16" x14ac:dyDescent="0.25">
      <c r="M270">
        <f>1*3*9.6</f>
        <v>28.799999999999997</v>
      </c>
      <c r="N270">
        <v>1</v>
      </c>
      <c r="O270">
        <v>3</v>
      </c>
      <c r="P270">
        <v>9.6</v>
      </c>
    </row>
    <row r="271" spans="13:16" x14ac:dyDescent="0.25">
      <c r="M271">
        <f>1*3*10.6</f>
        <v>31.799999999999997</v>
      </c>
      <c r="N271">
        <v>1</v>
      </c>
      <c r="O271">
        <v>3</v>
      </c>
      <c r="P271">
        <v>10.6</v>
      </c>
    </row>
    <row r="272" spans="13:16" x14ac:dyDescent="0.25">
      <c r="M272">
        <f>1*3*1.7</f>
        <v>5.0999999999999996</v>
      </c>
      <c r="N272">
        <v>1</v>
      </c>
      <c r="O272">
        <v>3</v>
      </c>
      <c r="P272">
        <v>1.7</v>
      </c>
    </row>
    <row r="273" spans="13:16" x14ac:dyDescent="0.25">
      <c r="M273">
        <f>1*3*2.7</f>
        <v>8.1000000000000014</v>
      </c>
      <c r="N273">
        <v>1</v>
      </c>
      <c r="O273">
        <v>3</v>
      </c>
      <c r="P273">
        <v>2.7</v>
      </c>
    </row>
    <row r="274" spans="13:16" x14ac:dyDescent="0.25">
      <c r="M274">
        <f>1*3*3.7</f>
        <v>11.100000000000001</v>
      </c>
      <c r="N274">
        <v>1</v>
      </c>
      <c r="O274">
        <v>3</v>
      </c>
      <c r="P274">
        <v>3.7</v>
      </c>
    </row>
    <row r="275" spans="13:16" x14ac:dyDescent="0.25">
      <c r="M275">
        <f>1*3*4.7</f>
        <v>14.100000000000001</v>
      </c>
      <c r="N275">
        <v>1</v>
      </c>
      <c r="O275">
        <v>3</v>
      </c>
      <c r="P275">
        <v>4.7</v>
      </c>
    </row>
    <row r="276" spans="13:16" x14ac:dyDescent="0.25">
      <c r="M276">
        <f>1*3*5.7</f>
        <v>17.100000000000001</v>
      </c>
      <c r="N276">
        <v>1</v>
      </c>
      <c r="O276">
        <v>3</v>
      </c>
      <c r="P276">
        <v>5.7</v>
      </c>
    </row>
    <row r="277" spans="13:16" x14ac:dyDescent="0.25">
      <c r="M277">
        <f>1*3*6.7</f>
        <v>20.100000000000001</v>
      </c>
      <c r="N277">
        <v>1</v>
      </c>
      <c r="O277">
        <v>3</v>
      </c>
      <c r="P277">
        <v>6.7</v>
      </c>
    </row>
    <row r="278" spans="13:16" x14ac:dyDescent="0.25">
      <c r="M278">
        <f>1*3*7.7</f>
        <v>23.1</v>
      </c>
      <c r="N278">
        <v>1</v>
      </c>
      <c r="O278">
        <v>3</v>
      </c>
      <c r="P278">
        <v>7.7</v>
      </c>
    </row>
    <row r="279" spans="13:16" x14ac:dyDescent="0.25">
      <c r="M279">
        <f>1*3*8.7</f>
        <v>26.099999999999998</v>
      </c>
      <c r="N279">
        <v>1</v>
      </c>
      <c r="O279">
        <v>3</v>
      </c>
      <c r="P279">
        <v>8.6999999999999993</v>
      </c>
    </row>
    <row r="280" spans="13:16" x14ac:dyDescent="0.25">
      <c r="M280">
        <f>1*3*9.7</f>
        <v>29.099999999999998</v>
      </c>
      <c r="N280">
        <v>1</v>
      </c>
      <c r="O280">
        <v>3</v>
      </c>
      <c r="P280">
        <v>9.6999999999999993</v>
      </c>
    </row>
    <row r="281" spans="13:16" x14ac:dyDescent="0.25">
      <c r="M281">
        <f>1*3*10.7</f>
        <v>32.099999999999994</v>
      </c>
      <c r="N281">
        <v>1</v>
      </c>
      <c r="O281">
        <v>3</v>
      </c>
      <c r="P281">
        <v>10.7</v>
      </c>
    </row>
    <row r="282" spans="13:16" x14ac:dyDescent="0.25">
      <c r="M282">
        <f>1*3*1.8</f>
        <v>5.4</v>
      </c>
      <c r="N282">
        <v>1</v>
      </c>
      <c r="O282">
        <v>3</v>
      </c>
      <c r="P282">
        <v>1.8</v>
      </c>
    </row>
    <row r="283" spans="13:16" x14ac:dyDescent="0.25">
      <c r="M283">
        <f>1*3*2.8</f>
        <v>8.3999999999999986</v>
      </c>
      <c r="N283">
        <v>1</v>
      </c>
      <c r="O283">
        <v>3</v>
      </c>
      <c r="P283">
        <v>2.8</v>
      </c>
    </row>
    <row r="284" spans="13:16" x14ac:dyDescent="0.25">
      <c r="M284">
        <f>1*3*3.8</f>
        <v>11.399999999999999</v>
      </c>
      <c r="N284">
        <v>1</v>
      </c>
      <c r="O284">
        <v>3</v>
      </c>
      <c r="P284">
        <v>3.8</v>
      </c>
    </row>
    <row r="285" spans="13:16" x14ac:dyDescent="0.25">
      <c r="M285">
        <f>1*3*4.8</f>
        <v>14.399999999999999</v>
      </c>
      <c r="N285">
        <v>1</v>
      </c>
      <c r="O285">
        <v>3</v>
      </c>
      <c r="P285">
        <v>4.8</v>
      </c>
    </row>
    <row r="286" spans="13:16" x14ac:dyDescent="0.25">
      <c r="M286">
        <f>1*3*5.8</f>
        <v>17.399999999999999</v>
      </c>
      <c r="N286">
        <v>1</v>
      </c>
      <c r="O286">
        <v>3</v>
      </c>
      <c r="P286">
        <v>5.8</v>
      </c>
    </row>
    <row r="287" spans="13:16" x14ac:dyDescent="0.25">
      <c r="M287">
        <f>1*3*6.8</f>
        <v>20.399999999999999</v>
      </c>
      <c r="N287">
        <v>1</v>
      </c>
      <c r="O287">
        <v>3</v>
      </c>
      <c r="P287">
        <v>6.8</v>
      </c>
    </row>
    <row r="288" spans="13:16" x14ac:dyDescent="0.25">
      <c r="M288">
        <f>1*3*7.8</f>
        <v>23.4</v>
      </c>
      <c r="N288">
        <v>1</v>
      </c>
      <c r="O288">
        <v>3</v>
      </c>
      <c r="P288">
        <v>7.8</v>
      </c>
    </row>
    <row r="289" spans="13:16" x14ac:dyDescent="0.25">
      <c r="M289">
        <f>1*3*8.8</f>
        <v>26.400000000000002</v>
      </c>
      <c r="N289">
        <v>1</v>
      </c>
      <c r="O289">
        <v>3</v>
      </c>
      <c r="P289">
        <v>8.8000000000000007</v>
      </c>
    </row>
    <row r="290" spans="13:16" x14ac:dyDescent="0.25">
      <c r="M290">
        <f>1*3*9.8</f>
        <v>29.400000000000002</v>
      </c>
      <c r="N290">
        <v>1</v>
      </c>
      <c r="O290">
        <v>3</v>
      </c>
      <c r="P290">
        <v>9.8000000000000007</v>
      </c>
    </row>
    <row r="291" spans="13:16" x14ac:dyDescent="0.25">
      <c r="M291">
        <f>1*3*10.8</f>
        <v>32.400000000000006</v>
      </c>
      <c r="N291">
        <v>1</v>
      </c>
      <c r="O291">
        <v>3</v>
      </c>
      <c r="P291">
        <v>10.8</v>
      </c>
    </row>
    <row r="292" spans="13:16" x14ac:dyDescent="0.25">
      <c r="M292">
        <f>1*3*1.9</f>
        <v>5.6999999999999993</v>
      </c>
      <c r="N292">
        <v>1</v>
      </c>
      <c r="O292">
        <v>3</v>
      </c>
      <c r="P292">
        <v>1.9</v>
      </c>
    </row>
    <row r="293" spans="13:16" x14ac:dyDescent="0.25">
      <c r="M293">
        <f>1*3*2.9</f>
        <v>8.6999999999999993</v>
      </c>
      <c r="N293">
        <v>1</v>
      </c>
      <c r="O293">
        <v>3</v>
      </c>
      <c r="P293">
        <v>2.9</v>
      </c>
    </row>
    <row r="294" spans="13:16" x14ac:dyDescent="0.25">
      <c r="M294">
        <f>1*3*3.9</f>
        <v>11.7</v>
      </c>
      <c r="N294">
        <v>1</v>
      </c>
      <c r="O294">
        <v>3</v>
      </c>
      <c r="P294">
        <v>3.9</v>
      </c>
    </row>
    <row r="295" spans="13:16" x14ac:dyDescent="0.25">
      <c r="M295">
        <f>1*3*4.9</f>
        <v>14.700000000000001</v>
      </c>
      <c r="N295">
        <v>1</v>
      </c>
      <c r="O295">
        <v>3</v>
      </c>
      <c r="P295">
        <v>4.9000000000000004</v>
      </c>
    </row>
    <row r="296" spans="13:16" x14ac:dyDescent="0.25">
      <c r="M296">
        <f>1*3*5.9</f>
        <v>17.700000000000003</v>
      </c>
      <c r="N296">
        <v>1</v>
      </c>
      <c r="O296">
        <v>3</v>
      </c>
      <c r="P296">
        <v>5.9</v>
      </c>
    </row>
    <row r="297" spans="13:16" x14ac:dyDescent="0.25">
      <c r="M297">
        <f>1*3*6.9</f>
        <v>20.700000000000003</v>
      </c>
      <c r="N297">
        <v>1</v>
      </c>
      <c r="O297">
        <v>3</v>
      </c>
      <c r="P297">
        <v>6.9</v>
      </c>
    </row>
    <row r="298" spans="13:16" x14ac:dyDescent="0.25">
      <c r="M298">
        <f>1*3*7.9</f>
        <v>23.700000000000003</v>
      </c>
      <c r="N298">
        <v>1</v>
      </c>
      <c r="O298">
        <v>3</v>
      </c>
      <c r="P298">
        <v>7.9</v>
      </c>
    </row>
    <row r="299" spans="13:16" x14ac:dyDescent="0.25">
      <c r="M299">
        <f>1*3*8.9</f>
        <v>26.700000000000003</v>
      </c>
      <c r="N299">
        <v>1</v>
      </c>
      <c r="O299">
        <v>3</v>
      </c>
      <c r="P299">
        <v>8.9</v>
      </c>
    </row>
    <row r="300" spans="13:16" x14ac:dyDescent="0.25">
      <c r="M300">
        <f>1*3*9.9</f>
        <v>29.700000000000003</v>
      </c>
      <c r="N300">
        <v>1</v>
      </c>
      <c r="O300">
        <v>3</v>
      </c>
      <c r="P300">
        <v>9.9</v>
      </c>
    </row>
    <row r="301" spans="13:16" x14ac:dyDescent="0.25">
      <c r="M301">
        <f>1*3*10.9</f>
        <v>32.700000000000003</v>
      </c>
      <c r="N301">
        <v>1</v>
      </c>
      <c r="O301">
        <v>3</v>
      </c>
      <c r="P301">
        <v>10.9</v>
      </c>
    </row>
    <row r="302" spans="13:16" x14ac:dyDescent="0.25">
      <c r="M302">
        <f>1*4*1</f>
        <v>4</v>
      </c>
      <c r="N302">
        <v>1</v>
      </c>
      <c r="O302">
        <v>4</v>
      </c>
      <c r="P302">
        <v>1</v>
      </c>
    </row>
    <row r="303" spans="13:16" x14ac:dyDescent="0.25">
      <c r="M303">
        <f>1*4*2</f>
        <v>8</v>
      </c>
      <c r="N303">
        <v>1</v>
      </c>
      <c r="O303">
        <v>4</v>
      </c>
      <c r="P303">
        <v>2</v>
      </c>
    </row>
    <row r="304" spans="13:16" x14ac:dyDescent="0.25">
      <c r="M304">
        <f>1*4*3</f>
        <v>12</v>
      </c>
      <c r="N304">
        <v>1</v>
      </c>
      <c r="O304">
        <v>4</v>
      </c>
      <c r="P304">
        <v>3</v>
      </c>
    </row>
    <row r="305" spans="13:16" x14ac:dyDescent="0.25">
      <c r="M305">
        <f>1*4*4</f>
        <v>16</v>
      </c>
      <c r="N305">
        <v>1</v>
      </c>
      <c r="O305">
        <v>4</v>
      </c>
      <c r="P305">
        <v>4</v>
      </c>
    </row>
    <row r="306" spans="13:16" x14ac:dyDescent="0.25">
      <c r="M306">
        <f>1*4*5</f>
        <v>20</v>
      </c>
      <c r="N306">
        <v>1</v>
      </c>
      <c r="O306">
        <v>4</v>
      </c>
      <c r="P306">
        <v>5</v>
      </c>
    </row>
    <row r="307" spans="13:16" x14ac:dyDescent="0.25">
      <c r="M307">
        <f>1*4*6</f>
        <v>24</v>
      </c>
      <c r="N307">
        <v>1</v>
      </c>
      <c r="O307">
        <v>4</v>
      </c>
      <c r="P307">
        <v>6</v>
      </c>
    </row>
    <row r="308" spans="13:16" x14ac:dyDescent="0.25">
      <c r="M308">
        <f>1*4*7</f>
        <v>28</v>
      </c>
      <c r="N308">
        <v>1</v>
      </c>
      <c r="O308">
        <v>4</v>
      </c>
      <c r="P308">
        <v>7</v>
      </c>
    </row>
    <row r="309" spans="13:16" x14ac:dyDescent="0.25">
      <c r="M309">
        <f>1*4*8</f>
        <v>32</v>
      </c>
      <c r="N309">
        <v>1</v>
      </c>
      <c r="O309">
        <v>4</v>
      </c>
      <c r="P309">
        <v>8</v>
      </c>
    </row>
    <row r="310" spans="13:16" x14ac:dyDescent="0.25">
      <c r="M310">
        <f>1*4*9</f>
        <v>36</v>
      </c>
      <c r="N310">
        <v>1</v>
      </c>
      <c r="O310">
        <v>4</v>
      </c>
      <c r="P310">
        <v>9</v>
      </c>
    </row>
    <row r="311" spans="13:16" x14ac:dyDescent="0.25">
      <c r="M311">
        <f>1*4*10</f>
        <v>40</v>
      </c>
      <c r="N311">
        <v>1</v>
      </c>
      <c r="O311">
        <v>4</v>
      </c>
      <c r="P311">
        <v>10</v>
      </c>
    </row>
    <row r="312" spans="13:16" x14ac:dyDescent="0.25">
      <c r="M312">
        <f>1*4*1.1</f>
        <v>4.4000000000000004</v>
      </c>
      <c r="N312">
        <v>1</v>
      </c>
      <c r="O312">
        <v>4</v>
      </c>
      <c r="P312">
        <v>1.1000000000000001</v>
      </c>
    </row>
    <row r="313" spans="13:16" x14ac:dyDescent="0.25">
      <c r="M313">
        <f>1*4*2.1</f>
        <v>8.4</v>
      </c>
      <c r="N313">
        <v>1</v>
      </c>
      <c r="O313">
        <v>4</v>
      </c>
      <c r="P313">
        <v>2.1</v>
      </c>
    </row>
    <row r="314" spans="13:16" x14ac:dyDescent="0.25">
      <c r="M314">
        <f>1*4*3.1</f>
        <v>12.4</v>
      </c>
      <c r="N314">
        <v>1</v>
      </c>
      <c r="O314">
        <v>4</v>
      </c>
      <c r="P314">
        <v>3.1</v>
      </c>
    </row>
    <row r="315" spans="13:16" x14ac:dyDescent="0.25">
      <c r="M315">
        <f>1*4*4.1</f>
        <v>16.399999999999999</v>
      </c>
      <c r="N315">
        <v>1</v>
      </c>
      <c r="O315">
        <v>4</v>
      </c>
      <c r="P315">
        <v>4.0999999999999996</v>
      </c>
    </row>
    <row r="316" spans="13:16" x14ac:dyDescent="0.25">
      <c r="M316">
        <f>1*4*5.1</f>
        <v>20.399999999999999</v>
      </c>
      <c r="N316">
        <v>1</v>
      </c>
      <c r="O316">
        <v>4</v>
      </c>
      <c r="P316">
        <v>5.0999999999999996</v>
      </c>
    </row>
    <row r="317" spans="13:16" x14ac:dyDescent="0.25">
      <c r="M317">
        <f>1*4*6.1</f>
        <v>24.4</v>
      </c>
      <c r="N317">
        <v>1</v>
      </c>
      <c r="O317">
        <v>4</v>
      </c>
      <c r="P317">
        <v>6.1</v>
      </c>
    </row>
    <row r="318" spans="13:16" x14ac:dyDescent="0.25">
      <c r="M318">
        <f>1*4*7.1</f>
        <v>28.4</v>
      </c>
      <c r="N318">
        <v>1</v>
      </c>
      <c r="O318">
        <v>4</v>
      </c>
      <c r="P318">
        <v>7.1</v>
      </c>
    </row>
    <row r="319" spans="13:16" x14ac:dyDescent="0.25">
      <c r="M319">
        <f>1*4*8.1</f>
        <v>32.4</v>
      </c>
      <c r="N319">
        <v>1</v>
      </c>
      <c r="O319">
        <v>4</v>
      </c>
      <c r="P319">
        <v>8.1</v>
      </c>
    </row>
    <row r="320" spans="13:16" x14ac:dyDescent="0.25">
      <c r="M320">
        <f>1*4*9.1</f>
        <v>36.4</v>
      </c>
      <c r="N320">
        <v>1</v>
      </c>
      <c r="O320">
        <v>4</v>
      </c>
      <c r="P320">
        <v>9.1</v>
      </c>
    </row>
    <row r="321" spans="13:16" x14ac:dyDescent="0.25">
      <c r="M321">
        <f>1*4*10.1</f>
        <v>40.4</v>
      </c>
      <c r="N321">
        <v>1</v>
      </c>
      <c r="O321">
        <v>4</v>
      </c>
      <c r="P321">
        <v>10.1</v>
      </c>
    </row>
    <row r="322" spans="13:16" x14ac:dyDescent="0.25">
      <c r="M322">
        <f>1*4*1.2</f>
        <v>4.8</v>
      </c>
      <c r="N322">
        <v>1</v>
      </c>
      <c r="O322">
        <v>4</v>
      </c>
      <c r="P322">
        <v>1.2</v>
      </c>
    </row>
    <row r="323" spans="13:16" x14ac:dyDescent="0.25">
      <c r="M323">
        <f>1*4*2.2</f>
        <v>8.8000000000000007</v>
      </c>
      <c r="N323">
        <v>1</v>
      </c>
      <c r="O323">
        <v>4</v>
      </c>
      <c r="P323">
        <v>2.2000000000000002</v>
      </c>
    </row>
    <row r="324" spans="13:16" x14ac:dyDescent="0.25">
      <c r="M324">
        <f>1*4*3.2</f>
        <v>12.8</v>
      </c>
      <c r="N324">
        <v>1</v>
      </c>
      <c r="O324">
        <v>4</v>
      </c>
      <c r="P324">
        <v>3.2</v>
      </c>
    </row>
    <row r="325" spans="13:16" x14ac:dyDescent="0.25">
      <c r="M325">
        <f>1*4*4.2</f>
        <v>16.8</v>
      </c>
      <c r="N325">
        <v>1</v>
      </c>
      <c r="O325">
        <v>4</v>
      </c>
      <c r="P325">
        <v>4.2</v>
      </c>
    </row>
    <row r="326" spans="13:16" x14ac:dyDescent="0.25">
      <c r="M326">
        <f>1*4*5.2</f>
        <v>20.8</v>
      </c>
      <c r="N326">
        <v>1</v>
      </c>
      <c r="O326">
        <v>4</v>
      </c>
      <c r="P326">
        <v>5.2</v>
      </c>
    </row>
    <row r="327" spans="13:16" x14ac:dyDescent="0.25">
      <c r="M327">
        <f>1*4*6.2</f>
        <v>24.8</v>
      </c>
      <c r="N327">
        <v>1</v>
      </c>
      <c r="O327">
        <v>4</v>
      </c>
      <c r="P327">
        <v>6.2</v>
      </c>
    </row>
    <row r="328" spans="13:16" x14ac:dyDescent="0.25">
      <c r="M328">
        <f>1*4*7.2</f>
        <v>28.8</v>
      </c>
      <c r="N328">
        <v>1</v>
      </c>
      <c r="O328">
        <v>4</v>
      </c>
      <c r="P328">
        <v>7.2</v>
      </c>
    </row>
    <row r="329" spans="13:16" x14ac:dyDescent="0.25">
      <c r="M329">
        <f>1*4*8.2</f>
        <v>32.799999999999997</v>
      </c>
      <c r="N329">
        <v>1</v>
      </c>
      <c r="O329">
        <v>4</v>
      </c>
      <c r="P329">
        <v>8.1999999999999993</v>
      </c>
    </row>
    <row r="330" spans="13:16" x14ac:dyDescent="0.25">
      <c r="M330">
        <f>1*4*9.2</f>
        <v>36.799999999999997</v>
      </c>
      <c r="N330">
        <v>1</v>
      </c>
      <c r="O330">
        <v>4</v>
      </c>
      <c r="P330">
        <v>9.1999999999999993</v>
      </c>
    </row>
    <row r="331" spans="13:16" x14ac:dyDescent="0.25">
      <c r="M331">
        <f>1*4*10.2</f>
        <v>40.799999999999997</v>
      </c>
      <c r="N331">
        <v>1</v>
      </c>
      <c r="O331">
        <v>4</v>
      </c>
      <c r="P331">
        <v>10.199999999999999</v>
      </c>
    </row>
    <row r="332" spans="13:16" x14ac:dyDescent="0.25">
      <c r="M332">
        <f>1*4*1.3</f>
        <v>5.2</v>
      </c>
      <c r="N332">
        <v>1</v>
      </c>
      <c r="O332">
        <v>4</v>
      </c>
      <c r="P332">
        <v>1.3</v>
      </c>
    </row>
    <row r="333" spans="13:16" x14ac:dyDescent="0.25">
      <c r="M333">
        <f>1*4*2.3</f>
        <v>9.1999999999999993</v>
      </c>
      <c r="N333">
        <v>1</v>
      </c>
      <c r="O333">
        <v>4</v>
      </c>
      <c r="P333">
        <v>2.2999999999999998</v>
      </c>
    </row>
    <row r="334" spans="13:16" x14ac:dyDescent="0.25">
      <c r="M334">
        <f>1*4*3.3</f>
        <v>13.2</v>
      </c>
      <c r="N334">
        <v>1</v>
      </c>
      <c r="O334">
        <v>4</v>
      </c>
      <c r="P334">
        <v>3.3</v>
      </c>
    </row>
    <row r="335" spans="13:16" x14ac:dyDescent="0.25">
      <c r="M335">
        <f>1*4*4.3</f>
        <v>17.2</v>
      </c>
      <c r="N335">
        <v>1</v>
      </c>
      <c r="O335">
        <v>4</v>
      </c>
      <c r="P335">
        <v>4.3</v>
      </c>
    </row>
    <row r="336" spans="13:16" x14ac:dyDescent="0.25">
      <c r="M336">
        <f>1*4*5.3</f>
        <v>21.2</v>
      </c>
      <c r="N336">
        <v>1</v>
      </c>
      <c r="O336">
        <v>4</v>
      </c>
      <c r="P336">
        <v>5.3</v>
      </c>
    </row>
    <row r="337" spans="13:16" x14ac:dyDescent="0.25">
      <c r="M337">
        <f>1*4*6.3</f>
        <v>25.2</v>
      </c>
      <c r="N337">
        <v>1</v>
      </c>
      <c r="O337">
        <v>4</v>
      </c>
      <c r="P337">
        <v>6.3</v>
      </c>
    </row>
    <row r="338" spans="13:16" x14ac:dyDescent="0.25">
      <c r="M338">
        <f>1*4*7.3</f>
        <v>29.2</v>
      </c>
      <c r="N338">
        <v>1</v>
      </c>
      <c r="O338">
        <v>4</v>
      </c>
      <c r="P338">
        <v>7.3</v>
      </c>
    </row>
    <row r="339" spans="13:16" x14ac:dyDescent="0.25">
      <c r="M339">
        <f>1*4*8.3</f>
        <v>33.200000000000003</v>
      </c>
      <c r="N339">
        <v>1</v>
      </c>
      <c r="O339">
        <v>4</v>
      </c>
      <c r="P339">
        <v>8.3000000000000007</v>
      </c>
    </row>
    <row r="340" spans="13:16" x14ac:dyDescent="0.25">
      <c r="M340">
        <f>1*4*9.3</f>
        <v>37.200000000000003</v>
      </c>
      <c r="N340">
        <v>1</v>
      </c>
      <c r="O340">
        <v>4</v>
      </c>
      <c r="P340">
        <v>9.3000000000000007</v>
      </c>
    </row>
    <row r="341" spans="13:16" x14ac:dyDescent="0.25">
      <c r="M341">
        <f>1*4*10.3</f>
        <v>41.2</v>
      </c>
      <c r="N341">
        <v>1</v>
      </c>
      <c r="O341">
        <v>4</v>
      </c>
      <c r="P341">
        <v>10.3</v>
      </c>
    </row>
    <row r="342" spans="13:16" x14ac:dyDescent="0.25">
      <c r="M342">
        <f>1*4*1.4</f>
        <v>5.6</v>
      </c>
      <c r="N342">
        <v>1</v>
      </c>
      <c r="O342">
        <v>4</v>
      </c>
      <c r="P342">
        <v>1.4</v>
      </c>
    </row>
    <row r="343" spans="13:16" x14ac:dyDescent="0.25">
      <c r="M343">
        <f>1*4*2.4</f>
        <v>9.6</v>
      </c>
      <c r="N343">
        <v>1</v>
      </c>
      <c r="O343">
        <v>4</v>
      </c>
      <c r="P343">
        <v>2.4</v>
      </c>
    </row>
    <row r="344" spans="13:16" x14ac:dyDescent="0.25">
      <c r="M344">
        <f>1*4*3.4</f>
        <v>13.6</v>
      </c>
      <c r="N344">
        <v>1</v>
      </c>
      <c r="O344">
        <v>4</v>
      </c>
      <c r="P344">
        <v>3.4</v>
      </c>
    </row>
    <row r="345" spans="13:16" x14ac:dyDescent="0.25">
      <c r="M345">
        <f>1*4*4.4</f>
        <v>17.600000000000001</v>
      </c>
      <c r="N345">
        <v>1</v>
      </c>
      <c r="O345">
        <v>4</v>
      </c>
      <c r="P345">
        <v>4.4000000000000004</v>
      </c>
    </row>
    <row r="346" spans="13:16" x14ac:dyDescent="0.25">
      <c r="M346">
        <f>1*4*5.4</f>
        <v>21.6</v>
      </c>
      <c r="N346">
        <v>1</v>
      </c>
      <c r="O346">
        <v>4</v>
      </c>
      <c r="P346">
        <v>5.4</v>
      </c>
    </row>
    <row r="347" spans="13:16" x14ac:dyDescent="0.25">
      <c r="M347">
        <f>1*4*6.4</f>
        <v>25.6</v>
      </c>
      <c r="N347">
        <v>1</v>
      </c>
      <c r="O347">
        <v>4</v>
      </c>
      <c r="P347">
        <v>6.4</v>
      </c>
    </row>
    <row r="348" spans="13:16" x14ac:dyDescent="0.25">
      <c r="M348">
        <f>1*4*7.4</f>
        <v>29.6</v>
      </c>
      <c r="N348">
        <v>1</v>
      </c>
      <c r="O348">
        <v>4</v>
      </c>
      <c r="P348">
        <v>7.4</v>
      </c>
    </row>
    <row r="349" spans="13:16" x14ac:dyDescent="0.25">
      <c r="M349">
        <f>1*4*8.4</f>
        <v>33.6</v>
      </c>
      <c r="N349">
        <v>1</v>
      </c>
      <c r="O349">
        <v>4</v>
      </c>
      <c r="P349">
        <v>8.4</v>
      </c>
    </row>
    <row r="350" spans="13:16" x14ac:dyDescent="0.25">
      <c r="M350">
        <f>1*4*9.4</f>
        <v>37.6</v>
      </c>
      <c r="N350">
        <v>1</v>
      </c>
      <c r="O350">
        <v>4</v>
      </c>
      <c r="P350">
        <v>9.4</v>
      </c>
    </row>
    <row r="351" spans="13:16" x14ac:dyDescent="0.25">
      <c r="M351">
        <f>1*4*10.4</f>
        <v>41.6</v>
      </c>
      <c r="N351">
        <v>1</v>
      </c>
      <c r="O351">
        <v>4</v>
      </c>
      <c r="P351">
        <v>10.4</v>
      </c>
    </row>
    <row r="352" spans="13:16" x14ac:dyDescent="0.25">
      <c r="M352">
        <f>1*4*1.5</f>
        <v>6</v>
      </c>
      <c r="N352">
        <v>1</v>
      </c>
      <c r="O352">
        <v>4</v>
      </c>
      <c r="P352">
        <v>1.5</v>
      </c>
    </row>
    <row r="353" spans="13:16" x14ac:dyDescent="0.25">
      <c r="M353">
        <f>1*4*2.5</f>
        <v>10</v>
      </c>
      <c r="N353">
        <v>1</v>
      </c>
      <c r="O353">
        <v>4</v>
      </c>
      <c r="P353">
        <v>2.5</v>
      </c>
    </row>
    <row r="354" spans="13:16" x14ac:dyDescent="0.25">
      <c r="M354">
        <f>1*4*3.5</f>
        <v>14</v>
      </c>
      <c r="N354">
        <v>1</v>
      </c>
      <c r="O354">
        <v>4</v>
      </c>
      <c r="P354">
        <v>3.5</v>
      </c>
    </row>
    <row r="355" spans="13:16" x14ac:dyDescent="0.25">
      <c r="M355">
        <f>1*4*4.5</f>
        <v>18</v>
      </c>
      <c r="N355">
        <v>1</v>
      </c>
      <c r="O355">
        <v>4</v>
      </c>
      <c r="P355">
        <v>4.5</v>
      </c>
    </row>
    <row r="356" spans="13:16" x14ac:dyDescent="0.25">
      <c r="M356">
        <f>1*4*5.5</f>
        <v>22</v>
      </c>
      <c r="N356">
        <v>1</v>
      </c>
      <c r="O356">
        <v>4</v>
      </c>
      <c r="P356">
        <v>5.5</v>
      </c>
    </row>
    <row r="357" spans="13:16" x14ac:dyDescent="0.25">
      <c r="M357">
        <f>1*4*6.5</f>
        <v>26</v>
      </c>
      <c r="N357">
        <v>1</v>
      </c>
      <c r="O357">
        <v>4</v>
      </c>
      <c r="P357">
        <v>6.5</v>
      </c>
    </row>
    <row r="358" spans="13:16" x14ac:dyDescent="0.25">
      <c r="M358">
        <f>1*4*7.5</f>
        <v>30</v>
      </c>
      <c r="N358">
        <v>1</v>
      </c>
      <c r="O358">
        <v>4</v>
      </c>
      <c r="P358">
        <v>7.5</v>
      </c>
    </row>
    <row r="359" spans="13:16" x14ac:dyDescent="0.25">
      <c r="M359">
        <f>1*4*8.5</f>
        <v>34</v>
      </c>
      <c r="N359">
        <v>1</v>
      </c>
      <c r="O359">
        <v>4</v>
      </c>
      <c r="P359">
        <v>8.5</v>
      </c>
    </row>
    <row r="360" spans="13:16" x14ac:dyDescent="0.25">
      <c r="M360">
        <f>1*4*9.5</f>
        <v>38</v>
      </c>
      <c r="N360">
        <v>1</v>
      </c>
      <c r="O360">
        <v>4</v>
      </c>
      <c r="P360">
        <v>9.5</v>
      </c>
    </row>
    <row r="361" spans="13:16" x14ac:dyDescent="0.25">
      <c r="M361">
        <f>1*4*10.5</f>
        <v>42</v>
      </c>
      <c r="N361">
        <v>1</v>
      </c>
      <c r="O361">
        <v>4</v>
      </c>
      <c r="P361">
        <v>10.5</v>
      </c>
    </row>
    <row r="362" spans="13:16" x14ac:dyDescent="0.25">
      <c r="M362">
        <f>1*4*1.6</f>
        <v>6.4</v>
      </c>
      <c r="N362">
        <v>1</v>
      </c>
      <c r="O362">
        <v>4</v>
      </c>
      <c r="P362">
        <v>1.6</v>
      </c>
    </row>
    <row r="363" spans="13:16" x14ac:dyDescent="0.25">
      <c r="M363">
        <f>1*4*2.6</f>
        <v>10.4</v>
      </c>
      <c r="N363">
        <v>1</v>
      </c>
      <c r="O363">
        <v>4</v>
      </c>
      <c r="P363">
        <v>2.6</v>
      </c>
    </row>
    <row r="364" spans="13:16" x14ac:dyDescent="0.25">
      <c r="M364">
        <f>1*4*3.6</f>
        <v>14.4</v>
      </c>
      <c r="N364">
        <v>1</v>
      </c>
      <c r="O364">
        <v>4</v>
      </c>
      <c r="P364">
        <v>3.6</v>
      </c>
    </row>
    <row r="365" spans="13:16" x14ac:dyDescent="0.25">
      <c r="M365">
        <f>1*4*4.6</f>
        <v>18.399999999999999</v>
      </c>
      <c r="N365">
        <v>1</v>
      </c>
      <c r="O365">
        <v>4</v>
      </c>
      <c r="P365">
        <v>4.5999999999999996</v>
      </c>
    </row>
    <row r="366" spans="13:16" x14ac:dyDescent="0.25">
      <c r="M366">
        <f>1*4*5.6</f>
        <v>22.4</v>
      </c>
      <c r="N366">
        <v>1</v>
      </c>
      <c r="O366">
        <v>4</v>
      </c>
      <c r="P366">
        <v>5.6</v>
      </c>
    </row>
    <row r="367" spans="13:16" x14ac:dyDescent="0.25">
      <c r="M367">
        <f>1*4*6.6</f>
        <v>26.4</v>
      </c>
      <c r="N367">
        <v>1</v>
      </c>
      <c r="O367">
        <v>4</v>
      </c>
      <c r="P367">
        <v>6.6</v>
      </c>
    </row>
    <row r="368" spans="13:16" x14ac:dyDescent="0.25">
      <c r="M368">
        <f>1*4*7.6</f>
        <v>30.4</v>
      </c>
      <c r="N368">
        <v>1</v>
      </c>
      <c r="O368">
        <v>4</v>
      </c>
      <c r="P368">
        <v>7.6</v>
      </c>
    </row>
    <row r="369" spans="13:16" x14ac:dyDescent="0.25">
      <c r="M369">
        <f>1*4*8.6</f>
        <v>34.4</v>
      </c>
      <c r="N369">
        <v>1</v>
      </c>
      <c r="O369">
        <v>4</v>
      </c>
      <c r="P369">
        <v>8.6</v>
      </c>
    </row>
    <row r="370" spans="13:16" x14ac:dyDescent="0.25">
      <c r="M370">
        <f>1*4*9.6</f>
        <v>38.4</v>
      </c>
      <c r="N370">
        <v>1</v>
      </c>
      <c r="O370">
        <v>4</v>
      </c>
      <c r="P370">
        <v>9.6</v>
      </c>
    </row>
    <row r="371" spans="13:16" x14ac:dyDescent="0.25">
      <c r="M371">
        <f>1*4*10.6</f>
        <v>42.4</v>
      </c>
      <c r="N371">
        <v>1</v>
      </c>
      <c r="O371">
        <v>4</v>
      </c>
      <c r="P371">
        <v>10.6</v>
      </c>
    </row>
    <row r="372" spans="13:16" x14ac:dyDescent="0.25">
      <c r="M372">
        <f>1*4*1.7</f>
        <v>6.8</v>
      </c>
      <c r="N372">
        <v>1</v>
      </c>
      <c r="O372">
        <v>4</v>
      </c>
      <c r="P372">
        <v>1.7</v>
      </c>
    </row>
    <row r="373" spans="13:16" x14ac:dyDescent="0.25">
      <c r="M373">
        <f>1*4*2.7</f>
        <v>10.8</v>
      </c>
      <c r="N373">
        <v>1</v>
      </c>
      <c r="O373">
        <v>4</v>
      </c>
      <c r="P373">
        <v>2.7</v>
      </c>
    </row>
    <row r="374" spans="13:16" x14ac:dyDescent="0.25">
      <c r="M374">
        <f>1*4*3.7</f>
        <v>14.8</v>
      </c>
      <c r="N374">
        <v>1</v>
      </c>
      <c r="O374">
        <v>4</v>
      </c>
      <c r="P374">
        <v>3.7</v>
      </c>
    </row>
    <row r="375" spans="13:16" x14ac:dyDescent="0.25">
      <c r="M375">
        <f>1*4*4.7</f>
        <v>18.8</v>
      </c>
      <c r="N375">
        <v>1</v>
      </c>
      <c r="O375">
        <v>4</v>
      </c>
      <c r="P375">
        <v>4.7</v>
      </c>
    </row>
    <row r="376" spans="13:16" x14ac:dyDescent="0.25">
      <c r="M376">
        <f>1*4*5.7</f>
        <v>22.8</v>
      </c>
      <c r="N376">
        <v>1</v>
      </c>
      <c r="O376">
        <v>4</v>
      </c>
      <c r="P376">
        <v>5.7</v>
      </c>
    </row>
    <row r="377" spans="13:16" x14ac:dyDescent="0.25">
      <c r="M377">
        <f>1*4*6.7</f>
        <v>26.8</v>
      </c>
      <c r="N377">
        <v>1</v>
      </c>
      <c r="O377">
        <v>4</v>
      </c>
      <c r="P377">
        <v>6.7</v>
      </c>
    </row>
    <row r="378" spans="13:16" x14ac:dyDescent="0.25">
      <c r="M378">
        <f>1*4*7.7</f>
        <v>30.8</v>
      </c>
      <c r="N378">
        <v>1</v>
      </c>
      <c r="O378">
        <v>4</v>
      </c>
      <c r="P378">
        <v>7.7</v>
      </c>
    </row>
    <row r="379" spans="13:16" x14ac:dyDescent="0.25">
      <c r="M379">
        <f>1*4*8.7</f>
        <v>34.799999999999997</v>
      </c>
      <c r="N379">
        <v>1</v>
      </c>
      <c r="O379">
        <v>4</v>
      </c>
      <c r="P379">
        <v>8.6999999999999993</v>
      </c>
    </row>
    <row r="380" spans="13:16" x14ac:dyDescent="0.25">
      <c r="M380">
        <f>1*4*9.7</f>
        <v>38.799999999999997</v>
      </c>
      <c r="N380">
        <v>1</v>
      </c>
      <c r="O380">
        <v>4</v>
      </c>
      <c r="P380">
        <v>9.6999999999999993</v>
      </c>
    </row>
    <row r="381" spans="13:16" x14ac:dyDescent="0.25">
      <c r="M381">
        <f>1*4*10.7</f>
        <v>42.8</v>
      </c>
      <c r="N381">
        <v>1</v>
      </c>
      <c r="O381">
        <v>4</v>
      </c>
      <c r="P381">
        <v>10.7</v>
      </c>
    </row>
    <row r="382" spans="13:16" x14ac:dyDescent="0.25">
      <c r="M382">
        <f>1*4*1.8</f>
        <v>7.2</v>
      </c>
      <c r="N382">
        <v>1</v>
      </c>
      <c r="O382">
        <v>4</v>
      </c>
      <c r="P382">
        <v>1.8</v>
      </c>
    </row>
    <row r="383" spans="13:16" x14ac:dyDescent="0.25">
      <c r="M383">
        <f>1*4*2.8</f>
        <v>11.2</v>
      </c>
      <c r="N383">
        <v>1</v>
      </c>
      <c r="O383">
        <v>4</v>
      </c>
      <c r="P383">
        <v>2.8</v>
      </c>
    </row>
    <row r="384" spans="13:16" x14ac:dyDescent="0.25">
      <c r="M384">
        <f>1*4*3.8</f>
        <v>15.2</v>
      </c>
      <c r="N384">
        <v>1</v>
      </c>
      <c r="O384">
        <v>4</v>
      </c>
      <c r="P384">
        <v>3.8</v>
      </c>
    </row>
    <row r="385" spans="13:16" x14ac:dyDescent="0.25">
      <c r="M385">
        <f>1*4*4.8</f>
        <v>19.2</v>
      </c>
      <c r="N385">
        <v>1</v>
      </c>
      <c r="O385">
        <v>4</v>
      </c>
      <c r="P385">
        <v>4.8</v>
      </c>
    </row>
    <row r="386" spans="13:16" x14ac:dyDescent="0.25">
      <c r="M386">
        <f>1*4*5.8</f>
        <v>23.2</v>
      </c>
      <c r="N386">
        <v>1</v>
      </c>
      <c r="O386">
        <v>4</v>
      </c>
      <c r="P386">
        <v>5.8</v>
      </c>
    </row>
    <row r="387" spans="13:16" x14ac:dyDescent="0.25">
      <c r="M387">
        <f>1*4*6.8</f>
        <v>27.2</v>
      </c>
      <c r="N387">
        <v>1</v>
      </c>
      <c r="O387">
        <v>4</v>
      </c>
      <c r="P387">
        <v>6.8</v>
      </c>
    </row>
    <row r="388" spans="13:16" x14ac:dyDescent="0.25">
      <c r="M388">
        <f>1*4*7.8</f>
        <v>31.2</v>
      </c>
      <c r="N388">
        <v>1</v>
      </c>
      <c r="O388">
        <v>4</v>
      </c>
      <c r="P388">
        <v>7.8</v>
      </c>
    </row>
    <row r="389" spans="13:16" x14ac:dyDescent="0.25">
      <c r="M389">
        <f>1*4*8.8</f>
        <v>35.200000000000003</v>
      </c>
      <c r="N389">
        <v>1</v>
      </c>
      <c r="O389">
        <v>4</v>
      </c>
      <c r="P389">
        <v>8.8000000000000007</v>
      </c>
    </row>
    <row r="390" spans="13:16" x14ac:dyDescent="0.25">
      <c r="M390">
        <f>1*4*9.8</f>
        <v>39.200000000000003</v>
      </c>
      <c r="N390">
        <v>1</v>
      </c>
      <c r="O390">
        <v>4</v>
      </c>
      <c r="P390">
        <v>9.8000000000000007</v>
      </c>
    </row>
    <row r="391" spans="13:16" x14ac:dyDescent="0.25">
      <c r="M391">
        <f>1*4*10.8</f>
        <v>43.2</v>
      </c>
      <c r="N391">
        <v>1</v>
      </c>
      <c r="O391">
        <v>4</v>
      </c>
      <c r="P391">
        <v>10.8</v>
      </c>
    </row>
    <row r="392" spans="13:16" x14ac:dyDescent="0.25">
      <c r="M392">
        <f>1*4*1.9</f>
        <v>7.6</v>
      </c>
      <c r="N392">
        <v>1</v>
      </c>
      <c r="O392">
        <v>4</v>
      </c>
      <c r="P392">
        <v>1.9</v>
      </c>
    </row>
    <row r="393" spans="13:16" x14ac:dyDescent="0.25">
      <c r="M393">
        <f>1*4*2.9</f>
        <v>11.6</v>
      </c>
      <c r="N393">
        <v>1</v>
      </c>
      <c r="O393">
        <v>4</v>
      </c>
      <c r="P393">
        <v>2.9</v>
      </c>
    </row>
    <row r="394" spans="13:16" x14ac:dyDescent="0.25">
      <c r="M394">
        <f>1*4*3.9</f>
        <v>15.6</v>
      </c>
      <c r="N394">
        <v>1</v>
      </c>
      <c r="O394">
        <v>4</v>
      </c>
      <c r="P394">
        <v>3.9</v>
      </c>
    </row>
    <row r="395" spans="13:16" x14ac:dyDescent="0.25">
      <c r="M395">
        <f>1*4*4.9</f>
        <v>19.600000000000001</v>
      </c>
      <c r="N395">
        <v>1</v>
      </c>
      <c r="O395">
        <v>4</v>
      </c>
      <c r="P395">
        <v>4.9000000000000004</v>
      </c>
    </row>
    <row r="396" spans="13:16" x14ac:dyDescent="0.25">
      <c r="M396">
        <f>1*4*5.9</f>
        <v>23.6</v>
      </c>
      <c r="N396">
        <v>1</v>
      </c>
      <c r="O396">
        <v>4</v>
      </c>
      <c r="P396">
        <v>5.9</v>
      </c>
    </row>
    <row r="397" spans="13:16" x14ac:dyDescent="0.25">
      <c r="M397">
        <f>1*4*6.9</f>
        <v>27.6</v>
      </c>
      <c r="N397">
        <v>1</v>
      </c>
      <c r="O397">
        <v>4</v>
      </c>
      <c r="P397">
        <v>6.9</v>
      </c>
    </row>
    <row r="398" spans="13:16" x14ac:dyDescent="0.25">
      <c r="M398">
        <f>1*4*7.9</f>
        <v>31.6</v>
      </c>
      <c r="N398">
        <v>1</v>
      </c>
      <c r="O398">
        <v>4</v>
      </c>
      <c r="P398">
        <v>7.9</v>
      </c>
    </row>
    <row r="399" spans="13:16" x14ac:dyDescent="0.25">
      <c r="M399">
        <f>1*4*8.9</f>
        <v>35.6</v>
      </c>
      <c r="N399">
        <v>1</v>
      </c>
      <c r="O399">
        <v>4</v>
      </c>
      <c r="P399">
        <v>8.9</v>
      </c>
    </row>
    <row r="400" spans="13:16" x14ac:dyDescent="0.25">
      <c r="M400">
        <f>1*4*9.9</f>
        <v>39.6</v>
      </c>
      <c r="N400">
        <v>1</v>
      </c>
      <c r="O400">
        <v>4</v>
      </c>
      <c r="P400">
        <v>9.9</v>
      </c>
    </row>
    <row r="401" spans="13:16" x14ac:dyDescent="0.25">
      <c r="M401">
        <f>1*4*10.9</f>
        <v>43.6</v>
      </c>
      <c r="N401">
        <v>1</v>
      </c>
      <c r="O401">
        <v>4</v>
      </c>
      <c r="P401">
        <v>10.9</v>
      </c>
    </row>
    <row r="402" spans="13:16" x14ac:dyDescent="0.25">
      <c r="M402">
        <f>1*5*1</f>
        <v>5</v>
      </c>
      <c r="N402">
        <v>1</v>
      </c>
      <c r="O402">
        <v>5</v>
      </c>
      <c r="P402">
        <v>1</v>
      </c>
    </row>
    <row r="403" spans="13:16" x14ac:dyDescent="0.25">
      <c r="M403">
        <f>1*5*2</f>
        <v>10</v>
      </c>
      <c r="N403">
        <v>1</v>
      </c>
      <c r="O403">
        <v>5</v>
      </c>
      <c r="P403">
        <v>2</v>
      </c>
    </row>
    <row r="404" spans="13:16" x14ac:dyDescent="0.25">
      <c r="M404">
        <f>1*5*3</f>
        <v>15</v>
      </c>
      <c r="N404">
        <v>1</v>
      </c>
      <c r="O404">
        <v>5</v>
      </c>
      <c r="P404">
        <v>3</v>
      </c>
    </row>
    <row r="405" spans="13:16" x14ac:dyDescent="0.25">
      <c r="M405">
        <f>1*5*4</f>
        <v>20</v>
      </c>
      <c r="N405">
        <v>1</v>
      </c>
      <c r="O405">
        <v>5</v>
      </c>
      <c r="P405">
        <v>4</v>
      </c>
    </row>
    <row r="406" spans="13:16" x14ac:dyDescent="0.25">
      <c r="M406">
        <f>1*5*5</f>
        <v>25</v>
      </c>
      <c r="N406">
        <v>1</v>
      </c>
      <c r="O406">
        <v>5</v>
      </c>
      <c r="P406">
        <v>5</v>
      </c>
    </row>
    <row r="407" spans="13:16" x14ac:dyDescent="0.25">
      <c r="M407">
        <f>1*5*6</f>
        <v>30</v>
      </c>
      <c r="N407">
        <v>1</v>
      </c>
      <c r="O407">
        <v>5</v>
      </c>
      <c r="P407">
        <v>6</v>
      </c>
    </row>
    <row r="408" spans="13:16" x14ac:dyDescent="0.25">
      <c r="M408">
        <f>1*5*7</f>
        <v>35</v>
      </c>
      <c r="N408">
        <v>1</v>
      </c>
      <c r="O408">
        <v>5</v>
      </c>
      <c r="P408">
        <v>7</v>
      </c>
    </row>
    <row r="409" spans="13:16" x14ac:dyDescent="0.25">
      <c r="M409">
        <f>1*5*8</f>
        <v>40</v>
      </c>
      <c r="N409">
        <v>1</v>
      </c>
      <c r="O409">
        <v>5</v>
      </c>
      <c r="P409">
        <v>8</v>
      </c>
    </row>
    <row r="410" spans="13:16" x14ac:dyDescent="0.25">
      <c r="M410">
        <f>1*5*9</f>
        <v>45</v>
      </c>
      <c r="N410">
        <v>1</v>
      </c>
      <c r="O410">
        <v>5</v>
      </c>
      <c r="P410">
        <v>9</v>
      </c>
    </row>
    <row r="411" spans="13:16" x14ac:dyDescent="0.25">
      <c r="M411">
        <f>1*5*10</f>
        <v>50</v>
      </c>
      <c r="N411">
        <v>1</v>
      </c>
      <c r="O411">
        <v>5</v>
      </c>
      <c r="P411">
        <v>10</v>
      </c>
    </row>
    <row r="412" spans="13:16" x14ac:dyDescent="0.25">
      <c r="M412">
        <f>1*5*1.1</f>
        <v>5.5</v>
      </c>
      <c r="N412">
        <v>1</v>
      </c>
      <c r="O412">
        <v>5</v>
      </c>
      <c r="P412">
        <v>1.1000000000000001</v>
      </c>
    </row>
    <row r="413" spans="13:16" x14ac:dyDescent="0.25">
      <c r="M413">
        <f>1*5*2.1</f>
        <v>10.5</v>
      </c>
      <c r="N413">
        <v>1</v>
      </c>
      <c r="O413">
        <v>5</v>
      </c>
      <c r="P413">
        <v>2.1</v>
      </c>
    </row>
    <row r="414" spans="13:16" x14ac:dyDescent="0.25">
      <c r="M414">
        <f>1*5*3.1</f>
        <v>15.5</v>
      </c>
      <c r="N414">
        <v>1</v>
      </c>
      <c r="O414">
        <v>5</v>
      </c>
      <c r="P414">
        <v>3.1</v>
      </c>
    </row>
    <row r="415" spans="13:16" x14ac:dyDescent="0.25">
      <c r="M415">
        <f>1*5*4.1</f>
        <v>20.5</v>
      </c>
      <c r="N415">
        <v>1</v>
      </c>
      <c r="O415">
        <v>5</v>
      </c>
      <c r="P415">
        <v>4.0999999999999996</v>
      </c>
    </row>
    <row r="416" spans="13:16" x14ac:dyDescent="0.25">
      <c r="M416">
        <f>1*5*5.1</f>
        <v>25.5</v>
      </c>
      <c r="N416">
        <v>1</v>
      </c>
      <c r="O416">
        <v>5</v>
      </c>
      <c r="P416">
        <v>5.0999999999999996</v>
      </c>
    </row>
    <row r="417" spans="13:16" x14ac:dyDescent="0.25">
      <c r="M417">
        <f>1*5*6.1</f>
        <v>30.5</v>
      </c>
      <c r="N417">
        <v>1</v>
      </c>
      <c r="O417">
        <v>5</v>
      </c>
      <c r="P417">
        <v>6.1</v>
      </c>
    </row>
    <row r="418" spans="13:16" x14ac:dyDescent="0.25">
      <c r="M418">
        <f>1*5*7.1</f>
        <v>35.5</v>
      </c>
      <c r="N418">
        <v>1</v>
      </c>
      <c r="O418">
        <v>5</v>
      </c>
      <c r="P418">
        <v>7.1</v>
      </c>
    </row>
    <row r="419" spans="13:16" x14ac:dyDescent="0.25">
      <c r="M419">
        <f>1*5*8.1</f>
        <v>40.5</v>
      </c>
      <c r="N419">
        <v>1</v>
      </c>
      <c r="O419">
        <v>5</v>
      </c>
      <c r="P419">
        <v>8.1</v>
      </c>
    </row>
    <row r="420" spans="13:16" x14ac:dyDescent="0.25">
      <c r="M420">
        <f>1*5*9.1</f>
        <v>45.5</v>
      </c>
      <c r="N420">
        <v>1</v>
      </c>
      <c r="O420">
        <v>5</v>
      </c>
      <c r="P420">
        <v>9.1</v>
      </c>
    </row>
    <row r="421" spans="13:16" x14ac:dyDescent="0.25">
      <c r="M421">
        <f>1*5*10.1</f>
        <v>50.5</v>
      </c>
      <c r="N421">
        <v>1</v>
      </c>
      <c r="O421">
        <v>5</v>
      </c>
      <c r="P421">
        <v>10.1</v>
      </c>
    </row>
    <row r="422" spans="13:16" x14ac:dyDescent="0.25">
      <c r="M422">
        <f>1*5*1.2</f>
        <v>6</v>
      </c>
      <c r="N422">
        <v>1</v>
      </c>
      <c r="O422">
        <v>5</v>
      </c>
      <c r="P422">
        <v>1.2</v>
      </c>
    </row>
    <row r="423" spans="13:16" x14ac:dyDescent="0.25">
      <c r="M423">
        <f>1*5*2.2</f>
        <v>11</v>
      </c>
      <c r="N423">
        <v>1</v>
      </c>
      <c r="O423">
        <v>5</v>
      </c>
      <c r="P423">
        <v>2.2000000000000002</v>
      </c>
    </row>
    <row r="424" spans="13:16" x14ac:dyDescent="0.25">
      <c r="M424">
        <f>1*5*3.2</f>
        <v>16</v>
      </c>
      <c r="N424">
        <v>1</v>
      </c>
      <c r="O424">
        <v>5</v>
      </c>
      <c r="P424">
        <v>3.2</v>
      </c>
    </row>
    <row r="425" spans="13:16" x14ac:dyDescent="0.25">
      <c r="M425">
        <f>1*5*4.2</f>
        <v>21</v>
      </c>
      <c r="N425">
        <v>1</v>
      </c>
      <c r="O425">
        <v>5</v>
      </c>
      <c r="P425">
        <v>4.2</v>
      </c>
    </row>
    <row r="426" spans="13:16" x14ac:dyDescent="0.25">
      <c r="M426">
        <f>1*5*5.2</f>
        <v>26</v>
      </c>
      <c r="N426">
        <v>1</v>
      </c>
      <c r="O426">
        <v>5</v>
      </c>
      <c r="P426">
        <v>5.2</v>
      </c>
    </row>
    <row r="427" spans="13:16" x14ac:dyDescent="0.25">
      <c r="M427">
        <f>1*5*6.2</f>
        <v>31</v>
      </c>
      <c r="N427">
        <v>1</v>
      </c>
      <c r="O427">
        <v>5</v>
      </c>
      <c r="P427">
        <v>6.2</v>
      </c>
    </row>
    <row r="428" spans="13:16" x14ac:dyDescent="0.25">
      <c r="M428">
        <f>1*5*7.2</f>
        <v>36</v>
      </c>
      <c r="N428">
        <v>1</v>
      </c>
      <c r="O428">
        <v>5</v>
      </c>
      <c r="P428">
        <v>7.2</v>
      </c>
    </row>
    <row r="429" spans="13:16" x14ac:dyDescent="0.25">
      <c r="M429">
        <f>1*5*8.2</f>
        <v>41</v>
      </c>
      <c r="N429">
        <v>1</v>
      </c>
      <c r="O429">
        <v>5</v>
      </c>
      <c r="P429">
        <v>8.1999999999999993</v>
      </c>
    </row>
    <row r="430" spans="13:16" x14ac:dyDescent="0.25">
      <c r="M430">
        <f>1*5*9.2</f>
        <v>46</v>
      </c>
      <c r="N430">
        <v>1</v>
      </c>
      <c r="O430">
        <v>5</v>
      </c>
      <c r="P430">
        <v>9.1999999999999993</v>
      </c>
    </row>
    <row r="431" spans="13:16" x14ac:dyDescent="0.25">
      <c r="M431">
        <f>1*5*10.2</f>
        <v>51</v>
      </c>
      <c r="N431">
        <v>1</v>
      </c>
      <c r="O431">
        <v>5</v>
      </c>
      <c r="P431">
        <v>10.199999999999999</v>
      </c>
    </row>
    <row r="432" spans="13:16" x14ac:dyDescent="0.25">
      <c r="M432">
        <f>1*5*1.3</f>
        <v>6.5</v>
      </c>
      <c r="N432">
        <v>1</v>
      </c>
      <c r="O432">
        <v>5</v>
      </c>
      <c r="P432">
        <v>1.3</v>
      </c>
    </row>
    <row r="433" spans="13:16" x14ac:dyDescent="0.25">
      <c r="M433">
        <f>1*5*2.3</f>
        <v>11.5</v>
      </c>
      <c r="N433">
        <v>1</v>
      </c>
      <c r="O433">
        <v>5</v>
      </c>
      <c r="P433">
        <v>2.2999999999999998</v>
      </c>
    </row>
    <row r="434" spans="13:16" x14ac:dyDescent="0.25">
      <c r="M434">
        <f>1*5*3.3</f>
        <v>16.5</v>
      </c>
      <c r="N434">
        <v>1</v>
      </c>
      <c r="O434">
        <v>5</v>
      </c>
      <c r="P434">
        <v>3.3</v>
      </c>
    </row>
    <row r="435" spans="13:16" x14ac:dyDescent="0.25">
      <c r="M435">
        <f>1*5*4.3</f>
        <v>21.5</v>
      </c>
      <c r="N435">
        <v>1</v>
      </c>
      <c r="O435">
        <v>5</v>
      </c>
      <c r="P435">
        <v>4.3</v>
      </c>
    </row>
    <row r="436" spans="13:16" x14ac:dyDescent="0.25">
      <c r="M436">
        <f>1*5*5.3</f>
        <v>26.5</v>
      </c>
      <c r="N436">
        <v>1</v>
      </c>
      <c r="O436">
        <v>5</v>
      </c>
      <c r="P436">
        <v>5.3</v>
      </c>
    </row>
    <row r="437" spans="13:16" x14ac:dyDescent="0.25">
      <c r="M437">
        <f>1*5*6.3</f>
        <v>31.5</v>
      </c>
      <c r="N437">
        <v>1</v>
      </c>
      <c r="O437">
        <v>5</v>
      </c>
      <c r="P437">
        <v>6.3</v>
      </c>
    </row>
    <row r="438" spans="13:16" x14ac:dyDescent="0.25">
      <c r="M438">
        <f>1*5*7.3</f>
        <v>36.5</v>
      </c>
      <c r="N438">
        <v>1</v>
      </c>
      <c r="O438">
        <v>5</v>
      </c>
      <c r="P438">
        <v>7.3</v>
      </c>
    </row>
    <row r="439" spans="13:16" x14ac:dyDescent="0.25">
      <c r="M439">
        <f>1*5*8.3</f>
        <v>41.5</v>
      </c>
      <c r="N439">
        <v>1</v>
      </c>
      <c r="O439">
        <v>5</v>
      </c>
      <c r="P439">
        <v>8.3000000000000007</v>
      </c>
    </row>
    <row r="440" spans="13:16" x14ac:dyDescent="0.25">
      <c r="M440">
        <f>1*5*9.3</f>
        <v>46.5</v>
      </c>
      <c r="N440">
        <v>1</v>
      </c>
      <c r="O440">
        <v>5</v>
      </c>
      <c r="P440">
        <v>9.3000000000000007</v>
      </c>
    </row>
    <row r="441" spans="13:16" x14ac:dyDescent="0.25">
      <c r="M441">
        <f>1*5*10.3</f>
        <v>51.5</v>
      </c>
      <c r="N441">
        <v>1</v>
      </c>
      <c r="O441">
        <v>5</v>
      </c>
      <c r="P441">
        <v>10.3</v>
      </c>
    </row>
    <row r="442" spans="13:16" x14ac:dyDescent="0.25">
      <c r="M442">
        <f>1*5*1.4</f>
        <v>7</v>
      </c>
      <c r="N442">
        <v>1</v>
      </c>
      <c r="O442">
        <v>5</v>
      </c>
      <c r="P442">
        <v>1.4</v>
      </c>
    </row>
    <row r="443" spans="13:16" x14ac:dyDescent="0.25">
      <c r="M443">
        <f>1*5*2.4</f>
        <v>12</v>
      </c>
      <c r="N443">
        <v>1</v>
      </c>
      <c r="O443">
        <v>5</v>
      </c>
      <c r="P443">
        <v>2.4</v>
      </c>
    </row>
    <row r="444" spans="13:16" x14ac:dyDescent="0.25">
      <c r="M444">
        <f>1*5*3.4</f>
        <v>17</v>
      </c>
      <c r="N444">
        <v>1</v>
      </c>
      <c r="O444">
        <v>5</v>
      </c>
      <c r="P444">
        <v>3.4</v>
      </c>
    </row>
    <row r="445" spans="13:16" x14ac:dyDescent="0.25">
      <c r="M445">
        <f>1*5*4.4</f>
        <v>22</v>
      </c>
      <c r="N445">
        <v>1</v>
      </c>
      <c r="O445">
        <v>5</v>
      </c>
      <c r="P445">
        <v>4.4000000000000004</v>
      </c>
    </row>
    <row r="446" spans="13:16" x14ac:dyDescent="0.25">
      <c r="M446">
        <f>1*5*5.4</f>
        <v>27</v>
      </c>
      <c r="N446">
        <v>1</v>
      </c>
      <c r="O446">
        <v>5</v>
      </c>
      <c r="P446">
        <v>5.4</v>
      </c>
    </row>
    <row r="447" spans="13:16" x14ac:dyDescent="0.25">
      <c r="M447">
        <f>1*5*6.4</f>
        <v>32</v>
      </c>
      <c r="N447">
        <v>1</v>
      </c>
      <c r="O447">
        <v>5</v>
      </c>
      <c r="P447">
        <v>6.4</v>
      </c>
    </row>
    <row r="448" spans="13:16" x14ac:dyDescent="0.25">
      <c r="M448">
        <f>1*5*7.4</f>
        <v>37</v>
      </c>
      <c r="N448">
        <v>1</v>
      </c>
      <c r="O448">
        <v>5</v>
      </c>
      <c r="P448">
        <v>7.4</v>
      </c>
    </row>
    <row r="449" spans="13:16" x14ac:dyDescent="0.25">
      <c r="M449">
        <f>1*5*8.4</f>
        <v>42</v>
      </c>
      <c r="N449">
        <v>1</v>
      </c>
      <c r="O449">
        <v>5</v>
      </c>
      <c r="P449">
        <v>8.4</v>
      </c>
    </row>
    <row r="450" spans="13:16" x14ac:dyDescent="0.25">
      <c r="M450">
        <f>1*5*9.4</f>
        <v>47</v>
      </c>
      <c r="N450">
        <v>1</v>
      </c>
      <c r="O450">
        <v>5</v>
      </c>
      <c r="P450">
        <v>9.4</v>
      </c>
    </row>
    <row r="451" spans="13:16" x14ac:dyDescent="0.25">
      <c r="M451">
        <f>1*5*10.4</f>
        <v>52</v>
      </c>
      <c r="N451">
        <v>1</v>
      </c>
      <c r="O451">
        <v>5</v>
      </c>
      <c r="P451">
        <v>10.4</v>
      </c>
    </row>
    <row r="452" spans="13:16" x14ac:dyDescent="0.25">
      <c r="M452">
        <f>1*5*1.5</f>
        <v>7.5</v>
      </c>
      <c r="N452">
        <v>1</v>
      </c>
      <c r="O452">
        <v>5</v>
      </c>
      <c r="P452">
        <v>1.5</v>
      </c>
    </row>
    <row r="453" spans="13:16" x14ac:dyDescent="0.25">
      <c r="M453">
        <f>1*5*2.5</f>
        <v>12.5</v>
      </c>
      <c r="N453">
        <v>1</v>
      </c>
      <c r="O453">
        <v>5</v>
      </c>
      <c r="P453">
        <v>2.5</v>
      </c>
    </row>
    <row r="454" spans="13:16" x14ac:dyDescent="0.25">
      <c r="M454">
        <f>1*5*3.5</f>
        <v>17.5</v>
      </c>
      <c r="N454">
        <v>1</v>
      </c>
      <c r="O454">
        <v>5</v>
      </c>
      <c r="P454">
        <v>3.5</v>
      </c>
    </row>
    <row r="455" spans="13:16" x14ac:dyDescent="0.25">
      <c r="M455">
        <f>1*5*4.5</f>
        <v>22.5</v>
      </c>
      <c r="N455">
        <v>1</v>
      </c>
      <c r="O455">
        <v>5</v>
      </c>
      <c r="P455">
        <v>4.5</v>
      </c>
    </row>
    <row r="456" spans="13:16" x14ac:dyDescent="0.25">
      <c r="M456">
        <f>1*5*5.5</f>
        <v>27.5</v>
      </c>
      <c r="N456">
        <v>1</v>
      </c>
      <c r="O456">
        <v>5</v>
      </c>
      <c r="P456">
        <v>5.5</v>
      </c>
    </row>
    <row r="457" spans="13:16" x14ac:dyDescent="0.25">
      <c r="M457">
        <f>1*5*6.5</f>
        <v>32.5</v>
      </c>
      <c r="N457">
        <v>1</v>
      </c>
      <c r="O457">
        <v>5</v>
      </c>
      <c r="P457">
        <v>6.5</v>
      </c>
    </row>
    <row r="458" spans="13:16" x14ac:dyDescent="0.25">
      <c r="M458">
        <f>1*5*7.5</f>
        <v>37.5</v>
      </c>
      <c r="N458">
        <v>1</v>
      </c>
      <c r="O458">
        <v>5</v>
      </c>
      <c r="P458">
        <v>7.5</v>
      </c>
    </row>
    <row r="459" spans="13:16" x14ac:dyDescent="0.25">
      <c r="M459">
        <f>1*5*8.5</f>
        <v>42.5</v>
      </c>
      <c r="N459">
        <v>1</v>
      </c>
      <c r="O459">
        <v>5</v>
      </c>
      <c r="P459">
        <v>8.5</v>
      </c>
    </row>
    <row r="460" spans="13:16" x14ac:dyDescent="0.25">
      <c r="M460">
        <f>1*5*9.5</f>
        <v>47.5</v>
      </c>
      <c r="N460">
        <v>1</v>
      </c>
      <c r="O460">
        <v>5</v>
      </c>
      <c r="P460">
        <v>9.5</v>
      </c>
    </row>
    <row r="461" spans="13:16" x14ac:dyDescent="0.25">
      <c r="M461">
        <f>1*5*10.5</f>
        <v>52.5</v>
      </c>
      <c r="N461">
        <v>1</v>
      </c>
      <c r="O461">
        <v>5</v>
      </c>
      <c r="P461">
        <v>10.5</v>
      </c>
    </row>
    <row r="462" spans="13:16" x14ac:dyDescent="0.25">
      <c r="M462">
        <f>1*5*1.6</f>
        <v>8</v>
      </c>
      <c r="N462">
        <v>1</v>
      </c>
      <c r="O462">
        <v>5</v>
      </c>
      <c r="P462">
        <v>1.6</v>
      </c>
    </row>
    <row r="463" spans="13:16" x14ac:dyDescent="0.25">
      <c r="M463">
        <f>1*5*2.6</f>
        <v>13</v>
      </c>
      <c r="N463">
        <v>1</v>
      </c>
      <c r="O463">
        <v>5</v>
      </c>
      <c r="P463">
        <v>2.6</v>
      </c>
    </row>
    <row r="464" spans="13:16" x14ac:dyDescent="0.25">
      <c r="M464">
        <f>1*5*3.6</f>
        <v>18</v>
      </c>
      <c r="N464">
        <v>1</v>
      </c>
      <c r="O464">
        <v>5</v>
      </c>
      <c r="P464">
        <v>3.6</v>
      </c>
    </row>
    <row r="465" spans="13:16" x14ac:dyDescent="0.25">
      <c r="M465">
        <f>1*5*4.6</f>
        <v>23</v>
      </c>
      <c r="N465">
        <v>1</v>
      </c>
      <c r="O465">
        <v>5</v>
      </c>
      <c r="P465">
        <v>4.5999999999999996</v>
      </c>
    </row>
    <row r="466" spans="13:16" x14ac:dyDescent="0.25">
      <c r="M466">
        <f>1*5*5.6</f>
        <v>28</v>
      </c>
      <c r="N466">
        <v>1</v>
      </c>
      <c r="O466">
        <v>5</v>
      </c>
      <c r="P466">
        <v>5.6</v>
      </c>
    </row>
    <row r="467" spans="13:16" x14ac:dyDescent="0.25">
      <c r="M467">
        <f>1*5*6.6</f>
        <v>33</v>
      </c>
      <c r="N467">
        <v>1</v>
      </c>
      <c r="O467">
        <v>5</v>
      </c>
      <c r="P467">
        <v>6.6</v>
      </c>
    </row>
    <row r="468" spans="13:16" x14ac:dyDescent="0.25">
      <c r="M468">
        <f>1*5*7.6</f>
        <v>38</v>
      </c>
      <c r="N468">
        <v>1</v>
      </c>
      <c r="O468">
        <v>5</v>
      </c>
      <c r="P468">
        <v>7.6</v>
      </c>
    </row>
    <row r="469" spans="13:16" x14ac:dyDescent="0.25">
      <c r="M469">
        <f>1*5*8.6</f>
        <v>43</v>
      </c>
      <c r="N469">
        <v>1</v>
      </c>
      <c r="O469">
        <v>5</v>
      </c>
      <c r="P469">
        <v>8.6</v>
      </c>
    </row>
    <row r="470" spans="13:16" x14ac:dyDescent="0.25">
      <c r="M470">
        <f>1*5*9.6</f>
        <v>48</v>
      </c>
      <c r="N470">
        <v>1</v>
      </c>
      <c r="O470">
        <v>5</v>
      </c>
      <c r="P470">
        <v>9.6</v>
      </c>
    </row>
    <row r="471" spans="13:16" x14ac:dyDescent="0.25">
      <c r="M471">
        <f>1*5*10.6</f>
        <v>53</v>
      </c>
      <c r="N471">
        <v>1</v>
      </c>
      <c r="O471">
        <v>5</v>
      </c>
      <c r="P471">
        <v>10.6</v>
      </c>
    </row>
    <row r="472" spans="13:16" x14ac:dyDescent="0.25">
      <c r="M472">
        <f>1*5*1.7</f>
        <v>8.5</v>
      </c>
      <c r="N472">
        <v>1</v>
      </c>
      <c r="O472">
        <v>5</v>
      </c>
      <c r="P472">
        <v>1.7</v>
      </c>
    </row>
    <row r="473" spans="13:16" x14ac:dyDescent="0.25">
      <c r="M473">
        <f>1*5*2.7</f>
        <v>13.5</v>
      </c>
      <c r="N473">
        <v>1</v>
      </c>
      <c r="O473">
        <v>5</v>
      </c>
      <c r="P473">
        <v>2.7</v>
      </c>
    </row>
    <row r="474" spans="13:16" x14ac:dyDescent="0.25">
      <c r="M474">
        <f>1*5*3.7</f>
        <v>18.5</v>
      </c>
      <c r="N474">
        <v>1</v>
      </c>
      <c r="O474">
        <v>5</v>
      </c>
      <c r="P474">
        <v>3.7</v>
      </c>
    </row>
    <row r="475" spans="13:16" x14ac:dyDescent="0.25">
      <c r="M475">
        <f>1*5*4.7</f>
        <v>23.5</v>
      </c>
      <c r="N475">
        <v>1</v>
      </c>
      <c r="O475">
        <v>5</v>
      </c>
      <c r="P475">
        <v>4.7</v>
      </c>
    </row>
    <row r="476" spans="13:16" x14ac:dyDescent="0.25">
      <c r="M476">
        <f>1*5*5.7</f>
        <v>28.5</v>
      </c>
      <c r="N476">
        <v>1</v>
      </c>
      <c r="O476">
        <v>5</v>
      </c>
      <c r="P476">
        <v>5.7</v>
      </c>
    </row>
    <row r="477" spans="13:16" x14ac:dyDescent="0.25">
      <c r="M477">
        <f>1*5*6.7</f>
        <v>33.5</v>
      </c>
      <c r="N477">
        <v>1</v>
      </c>
      <c r="O477">
        <v>5</v>
      </c>
      <c r="P477">
        <v>6.7</v>
      </c>
    </row>
    <row r="478" spans="13:16" x14ac:dyDescent="0.25">
      <c r="M478">
        <f>1*5*7.7</f>
        <v>38.5</v>
      </c>
      <c r="N478">
        <v>1</v>
      </c>
      <c r="O478">
        <v>5</v>
      </c>
      <c r="P478">
        <v>7.7</v>
      </c>
    </row>
    <row r="479" spans="13:16" x14ac:dyDescent="0.25">
      <c r="M479">
        <f>1*5*8.7</f>
        <v>43.5</v>
      </c>
      <c r="N479">
        <v>1</v>
      </c>
      <c r="O479">
        <v>5</v>
      </c>
      <c r="P479">
        <v>8.6999999999999993</v>
      </c>
    </row>
    <row r="480" spans="13:16" x14ac:dyDescent="0.25">
      <c r="M480">
        <f>1*5*9.7</f>
        <v>48.5</v>
      </c>
      <c r="N480">
        <v>1</v>
      </c>
      <c r="O480">
        <v>5</v>
      </c>
      <c r="P480">
        <v>9.6999999999999993</v>
      </c>
    </row>
    <row r="481" spans="13:16" x14ac:dyDescent="0.25">
      <c r="M481">
        <f>1*5*10.7</f>
        <v>53.5</v>
      </c>
      <c r="N481">
        <v>1</v>
      </c>
      <c r="O481">
        <v>5</v>
      </c>
      <c r="P481">
        <v>10.7</v>
      </c>
    </row>
    <row r="482" spans="13:16" x14ac:dyDescent="0.25">
      <c r="M482">
        <f>1*5*1.8</f>
        <v>9</v>
      </c>
      <c r="N482">
        <v>1</v>
      </c>
      <c r="O482">
        <v>5</v>
      </c>
      <c r="P482">
        <v>1.8</v>
      </c>
    </row>
    <row r="483" spans="13:16" x14ac:dyDescent="0.25">
      <c r="M483">
        <f>1*5*2.8</f>
        <v>14</v>
      </c>
      <c r="N483">
        <v>1</v>
      </c>
      <c r="O483">
        <v>5</v>
      </c>
      <c r="P483">
        <v>2.8</v>
      </c>
    </row>
    <row r="484" spans="13:16" x14ac:dyDescent="0.25">
      <c r="M484">
        <f>1*5*3.8</f>
        <v>19</v>
      </c>
      <c r="N484">
        <v>1</v>
      </c>
      <c r="O484">
        <v>5</v>
      </c>
      <c r="P484">
        <v>3.8</v>
      </c>
    </row>
    <row r="485" spans="13:16" x14ac:dyDescent="0.25">
      <c r="M485">
        <f>1*5*4.8</f>
        <v>24</v>
      </c>
      <c r="N485">
        <v>1</v>
      </c>
      <c r="O485">
        <v>5</v>
      </c>
      <c r="P485">
        <v>4.8</v>
      </c>
    </row>
    <row r="486" spans="13:16" x14ac:dyDescent="0.25">
      <c r="M486">
        <f>1*5*5.8</f>
        <v>29</v>
      </c>
      <c r="N486">
        <v>1</v>
      </c>
      <c r="O486">
        <v>5</v>
      </c>
      <c r="P486">
        <v>5.8</v>
      </c>
    </row>
    <row r="487" spans="13:16" x14ac:dyDescent="0.25">
      <c r="M487">
        <f>1*5*6.8</f>
        <v>34</v>
      </c>
      <c r="N487">
        <v>1</v>
      </c>
      <c r="O487">
        <v>5</v>
      </c>
      <c r="P487">
        <v>6.8</v>
      </c>
    </row>
    <row r="488" spans="13:16" x14ac:dyDescent="0.25">
      <c r="M488">
        <f>1*5*7.8</f>
        <v>39</v>
      </c>
      <c r="N488">
        <v>1</v>
      </c>
      <c r="O488">
        <v>5</v>
      </c>
      <c r="P488">
        <v>7.8</v>
      </c>
    </row>
    <row r="489" spans="13:16" x14ac:dyDescent="0.25">
      <c r="M489">
        <f>1*5*8.8</f>
        <v>44</v>
      </c>
      <c r="N489">
        <v>1</v>
      </c>
      <c r="O489">
        <v>5</v>
      </c>
      <c r="P489">
        <v>8.8000000000000007</v>
      </c>
    </row>
    <row r="490" spans="13:16" x14ac:dyDescent="0.25">
      <c r="M490">
        <f>1*5*9.8</f>
        <v>49</v>
      </c>
      <c r="N490">
        <v>1</v>
      </c>
      <c r="O490">
        <v>5</v>
      </c>
      <c r="P490">
        <v>9.8000000000000007</v>
      </c>
    </row>
    <row r="491" spans="13:16" x14ac:dyDescent="0.25">
      <c r="M491">
        <f>1*5*10.8</f>
        <v>54</v>
      </c>
      <c r="N491">
        <v>1</v>
      </c>
      <c r="O491">
        <v>5</v>
      </c>
      <c r="P491">
        <v>10.8</v>
      </c>
    </row>
    <row r="492" spans="13:16" x14ac:dyDescent="0.25">
      <c r="M492">
        <f>1*5*1.9</f>
        <v>9.5</v>
      </c>
      <c r="N492">
        <v>1</v>
      </c>
      <c r="O492">
        <v>5</v>
      </c>
      <c r="P492">
        <v>1.9</v>
      </c>
    </row>
    <row r="493" spans="13:16" x14ac:dyDescent="0.25">
      <c r="M493">
        <f>1*5*2.9</f>
        <v>14.5</v>
      </c>
      <c r="N493">
        <v>1</v>
      </c>
      <c r="O493">
        <v>5</v>
      </c>
      <c r="P493">
        <v>2.9</v>
      </c>
    </row>
    <row r="494" spans="13:16" x14ac:dyDescent="0.25">
      <c r="M494">
        <f>1*5*3.9</f>
        <v>19.5</v>
      </c>
      <c r="N494">
        <v>1</v>
      </c>
      <c r="O494">
        <v>5</v>
      </c>
      <c r="P494">
        <v>3.9</v>
      </c>
    </row>
    <row r="495" spans="13:16" x14ac:dyDescent="0.25">
      <c r="M495">
        <f>1*5*4.9</f>
        <v>24.5</v>
      </c>
      <c r="N495">
        <v>1</v>
      </c>
      <c r="O495">
        <v>5</v>
      </c>
      <c r="P495">
        <v>4.9000000000000004</v>
      </c>
    </row>
    <row r="496" spans="13:16" x14ac:dyDescent="0.25">
      <c r="M496">
        <f>1*5*5.9</f>
        <v>29.5</v>
      </c>
      <c r="N496">
        <v>1</v>
      </c>
      <c r="O496">
        <v>5</v>
      </c>
      <c r="P496">
        <v>5.9</v>
      </c>
    </row>
    <row r="497" spans="13:16" x14ac:dyDescent="0.25">
      <c r="M497">
        <f>1*5*6.9</f>
        <v>34.5</v>
      </c>
      <c r="N497">
        <v>1</v>
      </c>
      <c r="O497">
        <v>5</v>
      </c>
      <c r="P497">
        <v>6.9</v>
      </c>
    </row>
    <row r="498" spans="13:16" x14ac:dyDescent="0.25">
      <c r="M498">
        <f>1*5*7.9</f>
        <v>39.5</v>
      </c>
      <c r="N498">
        <v>1</v>
      </c>
      <c r="O498">
        <v>5</v>
      </c>
      <c r="P498">
        <v>7.9</v>
      </c>
    </row>
    <row r="499" spans="13:16" x14ac:dyDescent="0.25">
      <c r="M499">
        <f>1*5*8.9</f>
        <v>44.5</v>
      </c>
      <c r="N499">
        <v>1</v>
      </c>
      <c r="O499">
        <v>5</v>
      </c>
      <c r="P499">
        <v>8.9</v>
      </c>
    </row>
    <row r="500" spans="13:16" x14ac:dyDescent="0.25">
      <c r="M500">
        <f>1*5*9.9</f>
        <v>49.5</v>
      </c>
      <c r="N500">
        <v>1</v>
      </c>
      <c r="O500">
        <v>5</v>
      </c>
      <c r="P500">
        <v>9.9</v>
      </c>
    </row>
    <row r="501" spans="13:16" x14ac:dyDescent="0.25">
      <c r="M501">
        <f>1*5*10.9</f>
        <v>54.5</v>
      </c>
      <c r="N501">
        <v>1</v>
      </c>
      <c r="O501">
        <v>5</v>
      </c>
      <c r="P501">
        <v>10.9</v>
      </c>
    </row>
    <row r="502" spans="13:16" x14ac:dyDescent="0.25">
      <c r="M502">
        <f>1*6*1</f>
        <v>6</v>
      </c>
      <c r="N502">
        <v>1</v>
      </c>
      <c r="O502">
        <v>6</v>
      </c>
      <c r="P502">
        <v>1</v>
      </c>
    </row>
    <row r="503" spans="13:16" x14ac:dyDescent="0.25">
      <c r="M503">
        <f>1*6*2</f>
        <v>12</v>
      </c>
      <c r="N503">
        <v>1</v>
      </c>
      <c r="O503">
        <v>6</v>
      </c>
      <c r="P503">
        <v>2</v>
      </c>
    </row>
    <row r="504" spans="13:16" x14ac:dyDescent="0.25">
      <c r="M504">
        <f>1*6*3</f>
        <v>18</v>
      </c>
      <c r="N504">
        <v>1</v>
      </c>
      <c r="O504">
        <v>6</v>
      </c>
      <c r="P504">
        <v>3</v>
      </c>
    </row>
    <row r="505" spans="13:16" x14ac:dyDescent="0.25">
      <c r="M505">
        <f>1*6*4</f>
        <v>24</v>
      </c>
      <c r="N505">
        <v>1</v>
      </c>
      <c r="O505">
        <v>6</v>
      </c>
      <c r="P505">
        <v>4</v>
      </c>
    </row>
    <row r="506" spans="13:16" x14ac:dyDescent="0.25">
      <c r="M506">
        <f>1*6*5</f>
        <v>30</v>
      </c>
      <c r="N506">
        <v>1</v>
      </c>
      <c r="O506">
        <v>6</v>
      </c>
      <c r="P506">
        <v>5</v>
      </c>
    </row>
    <row r="507" spans="13:16" x14ac:dyDescent="0.25">
      <c r="M507">
        <f>1*6*6</f>
        <v>36</v>
      </c>
      <c r="N507">
        <v>1</v>
      </c>
      <c r="O507">
        <v>6</v>
      </c>
      <c r="P507">
        <v>6</v>
      </c>
    </row>
    <row r="508" spans="13:16" x14ac:dyDescent="0.25">
      <c r="M508">
        <f>1*6*7</f>
        <v>42</v>
      </c>
      <c r="N508">
        <v>1</v>
      </c>
      <c r="O508">
        <v>6</v>
      </c>
      <c r="P508">
        <v>7</v>
      </c>
    </row>
    <row r="509" spans="13:16" x14ac:dyDescent="0.25">
      <c r="M509">
        <f>1*6*8</f>
        <v>48</v>
      </c>
      <c r="N509">
        <v>1</v>
      </c>
      <c r="O509">
        <v>6</v>
      </c>
      <c r="P509">
        <v>8</v>
      </c>
    </row>
    <row r="510" spans="13:16" x14ac:dyDescent="0.25">
      <c r="M510">
        <f>1*6*9</f>
        <v>54</v>
      </c>
      <c r="N510">
        <v>1</v>
      </c>
      <c r="O510">
        <v>6</v>
      </c>
      <c r="P510">
        <v>9</v>
      </c>
    </row>
    <row r="511" spans="13:16" x14ac:dyDescent="0.25">
      <c r="M511">
        <f>1*6*10</f>
        <v>60</v>
      </c>
      <c r="N511">
        <v>1</v>
      </c>
      <c r="O511">
        <v>6</v>
      </c>
      <c r="P511">
        <v>10</v>
      </c>
    </row>
    <row r="512" spans="13:16" x14ac:dyDescent="0.25">
      <c r="M512">
        <f>1*6*1.1</f>
        <v>6.6000000000000005</v>
      </c>
      <c r="N512">
        <v>1</v>
      </c>
      <c r="O512">
        <v>6</v>
      </c>
      <c r="P512">
        <v>1.1000000000000001</v>
      </c>
    </row>
    <row r="513" spans="13:16" x14ac:dyDescent="0.25">
      <c r="M513">
        <f>1*6*2.1</f>
        <v>12.600000000000001</v>
      </c>
      <c r="N513">
        <v>1</v>
      </c>
      <c r="O513">
        <v>6</v>
      </c>
      <c r="P513">
        <v>2.1</v>
      </c>
    </row>
    <row r="514" spans="13:16" x14ac:dyDescent="0.25">
      <c r="M514">
        <f>1*6*3.1</f>
        <v>18.600000000000001</v>
      </c>
      <c r="N514">
        <v>1</v>
      </c>
      <c r="O514">
        <v>6</v>
      </c>
      <c r="P514">
        <v>3.1</v>
      </c>
    </row>
    <row r="515" spans="13:16" x14ac:dyDescent="0.25">
      <c r="M515">
        <f>1*6*4.1</f>
        <v>24.599999999999998</v>
      </c>
      <c r="N515">
        <v>1</v>
      </c>
      <c r="O515">
        <v>6</v>
      </c>
      <c r="P515">
        <v>4.0999999999999996</v>
      </c>
    </row>
    <row r="516" spans="13:16" x14ac:dyDescent="0.25">
      <c r="M516">
        <f>1*6*5.1</f>
        <v>30.599999999999998</v>
      </c>
      <c r="N516">
        <v>1</v>
      </c>
      <c r="O516">
        <v>6</v>
      </c>
      <c r="P516">
        <v>5.0999999999999996</v>
      </c>
    </row>
    <row r="517" spans="13:16" x14ac:dyDescent="0.25">
      <c r="M517">
        <f>1*6*6.1</f>
        <v>36.599999999999994</v>
      </c>
      <c r="N517">
        <v>1</v>
      </c>
      <c r="O517">
        <v>6</v>
      </c>
      <c r="P517">
        <v>6.1</v>
      </c>
    </row>
    <row r="518" spans="13:16" x14ac:dyDescent="0.25">
      <c r="M518">
        <f>1*6*7.1</f>
        <v>42.599999999999994</v>
      </c>
      <c r="N518">
        <v>1</v>
      </c>
      <c r="O518">
        <v>6</v>
      </c>
      <c r="P518">
        <v>7.1</v>
      </c>
    </row>
    <row r="519" spans="13:16" x14ac:dyDescent="0.25">
      <c r="M519">
        <f>1*6*8.1</f>
        <v>48.599999999999994</v>
      </c>
      <c r="N519">
        <v>1</v>
      </c>
      <c r="O519">
        <v>6</v>
      </c>
      <c r="P519">
        <v>8.1</v>
      </c>
    </row>
    <row r="520" spans="13:16" x14ac:dyDescent="0.25">
      <c r="M520">
        <f>1*6*9.1</f>
        <v>54.599999999999994</v>
      </c>
      <c r="N520">
        <v>1</v>
      </c>
      <c r="O520">
        <v>6</v>
      </c>
      <c r="P520">
        <v>9.1</v>
      </c>
    </row>
    <row r="521" spans="13:16" x14ac:dyDescent="0.25">
      <c r="M521">
        <f>1*6*10.1</f>
        <v>60.599999999999994</v>
      </c>
      <c r="N521">
        <v>1</v>
      </c>
      <c r="O521">
        <v>6</v>
      </c>
      <c r="P521">
        <v>10.1</v>
      </c>
    </row>
    <row r="522" spans="13:16" x14ac:dyDescent="0.25">
      <c r="M522">
        <f>1*6*1.2</f>
        <v>7.1999999999999993</v>
      </c>
      <c r="N522">
        <v>1</v>
      </c>
      <c r="O522">
        <v>6</v>
      </c>
      <c r="P522">
        <v>1.2</v>
      </c>
    </row>
    <row r="523" spans="13:16" x14ac:dyDescent="0.25">
      <c r="M523">
        <f>1*6*2.2</f>
        <v>13.200000000000001</v>
      </c>
      <c r="N523">
        <v>1</v>
      </c>
      <c r="O523">
        <v>6</v>
      </c>
      <c r="P523">
        <v>2.2000000000000002</v>
      </c>
    </row>
    <row r="524" spans="13:16" x14ac:dyDescent="0.25">
      <c r="M524">
        <f>1*6*3.2</f>
        <v>19.200000000000003</v>
      </c>
      <c r="N524">
        <v>1</v>
      </c>
      <c r="O524">
        <v>6</v>
      </c>
      <c r="P524">
        <v>3.2</v>
      </c>
    </row>
    <row r="525" spans="13:16" x14ac:dyDescent="0.25">
      <c r="M525">
        <f>1*6*4.2</f>
        <v>25.200000000000003</v>
      </c>
      <c r="N525">
        <v>1</v>
      </c>
      <c r="O525">
        <v>6</v>
      </c>
      <c r="P525">
        <v>4.2</v>
      </c>
    </row>
    <row r="526" spans="13:16" x14ac:dyDescent="0.25">
      <c r="M526">
        <f>1*6*5.2</f>
        <v>31.200000000000003</v>
      </c>
      <c r="N526">
        <v>1</v>
      </c>
      <c r="O526">
        <v>6</v>
      </c>
      <c r="P526">
        <v>5.2</v>
      </c>
    </row>
    <row r="527" spans="13:16" x14ac:dyDescent="0.25">
      <c r="M527">
        <f>1*6*6.2</f>
        <v>37.200000000000003</v>
      </c>
      <c r="N527">
        <v>1</v>
      </c>
      <c r="O527">
        <v>6</v>
      </c>
      <c r="P527">
        <v>6.2</v>
      </c>
    </row>
    <row r="528" spans="13:16" x14ac:dyDescent="0.25">
      <c r="M528">
        <f>1*6*7.2</f>
        <v>43.2</v>
      </c>
      <c r="N528">
        <v>1</v>
      </c>
      <c r="O528">
        <v>6</v>
      </c>
      <c r="P528">
        <v>7.2</v>
      </c>
    </row>
    <row r="529" spans="13:16" x14ac:dyDescent="0.25">
      <c r="M529">
        <f>1*6*8.2</f>
        <v>49.199999999999996</v>
      </c>
      <c r="N529">
        <v>1</v>
      </c>
      <c r="O529">
        <v>6</v>
      </c>
      <c r="P529">
        <v>8.1999999999999993</v>
      </c>
    </row>
    <row r="530" spans="13:16" x14ac:dyDescent="0.25">
      <c r="M530">
        <f>1*6*9.2</f>
        <v>55.199999999999996</v>
      </c>
      <c r="N530">
        <v>1</v>
      </c>
      <c r="O530">
        <v>6</v>
      </c>
      <c r="P530">
        <v>9.1999999999999993</v>
      </c>
    </row>
    <row r="531" spans="13:16" x14ac:dyDescent="0.25">
      <c r="M531">
        <f>1*6*10.2</f>
        <v>61.199999999999996</v>
      </c>
      <c r="N531">
        <v>1</v>
      </c>
      <c r="O531">
        <v>6</v>
      </c>
      <c r="P531">
        <v>10.199999999999999</v>
      </c>
    </row>
    <row r="532" spans="13:16" x14ac:dyDescent="0.25">
      <c r="M532">
        <f>1*6*1.3</f>
        <v>7.8000000000000007</v>
      </c>
      <c r="N532">
        <v>1</v>
      </c>
      <c r="O532">
        <v>6</v>
      </c>
      <c r="P532">
        <v>1.3</v>
      </c>
    </row>
    <row r="533" spans="13:16" x14ac:dyDescent="0.25">
      <c r="M533">
        <f>1*6*2.3</f>
        <v>13.799999999999999</v>
      </c>
      <c r="N533">
        <v>1</v>
      </c>
      <c r="O533">
        <v>6</v>
      </c>
      <c r="P533">
        <v>2.2999999999999998</v>
      </c>
    </row>
    <row r="534" spans="13:16" x14ac:dyDescent="0.25">
      <c r="M534">
        <f>1*6*3.3</f>
        <v>19.799999999999997</v>
      </c>
      <c r="N534">
        <v>1</v>
      </c>
      <c r="O534">
        <v>6</v>
      </c>
      <c r="P534">
        <v>3.3</v>
      </c>
    </row>
    <row r="535" spans="13:16" x14ac:dyDescent="0.25">
      <c r="M535">
        <f>1*6*4.3</f>
        <v>25.799999999999997</v>
      </c>
      <c r="N535">
        <v>1</v>
      </c>
      <c r="O535">
        <v>6</v>
      </c>
      <c r="P535">
        <v>4.3</v>
      </c>
    </row>
    <row r="536" spans="13:16" x14ac:dyDescent="0.25">
      <c r="M536">
        <f>1*6*5.3</f>
        <v>31.799999999999997</v>
      </c>
      <c r="N536">
        <v>1</v>
      </c>
      <c r="O536">
        <v>6</v>
      </c>
      <c r="P536">
        <v>5.3</v>
      </c>
    </row>
    <row r="537" spans="13:16" x14ac:dyDescent="0.25">
      <c r="M537">
        <f>1*6*6.3</f>
        <v>37.799999999999997</v>
      </c>
      <c r="N537">
        <v>1</v>
      </c>
      <c r="O537">
        <v>6</v>
      </c>
      <c r="P537">
        <v>6.3</v>
      </c>
    </row>
    <row r="538" spans="13:16" x14ac:dyDescent="0.25">
      <c r="M538">
        <f>1*6*7.3</f>
        <v>43.8</v>
      </c>
      <c r="N538">
        <v>1</v>
      </c>
      <c r="O538">
        <v>6</v>
      </c>
      <c r="P538">
        <v>7.3</v>
      </c>
    </row>
    <row r="539" spans="13:16" x14ac:dyDescent="0.25">
      <c r="M539">
        <f>1*6*8.3</f>
        <v>49.800000000000004</v>
      </c>
      <c r="N539">
        <v>1</v>
      </c>
      <c r="O539">
        <v>6</v>
      </c>
      <c r="P539">
        <v>8.3000000000000007</v>
      </c>
    </row>
    <row r="540" spans="13:16" x14ac:dyDescent="0.25">
      <c r="M540">
        <f>1*6*9.3</f>
        <v>55.800000000000004</v>
      </c>
      <c r="N540">
        <v>1</v>
      </c>
      <c r="O540">
        <v>6</v>
      </c>
      <c r="P540">
        <v>9.3000000000000007</v>
      </c>
    </row>
    <row r="541" spans="13:16" x14ac:dyDescent="0.25">
      <c r="M541">
        <f>1*6*10.3</f>
        <v>61.800000000000004</v>
      </c>
      <c r="N541">
        <v>1</v>
      </c>
      <c r="O541">
        <v>6</v>
      </c>
      <c r="P541">
        <v>10.3</v>
      </c>
    </row>
    <row r="542" spans="13:16" x14ac:dyDescent="0.25">
      <c r="M542">
        <f>1*6*1.4</f>
        <v>8.3999999999999986</v>
      </c>
      <c r="N542">
        <v>1</v>
      </c>
      <c r="O542">
        <v>6</v>
      </c>
      <c r="P542">
        <v>1.4</v>
      </c>
    </row>
    <row r="543" spans="13:16" x14ac:dyDescent="0.25">
      <c r="M543">
        <f>1*6*2.4</f>
        <v>14.399999999999999</v>
      </c>
      <c r="N543">
        <v>1</v>
      </c>
      <c r="O543">
        <v>6</v>
      </c>
      <c r="P543">
        <v>2.4</v>
      </c>
    </row>
    <row r="544" spans="13:16" x14ac:dyDescent="0.25">
      <c r="M544">
        <f>1*6*3.4</f>
        <v>20.399999999999999</v>
      </c>
      <c r="N544">
        <v>1</v>
      </c>
      <c r="O544">
        <v>6</v>
      </c>
      <c r="P544">
        <v>3.4</v>
      </c>
    </row>
    <row r="545" spans="13:16" x14ac:dyDescent="0.25">
      <c r="M545">
        <f>1*6*4.4</f>
        <v>26.400000000000002</v>
      </c>
      <c r="N545">
        <v>1</v>
      </c>
      <c r="O545">
        <v>6</v>
      </c>
      <c r="P545">
        <v>4.4000000000000004</v>
      </c>
    </row>
    <row r="546" spans="13:16" x14ac:dyDescent="0.25">
      <c r="M546">
        <f>1*6*5.4</f>
        <v>32.400000000000006</v>
      </c>
      <c r="N546">
        <v>1</v>
      </c>
      <c r="O546">
        <v>6</v>
      </c>
      <c r="P546">
        <v>5.4</v>
      </c>
    </row>
    <row r="547" spans="13:16" x14ac:dyDescent="0.25">
      <c r="M547">
        <f>1*6*6.4</f>
        <v>38.400000000000006</v>
      </c>
      <c r="N547">
        <v>1</v>
      </c>
      <c r="O547">
        <v>6</v>
      </c>
      <c r="P547">
        <v>6.4</v>
      </c>
    </row>
    <row r="548" spans="13:16" x14ac:dyDescent="0.25">
      <c r="M548">
        <f>1*6*7.4</f>
        <v>44.400000000000006</v>
      </c>
      <c r="N548">
        <v>1</v>
      </c>
      <c r="O548">
        <v>6</v>
      </c>
      <c r="P548">
        <v>7.4</v>
      </c>
    </row>
    <row r="549" spans="13:16" x14ac:dyDescent="0.25">
      <c r="M549">
        <f>1*6*8.4</f>
        <v>50.400000000000006</v>
      </c>
      <c r="N549">
        <v>1</v>
      </c>
      <c r="O549">
        <v>6</v>
      </c>
      <c r="P549">
        <v>8.4</v>
      </c>
    </row>
    <row r="550" spans="13:16" x14ac:dyDescent="0.25">
      <c r="M550">
        <f>1*6*9.4</f>
        <v>56.400000000000006</v>
      </c>
      <c r="N550">
        <v>1</v>
      </c>
      <c r="O550">
        <v>6</v>
      </c>
      <c r="P550">
        <v>9.4</v>
      </c>
    </row>
    <row r="551" spans="13:16" x14ac:dyDescent="0.25">
      <c r="M551">
        <f>1*6*10.4</f>
        <v>62.400000000000006</v>
      </c>
      <c r="N551">
        <v>1</v>
      </c>
      <c r="O551">
        <v>6</v>
      </c>
      <c r="P551">
        <v>10.4</v>
      </c>
    </row>
    <row r="552" spans="13:16" x14ac:dyDescent="0.25">
      <c r="M552">
        <f>1*6*1.5</f>
        <v>9</v>
      </c>
      <c r="N552">
        <v>1</v>
      </c>
      <c r="O552">
        <v>6</v>
      </c>
      <c r="P552">
        <v>1.5</v>
      </c>
    </row>
    <row r="553" spans="13:16" x14ac:dyDescent="0.25">
      <c r="M553">
        <f>1*6*2.5</f>
        <v>15</v>
      </c>
      <c r="N553">
        <v>1</v>
      </c>
      <c r="O553">
        <v>6</v>
      </c>
      <c r="P553">
        <v>2.5</v>
      </c>
    </row>
    <row r="554" spans="13:16" x14ac:dyDescent="0.25">
      <c r="M554">
        <f>1*6*3.5</f>
        <v>21</v>
      </c>
      <c r="N554">
        <v>1</v>
      </c>
      <c r="O554">
        <v>6</v>
      </c>
      <c r="P554">
        <v>3.5</v>
      </c>
    </row>
    <row r="555" spans="13:16" x14ac:dyDescent="0.25">
      <c r="M555">
        <f>1*6*4.5</f>
        <v>27</v>
      </c>
      <c r="N555">
        <v>1</v>
      </c>
      <c r="O555">
        <v>6</v>
      </c>
      <c r="P555">
        <v>4.5</v>
      </c>
    </row>
    <row r="556" spans="13:16" x14ac:dyDescent="0.25">
      <c r="M556">
        <f>1*6*5.5</f>
        <v>33</v>
      </c>
      <c r="N556">
        <v>1</v>
      </c>
      <c r="O556">
        <v>6</v>
      </c>
      <c r="P556">
        <v>5.5</v>
      </c>
    </row>
    <row r="557" spans="13:16" x14ac:dyDescent="0.25">
      <c r="M557">
        <f>1*6*6.5</f>
        <v>39</v>
      </c>
      <c r="N557">
        <v>1</v>
      </c>
      <c r="O557">
        <v>6</v>
      </c>
      <c r="P557">
        <v>6.5</v>
      </c>
    </row>
    <row r="558" spans="13:16" x14ac:dyDescent="0.25">
      <c r="M558">
        <f>1*6*7.5</f>
        <v>45</v>
      </c>
      <c r="N558">
        <v>1</v>
      </c>
      <c r="O558">
        <v>6</v>
      </c>
      <c r="P558">
        <v>7.5</v>
      </c>
    </row>
    <row r="559" spans="13:16" x14ac:dyDescent="0.25">
      <c r="M559">
        <f>1*6*8.5</f>
        <v>51</v>
      </c>
      <c r="N559">
        <v>1</v>
      </c>
      <c r="O559">
        <v>6</v>
      </c>
      <c r="P559">
        <v>8.5</v>
      </c>
    </row>
    <row r="560" spans="13:16" x14ac:dyDescent="0.25">
      <c r="M560">
        <f>1*6*9.5</f>
        <v>57</v>
      </c>
      <c r="N560">
        <v>1</v>
      </c>
      <c r="O560">
        <v>6</v>
      </c>
      <c r="P560">
        <v>9.5</v>
      </c>
    </row>
    <row r="561" spans="13:16" x14ac:dyDescent="0.25">
      <c r="M561">
        <f>1*6*10.5</f>
        <v>63</v>
      </c>
      <c r="N561">
        <v>1</v>
      </c>
      <c r="O561">
        <v>6</v>
      </c>
      <c r="P561">
        <v>10.5</v>
      </c>
    </row>
    <row r="562" spans="13:16" x14ac:dyDescent="0.25">
      <c r="M562">
        <f>1*6*1.6</f>
        <v>9.6000000000000014</v>
      </c>
      <c r="N562">
        <v>1</v>
      </c>
      <c r="O562">
        <v>6</v>
      </c>
      <c r="P562">
        <v>1.6</v>
      </c>
    </row>
    <row r="563" spans="13:16" x14ac:dyDescent="0.25">
      <c r="M563">
        <f>1*6*2.6</f>
        <v>15.600000000000001</v>
      </c>
      <c r="N563">
        <v>1</v>
      </c>
      <c r="O563">
        <v>6</v>
      </c>
      <c r="P563">
        <v>2.6</v>
      </c>
    </row>
    <row r="564" spans="13:16" x14ac:dyDescent="0.25">
      <c r="M564">
        <f>1*6*3.6</f>
        <v>21.6</v>
      </c>
      <c r="N564">
        <v>1</v>
      </c>
      <c r="O564">
        <v>6</v>
      </c>
      <c r="P564">
        <v>3.6</v>
      </c>
    </row>
    <row r="565" spans="13:16" x14ac:dyDescent="0.25">
      <c r="M565">
        <f>1*6*4.6</f>
        <v>27.599999999999998</v>
      </c>
      <c r="N565">
        <v>1</v>
      </c>
      <c r="O565">
        <v>6</v>
      </c>
      <c r="P565">
        <v>4.5999999999999996</v>
      </c>
    </row>
    <row r="566" spans="13:16" x14ac:dyDescent="0.25">
      <c r="M566">
        <f>1*6*5.6</f>
        <v>33.599999999999994</v>
      </c>
      <c r="N566">
        <v>1</v>
      </c>
      <c r="O566">
        <v>6</v>
      </c>
      <c r="P566">
        <v>5.6</v>
      </c>
    </row>
    <row r="567" spans="13:16" x14ac:dyDescent="0.25">
      <c r="M567">
        <f>1*6*6.6</f>
        <v>39.599999999999994</v>
      </c>
      <c r="N567">
        <v>1</v>
      </c>
      <c r="O567">
        <v>6</v>
      </c>
      <c r="P567">
        <v>6.6</v>
      </c>
    </row>
    <row r="568" spans="13:16" x14ac:dyDescent="0.25">
      <c r="M568">
        <f>1*6*7.6</f>
        <v>45.599999999999994</v>
      </c>
      <c r="N568">
        <v>1</v>
      </c>
      <c r="O568">
        <v>6</v>
      </c>
      <c r="P568">
        <v>7.6</v>
      </c>
    </row>
    <row r="569" spans="13:16" x14ac:dyDescent="0.25">
      <c r="M569">
        <f>1*6*8.6</f>
        <v>51.599999999999994</v>
      </c>
      <c r="N569">
        <v>1</v>
      </c>
      <c r="O569">
        <v>6</v>
      </c>
      <c r="P569">
        <v>8.6</v>
      </c>
    </row>
    <row r="570" spans="13:16" x14ac:dyDescent="0.25">
      <c r="M570">
        <f>1*6*9.6</f>
        <v>57.599999999999994</v>
      </c>
      <c r="N570">
        <v>1</v>
      </c>
      <c r="O570">
        <v>6</v>
      </c>
      <c r="P570">
        <v>9.6</v>
      </c>
    </row>
    <row r="571" spans="13:16" x14ac:dyDescent="0.25">
      <c r="M571">
        <f>1*6*10.6</f>
        <v>63.599999999999994</v>
      </c>
      <c r="N571">
        <v>1</v>
      </c>
      <c r="O571">
        <v>6</v>
      </c>
      <c r="P571">
        <v>10.6</v>
      </c>
    </row>
    <row r="572" spans="13:16" x14ac:dyDescent="0.25">
      <c r="M572">
        <f>1*6*1.7</f>
        <v>10.199999999999999</v>
      </c>
      <c r="N572">
        <v>1</v>
      </c>
      <c r="O572">
        <v>6</v>
      </c>
      <c r="P572">
        <v>1.7</v>
      </c>
    </row>
    <row r="573" spans="13:16" x14ac:dyDescent="0.25">
      <c r="M573">
        <f>1*6*2.7</f>
        <v>16.200000000000003</v>
      </c>
      <c r="N573">
        <v>1</v>
      </c>
      <c r="O573">
        <v>6</v>
      </c>
      <c r="P573">
        <v>2.7</v>
      </c>
    </row>
    <row r="574" spans="13:16" x14ac:dyDescent="0.25">
      <c r="M574">
        <f>1*6*3.7</f>
        <v>22.200000000000003</v>
      </c>
      <c r="N574">
        <v>1</v>
      </c>
      <c r="O574">
        <v>6</v>
      </c>
      <c r="P574">
        <v>3.7</v>
      </c>
    </row>
    <row r="575" spans="13:16" x14ac:dyDescent="0.25">
      <c r="M575">
        <f>1*6*4.7</f>
        <v>28.200000000000003</v>
      </c>
      <c r="N575">
        <v>1</v>
      </c>
      <c r="O575">
        <v>6</v>
      </c>
      <c r="P575">
        <v>4.7</v>
      </c>
    </row>
    <row r="576" spans="13:16" x14ac:dyDescent="0.25">
      <c r="M576">
        <f>1*6*5.7</f>
        <v>34.200000000000003</v>
      </c>
      <c r="N576">
        <v>1</v>
      </c>
      <c r="O576">
        <v>6</v>
      </c>
      <c r="P576">
        <v>5.7</v>
      </c>
    </row>
    <row r="577" spans="13:16" x14ac:dyDescent="0.25">
      <c r="M577">
        <f>1*6*6.7</f>
        <v>40.200000000000003</v>
      </c>
      <c r="N577">
        <v>1</v>
      </c>
      <c r="O577">
        <v>6</v>
      </c>
      <c r="P577">
        <v>6.7</v>
      </c>
    </row>
    <row r="578" spans="13:16" x14ac:dyDescent="0.25">
      <c r="M578">
        <f>1*6*7.7</f>
        <v>46.2</v>
      </c>
      <c r="N578">
        <v>1</v>
      </c>
      <c r="O578">
        <v>6</v>
      </c>
      <c r="P578">
        <v>7.7</v>
      </c>
    </row>
    <row r="579" spans="13:16" x14ac:dyDescent="0.25">
      <c r="M579">
        <f>1*6*8.7</f>
        <v>52.199999999999996</v>
      </c>
      <c r="N579">
        <v>1</v>
      </c>
      <c r="O579">
        <v>6</v>
      </c>
      <c r="P579">
        <v>8.6999999999999993</v>
      </c>
    </row>
    <row r="580" spans="13:16" x14ac:dyDescent="0.25">
      <c r="M580">
        <f>1*6*9.7</f>
        <v>58.199999999999996</v>
      </c>
      <c r="N580">
        <v>1</v>
      </c>
      <c r="O580">
        <v>6</v>
      </c>
      <c r="P580">
        <v>9.6999999999999993</v>
      </c>
    </row>
    <row r="581" spans="13:16" x14ac:dyDescent="0.25">
      <c r="M581">
        <f>1*6*10.7</f>
        <v>64.199999999999989</v>
      </c>
      <c r="N581">
        <v>1</v>
      </c>
      <c r="O581">
        <v>6</v>
      </c>
      <c r="P581">
        <v>10.7</v>
      </c>
    </row>
    <row r="582" spans="13:16" x14ac:dyDescent="0.25">
      <c r="M582">
        <f>1*6*1.8</f>
        <v>10.8</v>
      </c>
      <c r="N582">
        <v>1</v>
      </c>
      <c r="O582">
        <v>6</v>
      </c>
      <c r="P582">
        <v>1.8</v>
      </c>
    </row>
    <row r="583" spans="13:16" x14ac:dyDescent="0.25">
      <c r="M583">
        <f>1*6*2.8</f>
        <v>16.799999999999997</v>
      </c>
      <c r="N583">
        <v>1</v>
      </c>
      <c r="O583">
        <v>6</v>
      </c>
      <c r="P583">
        <v>2.8</v>
      </c>
    </row>
    <row r="584" spans="13:16" x14ac:dyDescent="0.25">
      <c r="M584">
        <f>1*6*3.8</f>
        <v>22.799999999999997</v>
      </c>
      <c r="N584">
        <v>1</v>
      </c>
      <c r="O584">
        <v>6</v>
      </c>
      <c r="P584">
        <v>3.8</v>
      </c>
    </row>
    <row r="585" spans="13:16" x14ac:dyDescent="0.25">
      <c r="M585">
        <f>1*6*4.8</f>
        <v>28.799999999999997</v>
      </c>
      <c r="N585">
        <v>1</v>
      </c>
      <c r="O585">
        <v>6</v>
      </c>
      <c r="P585">
        <v>4.8</v>
      </c>
    </row>
    <row r="586" spans="13:16" x14ac:dyDescent="0.25">
      <c r="M586">
        <f>1*6*5.8</f>
        <v>34.799999999999997</v>
      </c>
      <c r="N586">
        <v>1</v>
      </c>
      <c r="O586">
        <v>6</v>
      </c>
      <c r="P586">
        <v>5.8</v>
      </c>
    </row>
    <row r="587" spans="13:16" x14ac:dyDescent="0.25">
      <c r="M587">
        <f>1*6*6.8</f>
        <v>40.799999999999997</v>
      </c>
      <c r="N587">
        <v>1</v>
      </c>
      <c r="O587">
        <v>6</v>
      </c>
      <c r="P587">
        <v>6.8</v>
      </c>
    </row>
    <row r="588" spans="13:16" x14ac:dyDescent="0.25">
      <c r="M588">
        <f>1*6*7.8</f>
        <v>46.8</v>
      </c>
      <c r="N588">
        <v>1</v>
      </c>
      <c r="O588">
        <v>6</v>
      </c>
      <c r="P588">
        <v>7.8</v>
      </c>
    </row>
    <row r="589" spans="13:16" x14ac:dyDescent="0.25">
      <c r="M589">
        <f>1*6*8.8</f>
        <v>52.800000000000004</v>
      </c>
      <c r="N589">
        <v>1</v>
      </c>
      <c r="O589">
        <v>6</v>
      </c>
      <c r="P589">
        <v>8.8000000000000007</v>
      </c>
    </row>
    <row r="590" spans="13:16" x14ac:dyDescent="0.25">
      <c r="M590">
        <f>1*6*9.8</f>
        <v>58.800000000000004</v>
      </c>
      <c r="N590">
        <v>1</v>
      </c>
      <c r="O590">
        <v>6</v>
      </c>
      <c r="P590">
        <v>9.8000000000000007</v>
      </c>
    </row>
    <row r="591" spans="13:16" x14ac:dyDescent="0.25">
      <c r="M591">
        <f>1*6*10.8</f>
        <v>64.800000000000011</v>
      </c>
      <c r="N591">
        <v>1</v>
      </c>
      <c r="O591">
        <v>6</v>
      </c>
      <c r="P591">
        <v>10.8</v>
      </c>
    </row>
    <row r="592" spans="13:16" x14ac:dyDescent="0.25">
      <c r="M592">
        <f>1*6*1.9</f>
        <v>11.399999999999999</v>
      </c>
      <c r="N592">
        <v>1</v>
      </c>
      <c r="O592">
        <v>6</v>
      </c>
      <c r="P592">
        <v>1.9</v>
      </c>
    </row>
    <row r="593" spans="13:16" x14ac:dyDescent="0.25">
      <c r="M593">
        <f>1*6*2.9</f>
        <v>17.399999999999999</v>
      </c>
      <c r="N593">
        <v>1</v>
      </c>
      <c r="O593">
        <v>6</v>
      </c>
      <c r="P593">
        <v>2.9</v>
      </c>
    </row>
    <row r="594" spans="13:16" x14ac:dyDescent="0.25">
      <c r="M594">
        <f>1*6*3.9</f>
        <v>23.4</v>
      </c>
      <c r="N594">
        <v>1</v>
      </c>
      <c r="O594">
        <v>6</v>
      </c>
      <c r="P594">
        <v>3.9</v>
      </c>
    </row>
    <row r="595" spans="13:16" x14ac:dyDescent="0.25">
      <c r="M595">
        <f>1*6*4.9</f>
        <v>29.400000000000002</v>
      </c>
      <c r="N595">
        <v>1</v>
      </c>
      <c r="O595">
        <v>6</v>
      </c>
      <c r="P595">
        <v>4.9000000000000004</v>
      </c>
    </row>
    <row r="596" spans="13:16" x14ac:dyDescent="0.25">
      <c r="M596">
        <f>1*6*5.9</f>
        <v>35.400000000000006</v>
      </c>
      <c r="N596">
        <v>1</v>
      </c>
      <c r="O596">
        <v>6</v>
      </c>
      <c r="P596">
        <v>5.9</v>
      </c>
    </row>
    <row r="597" spans="13:16" x14ac:dyDescent="0.25">
      <c r="M597">
        <f>1*6*6.9</f>
        <v>41.400000000000006</v>
      </c>
      <c r="N597">
        <v>1</v>
      </c>
      <c r="O597">
        <v>6</v>
      </c>
      <c r="P597">
        <v>6.9</v>
      </c>
    </row>
    <row r="598" spans="13:16" x14ac:dyDescent="0.25">
      <c r="M598">
        <f>1*6*7.9</f>
        <v>47.400000000000006</v>
      </c>
      <c r="N598">
        <v>1</v>
      </c>
      <c r="O598">
        <v>6</v>
      </c>
      <c r="P598">
        <v>7.9</v>
      </c>
    </row>
    <row r="599" spans="13:16" x14ac:dyDescent="0.25">
      <c r="M599">
        <f>1*6*8.9</f>
        <v>53.400000000000006</v>
      </c>
      <c r="N599">
        <v>1</v>
      </c>
      <c r="O599">
        <v>6</v>
      </c>
      <c r="P599">
        <v>8.9</v>
      </c>
    </row>
    <row r="600" spans="13:16" x14ac:dyDescent="0.25">
      <c r="M600">
        <f>1*6*9.9</f>
        <v>59.400000000000006</v>
      </c>
      <c r="N600">
        <v>1</v>
      </c>
      <c r="O600">
        <v>6</v>
      </c>
      <c r="P600">
        <v>9.9</v>
      </c>
    </row>
    <row r="601" spans="13:16" x14ac:dyDescent="0.25">
      <c r="M601">
        <f>1*6*10.9</f>
        <v>65.400000000000006</v>
      </c>
      <c r="N601">
        <v>1</v>
      </c>
      <c r="O601">
        <v>6</v>
      </c>
      <c r="P601">
        <v>10.9</v>
      </c>
    </row>
    <row r="602" spans="13:16" x14ac:dyDescent="0.25">
      <c r="M602">
        <f>1*7*1</f>
        <v>7</v>
      </c>
      <c r="N602">
        <v>1</v>
      </c>
      <c r="O602">
        <v>7</v>
      </c>
      <c r="P602">
        <v>1</v>
      </c>
    </row>
    <row r="603" spans="13:16" x14ac:dyDescent="0.25">
      <c r="M603">
        <f>1*7*2</f>
        <v>14</v>
      </c>
      <c r="N603">
        <v>1</v>
      </c>
      <c r="O603">
        <v>7</v>
      </c>
      <c r="P603">
        <v>2</v>
      </c>
    </row>
    <row r="604" spans="13:16" x14ac:dyDescent="0.25">
      <c r="M604">
        <f>1*7*3</f>
        <v>21</v>
      </c>
      <c r="N604">
        <v>1</v>
      </c>
      <c r="O604">
        <v>7</v>
      </c>
      <c r="P604">
        <v>3</v>
      </c>
    </row>
    <row r="605" spans="13:16" x14ac:dyDescent="0.25">
      <c r="M605">
        <f>1*7*4</f>
        <v>28</v>
      </c>
      <c r="N605">
        <v>1</v>
      </c>
      <c r="O605">
        <v>7</v>
      </c>
      <c r="P605">
        <v>4</v>
      </c>
    </row>
    <row r="606" spans="13:16" x14ac:dyDescent="0.25">
      <c r="M606">
        <f>1*7*5</f>
        <v>35</v>
      </c>
      <c r="N606">
        <v>1</v>
      </c>
      <c r="O606">
        <v>7</v>
      </c>
      <c r="P606">
        <v>5</v>
      </c>
    </row>
    <row r="607" spans="13:16" x14ac:dyDescent="0.25">
      <c r="M607">
        <f>1*7*6</f>
        <v>42</v>
      </c>
      <c r="N607">
        <v>1</v>
      </c>
      <c r="O607">
        <v>7</v>
      </c>
      <c r="P607">
        <v>6</v>
      </c>
    </row>
    <row r="608" spans="13:16" x14ac:dyDescent="0.25">
      <c r="M608">
        <f>1*7*7</f>
        <v>49</v>
      </c>
      <c r="N608">
        <v>1</v>
      </c>
      <c r="O608">
        <v>7</v>
      </c>
      <c r="P608">
        <v>7</v>
      </c>
    </row>
    <row r="609" spans="13:16" x14ac:dyDescent="0.25">
      <c r="M609">
        <f>1*7*8</f>
        <v>56</v>
      </c>
      <c r="N609">
        <v>1</v>
      </c>
      <c r="O609">
        <v>7</v>
      </c>
      <c r="P609">
        <v>8</v>
      </c>
    </row>
    <row r="610" spans="13:16" x14ac:dyDescent="0.25">
      <c r="M610">
        <f>1*7*9</f>
        <v>63</v>
      </c>
      <c r="N610">
        <v>1</v>
      </c>
      <c r="O610">
        <v>7</v>
      </c>
      <c r="P610">
        <v>9</v>
      </c>
    </row>
    <row r="611" spans="13:16" x14ac:dyDescent="0.25">
      <c r="M611">
        <f>1*7*10</f>
        <v>70</v>
      </c>
      <c r="N611">
        <v>1</v>
      </c>
      <c r="O611">
        <v>7</v>
      </c>
      <c r="P611">
        <v>10</v>
      </c>
    </row>
    <row r="612" spans="13:16" x14ac:dyDescent="0.25">
      <c r="M612">
        <f>1*7*1.1</f>
        <v>7.7000000000000011</v>
      </c>
      <c r="N612">
        <v>1</v>
      </c>
      <c r="O612">
        <v>7</v>
      </c>
      <c r="P612">
        <v>1.1000000000000001</v>
      </c>
    </row>
    <row r="613" spans="13:16" x14ac:dyDescent="0.25">
      <c r="M613">
        <f>1*7*2.1</f>
        <v>14.700000000000001</v>
      </c>
      <c r="N613">
        <v>1</v>
      </c>
      <c r="O613">
        <v>7</v>
      </c>
      <c r="P613">
        <v>2.1</v>
      </c>
    </row>
    <row r="614" spans="13:16" x14ac:dyDescent="0.25">
      <c r="M614">
        <f>1*7*3.1</f>
        <v>21.7</v>
      </c>
      <c r="N614">
        <v>1</v>
      </c>
      <c r="O614">
        <v>7</v>
      </c>
      <c r="P614">
        <v>3.1</v>
      </c>
    </row>
    <row r="615" spans="13:16" x14ac:dyDescent="0.25">
      <c r="M615">
        <f>1*7*4.1</f>
        <v>28.699999999999996</v>
      </c>
      <c r="N615">
        <v>1</v>
      </c>
      <c r="O615">
        <v>7</v>
      </c>
      <c r="P615">
        <v>4.0999999999999996</v>
      </c>
    </row>
    <row r="616" spans="13:16" x14ac:dyDescent="0.25">
      <c r="M616">
        <f>1*7*5.1</f>
        <v>35.699999999999996</v>
      </c>
      <c r="N616">
        <v>1</v>
      </c>
      <c r="O616">
        <v>7</v>
      </c>
      <c r="P616">
        <v>5.0999999999999996</v>
      </c>
    </row>
    <row r="617" spans="13:16" x14ac:dyDescent="0.25">
      <c r="M617">
        <f>1*7*6.1</f>
        <v>42.699999999999996</v>
      </c>
      <c r="N617">
        <v>1</v>
      </c>
      <c r="O617">
        <v>7</v>
      </c>
      <c r="P617">
        <v>6.1</v>
      </c>
    </row>
    <row r="618" spans="13:16" x14ac:dyDescent="0.25">
      <c r="M618">
        <f>1*7*7.1</f>
        <v>49.699999999999996</v>
      </c>
      <c r="N618">
        <v>1</v>
      </c>
      <c r="O618">
        <v>7</v>
      </c>
      <c r="P618">
        <v>7.1</v>
      </c>
    </row>
    <row r="619" spans="13:16" x14ac:dyDescent="0.25">
      <c r="M619">
        <f>1*7*8.1</f>
        <v>56.699999999999996</v>
      </c>
      <c r="N619">
        <v>1</v>
      </c>
      <c r="O619">
        <v>7</v>
      </c>
      <c r="P619">
        <v>8.1</v>
      </c>
    </row>
    <row r="620" spans="13:16" x14ac:dyDescent="0.25">
      <c r="M620">
        <f>1*7*9.1</f>
        <v>63.699999999999996</v>
      </c>
      <c r="N620">
        <v>1</v>
      </c>
      <c r="O620">
        <v>7</v>
      </c>
      <c r="P620">
        <v>9.1</v>
      </c>
    </row>
    <row r="621" spans="13:16" x14ac:dyDescent="0.25">
      <c r="M621">
        <f>1*7*10.1</f>
        <v>70.7</v>
      </c>
      <c r="N621">
        <v>1</v>
      </c>
      <c r="O621">
        <v>7</v>
      </c>
      <c r="P621">
        <v>10.1</v>
      </c>
    </row>
    <row r="622" spans="13:16" x14ac:dyDescent="0.25">
      <c r="M622">
        <f>1*7*1.2</f>
        <v>8.4</v>
      </c>
      <c r="N622">
        <v>1</v>
      </c>
      <c r="O622">
        <v>7</v>
      </c>
      <c r="P622">
        <v>1.2</v>
      </c>
    </row>
    <row r="623" spans="13:16" x14ac:dyDescent="0.25">
      <c r="M623">
        <f>1*7*2.2</f>
        <v>15.400000000000002</v>
      </c>
      <c r="N623">
        <v>1</v>
      </c>
      <c r="O623">
        <v>7</v>
      </c>
      <c r="P623">
        <v>2.2000000000000002</v>
      </c>
    </row>
    <row r="624" spans="13:16" x14ac:dyDescent="0.25">
      <c r="M624">
        <f>1*7*3.2</f>
        <v>22.400000000000002</v>
      </c>
      <c r="N624">
        <v>1</v>
      </c>
      <c r="O624">
        <v>7</v>
      </c>
      <c r="P624">
        <v>3.2</v>
      </c>
    </row>
    <row r="625" spans="13:16" x14ac:dyDescent="0.25">
      <c r="M625">
        <f>1*7*4.2</f>
        <v>29.400000000000002</v>
      </c>
      <c r="N625">
        <v>1</v>
      </c>
      <c r="O625">
        <v>7</v>
      </c>
      <c r="P625">
        <v>4.2</v>
      </c>
    </row>
    <row r="626" spans="13:16" x14ac:dyDescent="0.25">
      <c r="M626">
        <f>1*7*5.2</f>
        <v>36.4</v>
      </c>
      <c r="N626">
        <v>1</v>
      </c>
      <c r="O626">
        <v>7</v>
      </c>
      <c r="P626">
        <v>5.2</v>
      </c>
    </row>
    <row r="627" spans="13:16" x14ac:dyDescent="0.25">
      <c r="M627">
        <f>1*7*6.2</f>
        <v>43.4</v>
      </c>
      <c r="N627">
        <v>1</v>
      </c>
      <c r="O627">
        <v>7</v>
      </c>
      <c r="P627">
        <v>6.2</v>
      </c>
    </row>
    <row r="628" spans="13:16" x14ac:dyDescent="0.25">
      <c r="M628">
        <f>1*7*7.2</f>
        <v>50.4</v>
      </c>
      <c r="N628">
        <v>1</v>
      </c>
      <c r="O628">
        <v>7</v>
      </c>
      <c r="P628">
        <v>7.2</v>
      </c>
    </row>
    <row r="629" spans="13:16" x14ac:dyDescent="0.25">
      <c r="M629">
        <f>1*7*8.2</f>
        <v>57.399999999999991</v>
      </c>
      <c r="N629">
        <v>1</v>
      </c>
      <c r="O629">
        <v>7</v>
      </c>
      <c r="P629">
        <v>8.1999999999999993</v>
      </c>
    </row>
    <row r="630" spans="13:16" x14ac:dyDescent="0.25">
      <c r="M630">
        <f>1*7*9.2</f>
        <v>64.399999999999991</v>
      </c>
      <c r="N630">
        <v>1</v>
      </c>
      <c r="O630">
        <v>7</v>
      </c>
      <c r="P630">
        <v>9.1999999999999993</v>
      </c>
    </row>
    <row r="631" spans="13:16" x14ac:dyDescent="0.25">
      <c r="M631">
        <f>1*7*10.2</f>
        <v>71.399999999999991</v>
      </c>
      <c r="N631">
        <v>1</v>
      </c>
      <c r="O631">
        <v>7</v>
      </c>
      <c r="P631">
        <v>10.199999999999999</v>
      </c>
    </row>
    <row r="632" spans="13:16" x14ac:dyDescent="0.25">
      <c r="M632">
        <f>1*7*1.3</f>
        <v>9.1</v>
      </c>
      <c r="N632">
        <v>1</v>
      </c>
      <c r="O632">
        <v>7</v>
      </c>
      <c r="P632">
        <v>1.3</v>
      </c>
    </row>
    <row r="633" spans="13:16" x14ac:dyDescent="0.25">
      <c r="M633">
        <f>1*7*2.3</f>
        <v>16.099999999999998</v>
      </c>
      <c r="N633">
        <v>1</v>
      </c>
      <c r="O633">
        <v>7</v>
      </c>
      <c r="P633">
        <v>2.2999999999999998</v>
      </c>
    </row>
    <row r="634" spans="13:16" x14ac:dyDescent="0.25">
      <c r="M634">
        <f>1*7*3.3</f>
        <v>23.099999999999998</v>
      </c>
      <c r="N634">
        <v>1</v>
      </c>
      <c r="O634">
        <v>7</v>
      </c>
      <c r="P634">
        <v>3.3</v>
      </c>
    </row>
    <row r="635" spans="13:16" x14ac:dyDescent="0.25">
      <c r="M635">
        <f>1*7*4.3</f>
        <v>30.099999999999998</v>
      </c>
      <c r="N635">
        <v>1</v>
      </c>
      <c r="O635">
        <v>7</v>
      </c>
      <c r="P635">
        <v>4.3</v>
      </c>
    </row>
    <row r="636" spans="13:16" x14ac:dyDescent="0.25">
      <c r="M636">
        <f>1*7*5.3</f>
        <v>37.1</v>
      </c>
      <c r="N636">
        <v>1</v>
      </c>
      <c r="O636">
        <v>7</v>
      </c>
      <c r="P636">
        <v>5.3</v>
      </c>
    </row>
    <row r="637" spans="13:16" x14ac:dyDescent="0.25">
      <c r="M637">
        <f>1*7*6.3</f>
        <v>44.1</v>
      </c>
      <c r="N637">
        <v>1</v>
      </c>
      <c r="O637">
        <v>7</v>
      </c>
      <c r="P637">
        <v>6.3</v>
      </c>
    </row>
    <row r="638" spans="13:16" x14ac:dyDescent="0.25">
      <c r="M638">
        <f>1*7*7.3</f>
        <v>51.1</v>
      </c>
      <c r="N638">
        <v>1</v>
      </c>
      <c r="O638">
        <v>7</v>
      </c>
      <c r="P638">
        <v>7.3</v>
      </c>
    </row>
    <row r="639" spans="13:16" x14ac:dyDescent="0.25">
      <c r="M639">
        <f>1*7*8.3</f>
        <v>58.100000000000009</v>
      </c>
      <c r="N639">
        <v>1</v>
      </c>
      <c r="O639">
        <v>7</v>
      </c>
      <c r="P639">
        <v>8.3000000000000007</v>
      </c>
    </row>
    <row r="640" spans="13:16" x14ac:dyDescent="0.25">
      <c r="M640">
        <f>1*7*9.3</f>
        <v>65.100000000000009</v>
      </c>
      <c r="N640">
        <v>1</v>
      </c>
      <c r="O640">
        <v>7</v>
      </c>
      <c r="P640">
        <v>9.3000000000000007</v>
      </c>
    </row>
    <row r="641" spans="13:16" x14ac:dyDescent="0.25">
      <c r="M641">
        <f>1*7*10.3</f>
        <v>72.100000000000009</v>
      </c>
      <c r="N641">
        <v>1</v>
      </c>
      <c r="O641">
        <v>7</v>
      </c>
      <c r="P641">
        <v>10.3</v>
      </c>
    </row>
    <row r="642" spans="13:16" x14ac:dyDescent="0.25">
      <c r="M642">
        <f>1*7*1.4</f>
        <v>9.7999999999999989</v>
      </c>
      <c r="N642">
        <v>1</v>
      </c>
      <c r="O642">
        <v>7</v>
      </c>
      <c r="P642">
        <v>1.4</v>
      </c>
    </row>
    <row r="643" spans="13:16" x14ac:dyDescent="0.25">
      <c r="M643">
        <f>1*7*2.4</f>
        <v>16.8</v>
      </c>
      <c r="N643">
        <v>1</v>
      </c>
      <c r="O643">
        <v>7</v>
      </c>
      <c r="P643">
        <v>2.4</v>
      </c>
    </row>
    <row r="644" spans="13:16" x14ac:dyDescent="0.25">
      <c r="M644">
        <f>1*7*3.4</f>
        <v>23.8</v>
      </c>
      <c r="N644">
        <v>1</v>
      </c>
      <c r="O644">
        <v>7</v>
      </c>
      <c r="P644">
        <v>3.4</v>
      </c>
    </row>
    <row r="645" spans="13:16" x14ac:dyDescent="0.25">
      <c r="M645">
        <f>1*7*4.4</f>
        <v>30.800000000000004</v>
      </c>
      <c r="N645">
        <v>1</v>
      </c>
      <c r="O645">
        <v>7</v>
      </c>
      <c r="P645">
        <v>4.4000000000000004</v>
      </c>
    </row>
    <row r="646" spans="13:16" x14ac:dyDescent="0.25">
      <c r="M646">
        <f>1*7*5.4</f>
        <v>37.800000000000004</v>
      </c>
      <c r="N646">
        <v>1</v>
      </c>
      <c r="O646">
        <v>7</v>
      </c>
      <c r="P646">
        <v>5.4</v>
      </c>
    </row>
    <row r="647" spans="13:16" x14ac:dyDescent="0.25">
      <c r="M647">
        <f>1*7*6.4</f>
        <v>44.800000000000004</v>
      </c>
      <c r="N647">
        <v>1</v>
      </c>
      <c r="O647">
        <v>7</v>
      </c>
      <c r="P647">
        <v>6.4</v>
      </c>
    </row>
    <row r="648" spans="13:16" x14ac:dyDescent="0.25">
      <c r="M648">
        <f>1*7*7.4</f>
        <v>51.800000000000004</v>
      </c>
      <c r="N648">
        <v>1</v>
      </c>
      <c r="O648">
        <v>7</v>
      </c>
      <c r="P648">
        <v>7.4</v>
      </c>
    </row>
    <row r="649" spans="13:16" x14ac:dyDescent="0.25">
      <c r="M649">
        <f>1*7*8.4</f>
        <v>58.800000000000004</v>
      </c>
      <c r="N649">
        <v>1</v>
      </c>
      <c r="O649">
        <v>7</v>
      </c>
      <c r="P649">
        <v>8.4</v>
      </c>
    </row>
    <row r="650" spans="13:16" x14ac:dyDescent="0.25">
      <c r="M650">
        <f>1*7*9.4</f>
        <v>65.8</v>
      </c>
      <c r="N650">
        <v>1</v>
      </c>
      <c r="O650">
        <v>7</v>
      </c>
      <c r="P650">
        <v>9.4</v>
      </c>
    </row>
    <row r="651" spans="13:16" x14ac:dyDescent="0.25">
      <c r="M651">
        <f>1*7*10.4</f>
        <v>72.8</v>
      </c>
      <c r="N651">
        <v>1</v>
      </c>
      <c r="O651">
        <v>7</v>
      </c>
      <c r="P651">
        <v>10.4</v>
      </c>
    </row>
    <row r="652" spans="13:16" x14ac:dyDescent="0.25">
      <c r="M652">
        <f>1*7*1.5</f>
        <v>10.5</v>
      </c>
      <c r="N652">
        <v>1</v>
      </c>
      <c r="O652">
        <v>7</v>
      </c>
      <c r="P652">
        <v>1.5</v>
      </c>
    </row>
    <row r="653" spans="13:16" x14ac:dyDescent="0.25">
      <c r="M653">
        <f>1*7*2.5</f>
        <v>17.5</v>
      </c>
      <c r="N653">
        <v>1</v>
      </c>
      <c r="O653">
        <v>7</v>
      </c>
      <c r="P653">
        <v>2.5</v>
      </c>
    </row>
    <row r="654" spans="13:16" x14ac:dyDescent="0.25">
      <c r="M654">
        <f>1*7*3.5</f>
        <v>24.5</v>
      </c>
      <c r="N654">
        <v>1</v>
      </c>
      <c r="O654">
        <v>7</v>
      </c>
      <c r="P654">
        <v>3.5</v>
      </c>
    </row>
    <row r="655" spans="13:16" x14ac:dyDescent="0.25">
      <c r="M655">
        <f>1*7*4.5</f>
        <v>31.5</v>
      </c>
      <c r="N655">
        <v>1</v>
      </c>
      <c r="O655">
        <v>7</v>
      </c>
      <c r="P655">
        <v>4.5</v>
      </c>
    </row>
    <row r="656" spans="13:16" x14ac:dyDescent="0.25">
      <c r="M656">
        <f>1*7*5.5</f>
        <v>38.5</v>
      </c>
      <c r="N656">
        <v>1</v>
      </c>
      <c r="O656">
        <v>7</v>
      </c>
      <c r="P656">
        <v>5.5</v>
      </c>
    </row>
    <row r="657" spans="13:16" x14ac:dyDescent="0.25">
      <c r="M657">
        <f>1*7*6.5</f>
        <v>45.5</v>
      </c>
      <c r="N657">
        <v>1</v>
      </c>
      <c r="O657">
        <v>7</v>
      </c>
      <c r="P657">
        <v>6.5</v>
      </c>
    </row>
    <row r="658" spans="13:16" x14ac:dyDescent="0.25">
      <c r="M658">
        <f>1*7*7.5</f>
        <v>52.5</v>
      </c>
      <c r="N658">
        <v>1</v>
      </c>
      <c r="O658">
        <v>7</v>
      </c>
      <c r="P658">
        <v>7.5</v>
      </c>
    </row>
    <row r="659" spans="13:16" x14ac:dyDescent="0.25">
      <c r="M659">
        <f>1*7*8.5</f>
        <v>59.5</v>
      </c>
      <c r="N659">
        <v>1</v>
      </c>
      <c r="O659">
        <v>7</v>
      </c>
      <c r="P659">
        <v>8.5</v>
      </c>
    </row>
    <row r="660" spans="13:16" x14ac:dyDescent="0.25">
      <c r="M660">
        <f>1*7*9.5</f>
        <v>66.5</v>
      </c>
      <c r="N660">
        <v>1</v>
      </c>
      <c r="O660">
        <v>7</v>
      </c>
      <c r="P660">
        <v>9.5</v>
      </c>
    </row>
    <row r="661" spans="13:16" x14ac:dyDescent="0.25">
      <c r="M661">
        <f>1*7*10.5</f>
        <v>73.5</v>
      </c>
      <c r="N661">
        <v>1</v>
      </c>
      <c r="O661">
        <v>7</v>
      </c>
      <c r="P661">
        <v>10.5</v>
      </c>
    </row>
    <row r="662" spans="13:16" x14ac:dyDescent="0.25">
      <c r="M662">
        <f>1*7*1.6</f>
        <v>11.200000000000001</v>
      </c>
      <c r="N662">
        <v>1</v>
      </c>
      <c r="O662">
        <v>7</v>
      </c>
      <c r="P662">
        <v>1.6</v>
      </c>
    </row>
    <row r="663" spans="13:16" x14ac:dyDescent="0.25">
      <c r="M663">
        <f>1*7*2.6</f>
        <v>18.2</v>
      </c>
      <c r="N663">
        <v>1</v>
      </c>
      <c r="O663">
        <v>7</v>
      </c>
      <c r="P663">
        <v>2.6</v>
      </c>
    </row>
    <row r="664" spans="13:16" x14ac:dyDescent="0.25">
      <c r="M664">
        <f>1*7*3.6</f>
        <v>25.2</v>
      </c>
      <c r="N664">
        <v>1</v>
      </c>
      <c r="O664">
        <v>7</v>
      </c>
      <c r="P664">
        <v>3.6</v>
      </c>
    </row>
    <row r="665" spans="13:16" x14ac:dyDescent="0.25">
      <c r="M665">
        <f>1*7*4.6</f>
        <v>32.199999999999996</v>
      </c>
      <c r="N665">
        <v>1</v>
      </c>
      <c r="O665">
        <v>7</v>
      </c>
      <c r="P665">
        <v>4.5999999999999996</v>
      </c>
    </row>
    <row r="666" spans="13:16" x14ac:dyDescent="0.25">
      <c r="M666">
        <f>1*7*5.6</f>
        <v>39.199999999999996</v>
      </c>
      <c r="N666">
        <v>1</v>
      </c>
      <c r="O666">
        <v>7</v>
      </c>
      <c r="P666">
        <v>5.6</v>
      </c>
    </row>
    <row r="667" spans="13:16" x14ac:dyDescent="0.25">
      <c r="M667">
        <f>1*7*6.6</f>
        <v>46.199999999999996</v>
      </c>
      <c r="N667">
        <v>1</v>
      </c>
      <c r="O667">
        <v>7</v>
      </c>
      <c r="P667">
        <v>6.6</v>
      </c>
    </row>
    <row r="668" spans="13:16" x14ac:dyDescent="0.25">
      <c r="M668">
        <f>1*7*7.6</f>
        <v>53.199999999999996</v>
      </c>
      <c r="N668">
        <v>1</v>
      </c>
      <c r="O668">
        <v>7</v>
      </c>
      <c r="P668">
        <v>7.6</v>
      </c>
    </row>
    <row r="669" spans="13:16" x14ac:dyDescent="0.25">
      <c r="M669">
        <f>1*7*8.6</f>
        <v>60.199999999999996</v>
      </c>
      <c r="N669">
        <v>1</v>
      </c>
      <c r="O669">
        <v>7</v>
      </c>
      <c r="P669">
        <v>8.6</v>
      </c>
    </row>
    <row r="670" spans="13:16" x14ac:dyDescent="0.25">
      <c r="M670">
        <f>1*7*9.6</f>
        <v>67.2</v>
      </c>
      <c r="N670">
        <v>1</v>
      </c>
      <c r="O670">
        <v>7</v>
      </c>
      <c r="P670">
        <v>9.6</v>
      </c>
    </row>
    <row r="671" spans="13:16" x14ac:dyDescent="0.25">
      <c r="M671">
        <f>1*7*10.6</f>
        <v>74.2</v>
      </c>
      <c r="N671">
        <v>1</v>
      </c>
      <c r="O671">
        <v>7</v>
      </c>
      <c r="P671">
        <v>10.6</v>
      </c>
    </row>
    <row r="672" spans="13:16" x14ac:dyDescent="0.25">
      <c r="M672">
        <f>1*7*1.7</f>
        <v>11.9</v>
      </c>
      <c r="N672">
        <v>1</v>
      </c>
      <c r="O672">
        <v>7</v>
      </c>
      <c r="P672">
        <v>1.7</v>
      </c>
    </row>
    <row r="673" spans="13:16" x14ac:dyDescent="0.25">
      <c r="M673">
        <f>1*7*2.7</f>
        <v>18.900000000000002</v>
      </c>
      <c r="N673">
        <v>1</v>
      </c>
      <c r="O673">
        <v>7</v>
      </c>
      <c r="P673">
        <v>2.7</v>
      </c>
    </row>
    <row r="674" spans="13:16" x14ac:dyDescent="0.25">
      <c r="M674">
        <f>1*7*3.7</f>
        <v>25.900000000000002</v>
      </c>
      <c r="N674">
        <v>1</v>
      </c>
      <c r="O674">
        <v>7</v>
      </c>
      <c r="P674">
        <v>3.7</v>
      </c>
    </row>
    <row r="675" spans="13:16" x14ac:dyDescent="0.25">
      <c r="M675">
        <f>1*7*4.7</f>
        <v>32.9</v>
      </c>
      <c r="N675">
        <v>1</v>
      </c>
      <c r="O675">
        <v>7</v>
      </c>
      <c r="P675">
        <v>4.7</v>
      </c>
    </row>
    <row r="676" spans="13:16" x14ac:dyDescent="0.25">
      <c r="M676">
        <f>1*7*5.7</f>
        <v>39.9</v>
      </c>
      <c r="N676">
        <v>1</v>
      </c>
      <c r="O676">
        <v>7</v>
      </c>
      <c r="P676">
        <v>5.7</v>
      </c>
    </row>
    <row r="677" spans="13:16" x14ac:dyDescent="0.25">
      <c r="M677">
        <f>1*7*6.7</f>
        <v>46.9</v>
      </c>
      <c r="N677">
        <v>1</v>
      </c>
      <c r="O677">
        <v>7</v>
      </c>
      <c r="P677">
        <v>6.7</v>
      </c>
    </row>
    <row r="678" spans="13:16" x14ac:dyDescent="0.25">
      <c r="M678">
        <f>1*7*7.7</f>
        <v>53.9</v>
      </c>
      <c r="N678">
        <v>1</v>
      </c>
      <c r="O678">
        <v>7</v>
      </c>
      <c r="P678">
        <v>7.7</v>
      </c>
    </row>
    <row r="679" spans="13:16" x14ac:dyDescent="0.25">
      <c r="M679">
        <f>1*7*8.7</f>
        <v>60.899999999999991</v>
      </c>
      <c r="N679">
        <v>1</v>
      </c>
      <c r="O679">
        <v>7</v>
      </c>
      <c r="P679">
        <v>8.6999999999999993</v>
      </c>
    </row>
    <row r="680" spans="13:16" x14ac:dyDescent="0.25">
      <c r="M680">
        <f>1*7*9.7</f>
        <v>67.899999999999991</v>
      </c>
      <c r="N680">
        <v>1</v>
      </c>
      <c r="O680">
        <v>7</v>
      </c>
      <c r="P680">
        <v>9.6999999999999993</v>
      </c>
    </row>
    <row r="681" spans="13:16" x14ac:dyDescent="0.25">
      <c r="M681">
        <f>1*7*10.7</f>
        <v>74.899999999999991</v>
      </c>
      <c r="N681">
        <v>1</v>
      </c>
      <c r="O681">
        <v>7</v>
      </c>
      <c r="P681">
        <v>10.7</v>
      </c>
    </row>
    <row r="682" spans="13:16" x14ac:dyDescent="0.25">
      <c r="M682">
        <f>1*7*1.8</f>
        <v>12.6</v>
      </c>
      <c r="N682">
        <v>1</v>
      </c>
      <c r="O682">
        <v>7</v>
      </c>
      <c r="P682">
        <v>1.8</v>
      </c>
    </row>
    <row r="683" spans="13:16" x14ac:dyDescent="0.25">
      <c r="M683">
        <f>1*7*2.8</f>
        <v>19.599999999999998</v>
      </c>
      <c r="N683">
        <v>1</v>
      </c>
      <c r="O683">
        <v>7</v>
      </c>
      <c r="P683">
        <v>2.8</v>
      </c>
    </row>
    <row r="684" spans="13:16" x14ac:dyDescent="0.25">
      <c r="M684">
        <f>1*7*3.8</f>
        <v>26.599999999999998</v>
      </c>
      <c r="N684">
        <v>1</v>
      </c>
      <c r="O684">
        <v>7</v>
      </c>
      <c r="P684">
        <v>3.8</v>
      </c>
    </row>
    <row r="685" spans="13:16" x14ac:dyDescent="0.25">
      <c r="M685">
        <f>1*7*4.8</f>
        <v>33.6</v>
      </c>
      <c r="N685">
        <v>1</v>
      </c>
      <c r="O685">
        <v>7</v>
      </c>
      <c r="P685">
        <v>4.8</v>
      </c>
    </row>
    <row r="686" spans="13:16" x14ac:dyDescent="0.25">
      <c r="M686">
        <f>1*7*5.8</f>
        <v>40.6</v>
      </c>
      <c r="N686">
        <v>1</v>
      </c>
      <c r="O686">
        <v>7</v>
      </c>
      <c r="P686">
        <v>5.8</v>
      </c>
    </row>
    <row r="687" spans="13:16" x14ac:dyDescent="0.25">
      <c r="M687">
        <f>1*7*6.8</f>
        <v>47.6</v>
      </c>
      <c r="N687">
        <v>1</v>
      </c>
      <c r="O687">
        <v>7</v>
      </c>
      <c r="P687">
        <v>6.8</v>
      </c>
    </row>
    <row r="688" spans="13:16" x14ac:dyDescent="0.25">
      <c r="M688">
        <f>1*7*7.8</f>
        <v>54.6</v>
      </c>
      <c r="N688">
        <v>1</v>
      </c>
      <c r="O688">
        <v>7</v>
      </c>
      <c r="P688">
        <v>7.8</v>
      </c>
    </row>
    <row r="689" spans="13:16" x14ac:dyDescent="0.25">
      <c r="M689">
        <f>1*7*8.8</f>
        <v>61.600000000000009</v>
      </c>
      <c r="N689">
        <v>1</v>
      </c>
      <c r="O689">
        <v>7</v>
      </c>
      <c r="P689">
        <v>8.8000000000000007</v>
      </c>
    </row>
    <row r="690" spans="13:16" x14ac:dyDescent="0.25">
      <c r="M690">
        <f>1*7*9.8</f>
        <v>68.600000000000009</v>
      </c>
      <c r="N690">
        <v>1</v>
      </c>
      <c r="O690">
        <v>7</v>
      </c>
      <c r="P690">
        <v>9.8000000000000007</v>
      </c>
    </row>
    <row r="691" spans="13:16" x14ac:dyDescent="0.25">
      <c r="M691">
        <f>1*7*10.8</f>
        <v>75.600000000000009</v>
      </c>
      <c r="N691">
        <v>1</v>
      </c>
      <c r="O691">
        <v>7</v>
      </c>
      <c r="P691">
        <v>10.8</v>
      </c>
    </row>
    <row r="692" spans="13:16" x14ac:dyDescent="0.25">
      <c r="M692">
        <f>1*7*1.9</f>
        <v>13.299999999999999</v>
      </c>
      <c r="N692">
        <v>1</v>
      </c>
      <c r="O692">
        <v>7</v>
      </c>
      <c r="P692">
        <v>1.9</v>
      </c>
    </row>
    <row r="693" spans="13:16" x14ac:dyDescent="0.25">
      <c r="M693">
        <f>1*7*2.9</f>
        <v>20.3</v>
      </c>
      <c r="N693">
        <v>1</v>
      </c>
      <c r="O693">
        <v>7</v>
      </c>
      <c r="P693">
        <v>2.9</v>
      </c>
    </row>
    <row r="694" spans="13:16" x14ac:dyDescent="0.25">
      <c r="M694">
        <f>1*7*3.9</f>
        <v>27.3</v>
      </c>
      <c r="N694">
        <v>1</v>
      </c>
      <c r="O694">
        <v>7</v>
      </c>
      <c r="P694">
        <v>3.9</v>
      </c>
    </row>
    <row r="695" spans="13:16" x14ac:dyDescent="0.25">
      <c r="M695">
        <f>1*7*4.9</f>
        <v>34.300000000000004</v>
      </c>
      <c r="N695">
        <v>1</v>
      </c>
      <c r="O695">
        <v>7</v>
      </c>
      <c r="P695">
        <v>4.9000000000000004</v>
      </c>
    </row>
    <row r="696" spans="13:16" x14ac:dyDescent="0.25">
      <c r="M696">
        <f>1*7*5.9</f>
        <v>41.300000000000004</v>
      </c>
      <c r="N696">
        <v>1</v>
      </c>
      <c r="O696">
        <v>7</v>
      </c>
      <c r="P696">
        <v>5.9</v>
      </c>
    </row>
    <row r="697" spans="13:16" x14ac:dyDescent="0.25">
      <c r="M697">
        <f>1*7*6.9</f>
        <v>48.300000000000004</v>
      </c>
      <c r="N697">
        <v>1</v>
      </c>
      <c r="O697">
        <v>7</v>
      </c>
      <c r="P697">
        <v>6.9</v>
      </c>
    </row>
    <row r="698" spans="13:16" x14ac:dyDescent="0.25">
      <c r="M698">
        <f>1*7*7.9</f>
        <v>55.300000000000004</v>
      </c>
      <c r="N698">
        <v>1</v>
      </c>
      <c r="O698">
        <v>7</v>
      </c>
      <c r="P698">
        <v>7.9</v>
      </c>
    </row>
    <row r="699" spans="13:16" x14ac:dyDescent="0.25">
      <c r="M699">
        <f>1*7*8.9</f>
        <v>62.300000000000004</v>
      </c>
      <c r="N699">
        <v>1</v>
      </c>
      <c r="O699">
        <v>7</v>
      </c>
      <c r="P699">
        <v>8.9</v>
      </c>
    </row>
    <row r="700" spans="13:16" x14ac:dyDescent="0.25">
      <c r="M700">
        <f>1*7*9.9</f>
        <v>69.3</v>
      </c>
      <c r="N700">
        <v>1</v>
      </c>
      <c r="O700">
        <v>7</v>
      </c>
      <c r="P700">
        <v>9.9</v>
      </c>
    </row>
    <row r="701" spans="13:16" x14ac:dyDescent="0.25">
      <c r="M701">
        <f>1*7*10.9</f>
        <v>76.3</v>
      </c>
      <c r="N701">
        <v>1</v>
      </c>
      <c r="O701">
        <v>7</v>
      </c>
      <c r="P701">
        <v>10.9</v>
      </c>
    </row>
    <row r="702" spans="13:16" x14ac:dyDescent="0.25">
      <c r="M702">
        <f>1*8*1</f>
        <v>8</v>
      </c>
      <c r="N702">
        <v>1</v>
      </c>
      <c r="O702">
        <v>8</v>
      </c>
      <c r="P702">
        <v>1</v>
      </c>
    </row>
    <row r="703" spans="13:16" x14ac:dyDescent="0.25">
      <c r="M703">
        <f>1*8*2</f>
        <v>16</v>
      </c>
      <c r="N703">
        <v>1</v>
      </c>
      <c r="O703">
        <v>8</v>
      </c>
      <c r="P703">
        <v>2</v>
      </c>
    </row>
    <row r="704" spans="13:16" x14ac:dyDescent="0.25">
      <c r="M704">
        <f>1*8*3</f>
        <v>24</v>
      </c>
      <c r="N704">
        <v>1</v>
      </c>
      <c r="O704">
        <v>8</v>
      </c>
      <c r="P704">
        <v>3</v>
      </c>
    </row>
    <row r="705" spans="13:16" x14ac:dyDescent="0.25">
      <c r="M705">
        <f>1*8*4</f>
        <v>32</v>
      </c>
      <c r="N705">
        <v>1</v>
      </c>
      <c r="O705">
        <v>8</v>
      </c>
      <c r="P705">
        <v>4</v>
      </c>
    </row>
    <row r="706" spans="13:16" x14ac:dyDescent="0.25">
      <c r="M706">
        <f>1*8*5</f>
        <v>40</v>
      </c>
      <c r="N706">
        <v>1</v>
      </c>
      <c r="O706">
        <v>8</v>
      </c>
      <c r="P706">
        <v>5</v>
      </c>
    </row>
    <row r="707" spans="13:16" x14ac:dyDescent="0.25">
      <c r="M707">
        <f>1*8*6</f>
        <v>48</v>
      </c>
      <c r="N707">
        <v>1</v>
      </c>
      <c r="O707">
        <v>8</v>
      </c>
      <c r="P707">
        <v>6</v>
      </c>
    </row>
    <row r="708" spans="13:16" x14ac:dyDescent="0.25">
      <c r="M708">
        <f>1*8*7</f>
        <v>56</v>
      </c>
      <c r="N708">
        <v>1</v>
      </c>
      <c r="O708">
        <v>8</v>
      </c>
      <c r="P708">
        <v>7</v>
      </c>
    </row>
    <row r="709" spans="13:16" x14ac:dyDescent="0.25">
      <c r="M709">
        <f>1*8*8</f>
        <v>64</v>
      </c>
      <c r="N709">
        <v>1</v>
      </c>
      <c r="O709">
        <v>8</v>
      </c>
      <c r="P709">
        <v>8</v>
      </c>
    </row>
    <row r="710" spans="13:16" x14ac:dyDescent="0.25">
      <c r="M710">
        <f>1*8*9</f>
        <v>72</v>
      </c>
      <c r="N710">
        <v>1</v>
      </c>
      <c r="O710">
        <v>8</v>
      </c>
      <c r="P710">
        <v>9</v>
      </c>
    </row>
    <row r="711" spans="13:16" x14ac:dyDescent="0.25">
      <c r="M711">
        <f>1*8*10</f>
        <v>80</v>
      </c>
      <c r="N711">
        <v>1</v>
      </c>
      <c r="O711">
        <v>8</v>
      </c>
      <c r="P711">
        <v>10</v>
      </c>
    </row>
    <row r="712" spans="13:16" x14ac:dyDescent="0.25">
      <c r="M712">
        <f>1*8*1.1</f>
        <v>8.8000000000000007</v>
      </c>
      <c r="N712">
        <v>1</v>
      </c>
      <c r="O712">
        <v>8</v>
      </c>
      <c r="P712">
        <v>1.1000000000000001</v>
      </c>
    </row>
    <row r="713" spans="13:16" x14ac:dyDescent="0.25">
      <c r="M713">
        <f>1*8*2.1</f>
        <v>16.8</v>
      </c>
      <c r="N713">
        <v>1</v>
      </c>
      <c r="O713">
        <v>8</v>
      </c>
      <c r="P713">
        <v>2.1</v>
      </c>
    </row>
    <row r="714" spans="13:16" x14ac:dyDescent="0.25">
      <c r="M714">
        <f>1*8*3.1</f>
        <v>24.8</v>
      </c>
      <c r="N714">
        <v>1</v>
      </c>
      <c r="O714">
        <v>8</v>
      </c>
      <c r="P714">
        <v>3.1</v>
      </c>
    </row>
    <row r="715" spans="13:16" x14ac:dyDescent="0.25">
      <c r="M715">
        <f>1*8*4.1</f>
        <v>32.799999999999997</v>
      </c>
      <c r="N715">
        <v>1</v>
      </c>
      <c r="O715">
        <v>8</v>
      </c>
      <c r="P715">
        <v>4.0999999999999996</v>
      </c>
    </row>
    <row r="716" spans="13:16" x14ac:dyDescent="0.25">
      <c r="M716">
        <f>1*8*5.1</f>
        <v>40.799999999999997</v>
      </c>
      <c r="N716">
        <v>1</v>
      </c>
      <c r="O716">
        <v>8</v>
      </c>
      <c r="P716">
        <v>5.0999999999999996</v>
      </c>
    </row>
    <row r="717" spans="13:16" x14ac:dyDescent="0.25">
      <c r="M717">
        <f>1*8*6.1</f>
        <v>48.8</v>
      </c>
      <c r="N717">
        <v>1</v>
      </c>
      <c r="O717">
        <v>8</v>
      </c>
      <c r="P717">
        <v>6.1</v>
      </c>
    </row>
    <row r="718" spans="13:16" x14ac:dyDescent="0.25">
      <c r="M718">
        <f>1*8*7.1</f>
        <v>56.8</v>
      </c>
      <c r="N718">
        <v>1</v>
      </c>
      <c r="O718">
        <v>8</v>
      </c>
      <c r="P718">
        <v>7.1</v>
      </c>
    </row>
    <row r="719" spans="13:16" x14ac:dyDescent="0.25">
      <c r="M719">
        <f>1*8*8.1</f>
        <v>64.8</v>
      </c>
      <c r="N719">
        <v>1</v>
      </c>
      <c r="O719">
        <v>8</v>
      </c>
      <c r="P719">
        <v>8.1</v>
      </c>
    </row>
    <row r="720" spans="13:16" x14ac:dyDescent="0.25">
      <c r="M720">
        <f>1*8*9.1</f>
        <v>72.8</v>
      </c>
      <c r="N720">
        <v>1</v>
      </c>
      <c r="O720">
        <v>8</v>
      </c>
      <c r="P720">
        <v>9.1</v>
      </c>
    </row>
    <row r="721" spans="13:16" x14ac:dyDescent="0.25">
      <c r="M721">
        <f>1*8*10.1</f>
        <v>80.8</v>
      </c>
      <c r="N721">
        <v>1</v>
      </c>
      <c r="O721">
        <v>8</v>
      </c>
      <c r="P721">
        <v>10.1</v>
      </c>
    </row>
    <row r="722" spans="13:16" x14ac:dyDescent="0.25">
      <c r="M722">
        <f>1*8*1.2</f>
        <v>9.6</v>
      </c>
      <c r="N722">
        <v>1</v>
      </c>
      <c r="O722">
        <v>8</v>
      </c>
      <c r="P722">
        <v>1.2</v>
      </c>
    </row>
    <row r="723" spans="13:16" x14ac:dyDescent="0.25">
      <c r="M723">
        <f>1*8*2.2</f>
        <v>17.600000000000001</v>
      </c>
      <c r="N723">
        <v>1</v>
      </c>
      <c r="O723">
        <v>8</v>
      </c>
      <c r="P723">
        <v>2.2000000000000002</v>
      </c>
    </row>
    <row r="724" spans="13:16" x14ac:dyDescent="0.25">
      <c r="M724">
        <f>1*8*3.2</f>
        <v>25.6</v>
      </c>
      <c r="N724">
        <v>1</v>
      </c>
      <c r="O724">
        <v>8</v>
      </c>
      <c r="P724">
        <v>3.2</v>
      </c>
    </row>
    <row r="725" spans="13:16" x14ac:dyDescent="0.25">
      <c r="M725">
        <f>1*8*4.2</f>
        <v>33.6</v>
      </c>
      <c r="N725">
        <v>1</v>
      </c>
      <c r="O725">
        <v>8</v>
      </c>
      <c r="P725">
        <v>4.2</v>
      </c>
    </row>
    <row r="726" spans="13:16" x14ac:dyDescent="0.25">
      <c r="M726">
        <f>1*8*5.2</f>
        <v>41.6</v>
      </c>
      <c r="N726">
        <v>1</v>
      </c>
      <c r="O726">
        <v>8</v>
      </c>
      <c r="P726">
        <v>5.2</v>
      </c>
    </row>
    <row r="727" spans="13:16" x14ac:dyDescent="0.25">
      <c r="M727">
        <f>1*8*6.2</f>
        <v>49.6</v>
      </c>
      <c r="N727">
        <v>1</v>
      </c>
      <c r="O727">
        <v>8</v>
      </c>
      <c r="P727">
        <v>6.2</v>
      </c>
    </row>
    <row r="728" spans="13:16" x14ac:dyDescent="0.25">
      <c r="M728">
        <f>1*8*7.2</f>
        <v>57.6</v>
      </c>
      <c r="N728">
        <v>1</v>
      </c>
      <c r="O728">
        <v>8</v>
      </c>
      <c r="P728">
        <v>7.2</v>
      </c>
    </row>
    <row r="729" spans="13:16" x14ac:dyDescent="0.25">
      <c r="M729">
        <f>1*8*8.2</f>
        <v>65.599999999999994</v>
      </c>
      <c r="N729">
        <v>1</v>
      </c>
      <c r="O729">
        <v>8</v>
      </c>
      <c r="P729">
        <v>8.1999999999999993</v>
      </c>
    </row>
    <row r="730" spans="13:16" x14ac:dyDescent="0.25">
      <c r="M730">
        <f>1*8*9.2</f>
        <v>73.599999999999994</v>
      </c>
      <c r="N730">
        <v>1</v>
      </c>
      <c r="O730">
        <v>8</v>
      </c>
      <c r="P730">
        <v>9.1999999999999993</v>
      </c>
    </row>
    <row r="731" spans="13:16" x14ac:dyDescent="0.25">
      <c r="M731">
        <f>1*8*10.2</f>
        <v>81.599999999999994</v>
      </c>
      <c r="N731">
        <v>1</v>
      </c>
      <c r="O731">
        <v>8</v>
      </c>
      <c r="P731">
        <v>10.199999999999999</v>
      </c>
    </row>
    <row r="732" spans="13:16" x14ac:dyDescent="0.25">
      <c r="M732">
        <f>1*8*1.3</f>
        <v>10.4</v>
      </c>
      <c r="N732">
        <v>1</v>
      </c>
      <c r="O732">
        <v>8</v>
      </c>
      <c r="P732">
        <v>1.3</v>
      </c>
    </row>
    <row r="733" spans="13:16" x14ac:dyDescent="0.25">
      <c r="M733">
        <f>1*8*2.3</f>
        <v>18.399999999999999</v>
      </c>
      <c r="N733">
        <v>1</v>
      </c>
      <c r="O733">
        <v>8</v>
      </c>
      <c r="P733">
        <v>2.2999999999999998</v>
      </c>
    </row>
    <row r="734" spans="13:16" x14ac:dyDescent="0.25">
      <c r="M734">
        <f>1*8*3.3</f>
        <v>26.4</v>
      </c>
      <c r="N734">
        <v>1</v>
      </c>
      <c r="O734">
        <v>8</v>
      </c>
      <c r="P734">
        <v>3.3</v>
      </c>
    </row>
    <row r="735" spans="13:16" x14ac:dyDescent="0.25">
      <c r="M735">
        <f>1*8*4.3</f>
        <v>34.4</v>
      </c>
      <c r="N735">
        <v>1</v>
      </c>
      <c r="O735">
        <v>8</v>
      </c>
      <c r="P735">
        <v>4.3</v>
      </c>
    </row>
    <row r="736" spans="13:16" x14ac:dyDescent="0.25">
      <c r="M736">
        <f>1*8*5.3</f>
        <v>42.4</v>
      </c>
      <c r="N736">
        <v>1</v>
      </c>
      <c r="O736">
        <v>8</v>
      </c>
      <c r="P736">
        <v>5.3</v>
      </c>
    </row>
    <row r="737" spans="13:16" x14ac:dyDescent="0.25">
      <c r="M737">
        <f>1*8*6.3</f>
        <v>50.4</v>
      </c>
      <c r="N737">
        <v>1</v>
      </c>
      <c r="O737">
        <v>8</v>
      </c>
      <c r="P737">
        <v>6.3</v>
      </c>
    </row>
    <row r="738" spans="13:16" x14ac:dyDescent="0.25">
      <c r="M738">
        <f>1*8*7.3</f>
        <v>58.4</v>
      </c>
      <c r="N738">
        <v>1</v>
      </c>
      <c r="O738">
        <v>8</v>
      </c>
      <c r="P738">
        <v>7.3</v>
      </c>
    </row>
    <row r="739" spans="13:16" x14ac:dyDescent="0.25">
      <c r="M739">
        <f>1*8*8.3</f>
        <v>66.400000000000006</v>
      </c>
      <c r="N739">
        <v>1</v>
      </c>
      <c r="O739">
        <v>8</v>
      </c>
      <c r="P739">
        <v>8.3000000000000007</v>
      </c>
    </row>
    <row r="740" spans="13:16" x14ac:dyDescent="0.25">
      <c r="M740">
        <f>1*8*9.3</f>
        <v>74.400000000000006</v>
      </c>
      <c r="N740">
        <v>1</v>
      </c>
      <c r="O740">
        <v>8</v>
      </c>
      <c r="P740">
        <v>9.3000000000000007</v>
      </c>
    </row>
    <row r="741" spans="13:16" x14ac:dyDescent="0.25">
      <c r="M741">
        <f>1*8*10.3</f>
        <v>82.4</v>
      </c>
      <c r="N741">
        <v>1</v>
      </c>
      <c r="O741">
        <v>8</v>
      </c>
      <c r="P741">
        <v>10.3</v>
      </c>
    </row>
    <row r="742" spans="13:16" x14ac:dyDescent="0.25">
      <c r="M742">
        <f>1*8*1.4</f>
        <v>11.2</v>
      </c>
      <c r="N742">
        <v>1</v>
      </c>
      <c r="O742">
        <v>8</v>
      </c>
      <c r="P742">
        <v>1.4</v>
      </c>
    </row>
    <row r="743" spans="13:16" x14ac:dyDescent="0.25">
      <c r="M743">
        <f>1*8*2.4</f>
        <v>19.2</v>
      </c>
      <c r="N743">
        <v>1</v>
      </c>
      <c r="O743">
        <v>8</v>
      </c>
      <c r="P743">
        <v>2.4</v>
      </c>
    </row>
    <row r="744" spans="13:16" x14ac:dyDescent="0.25">
      <c r="M744">
        <f>1*8*3.4</f>
        <v>27.2</v>
      </c>
      <c r="N744">
        <v>1</v>
      </c>
      <c r="O744">
        <v>8</v>
      </c>
      <c r="P744">
        <v>3.4</v>
      </c>
    </row>
    <row r="745" spans="13:16" x14ac:dyDescent="0.25">
      <c r="M745">
        <f>1*8*4.4</f>
        <v>35.200000000000003</v>
      </c>
      <c r="N745">
        <v>1</v>
      </c>
      <c r="O745">
        <v>8</v>
      </c>
      <c r="P745">
        <v>4.4000000000000004</v>
      </c>
    </row>
    <row r="746" spans="13:16" x14ac:dyDescent="0.25">
      <c r="M746">
        <f>1*8*5.4</f>
        <v>43.2</v>
      </c>
      <c r="N746">
        <v>1</v>
      </c>
      <c r="O746">
        <v>8</v>
      </c>
      <c r="P746">
        <v>5.4</v>
      </c>
    </row>
    <row r="747" spans="13:16" x14ac:dyDescent="0.25">
      <c r="M747">
        <f>1*8*6.4</f>
        <v>51.2</v>
      </c>
      <c r="N747">
        <v>1</v>
      </c>
      <c r="O747">
        <v>8</v>
      </c>
      <c r="P747">
        <v>6.4</v>
      </c>
    </row>
    <row r="748" spans="13:16" x14ac:dyDescent="0.25">
      <c r="M748">
        <f>1*8*7.4</f>
        <v>59.2</v>
      </c>
      <c r="N748">
        <v>1</v>
      </c>
      <c r="O748">
        <v>8</v>
      </c>
      <c r="P748">
        <v>7.4</v>
      </c>
    </row>
    <row r="749" spans="13:16" x14ac:dyDescent="0.25">
      <c r="M749">
        <f>1*8*8.4</f>
        <v>67.2</v>
      </c>
      <c r="N749">
        <v>1</v>
      </c>
      <c r="O749">
        <v>8</v>
      </c>
      <c r="P749">
        <v>8.4</v>
      </c>
    </row>
    <row r="750" spans="13:16" x14ac:dyDescent="0.25">
      <c r="M750">
        <f>1*8*9.4</f>
        <v>75.2</v>
      </c>
      <c r="N750">
        <v>1</v>
      </c>
      <c r="O750">
        <v>8</v>
      </c>
      <c r="P750">
        <v>9.4</v>
      </c>
    </row>
    <row r="751" spans="13:16" x14ac:dyDescent="0.25">
      <c r="M751">
        <f>1*8*10.4</f>
        <v>83.2</v>
      </c>
      <c r="N751">
        <v>1</v>
      </c>
      <c r="O751">
        <v>8</v>
      </c>
      <c r="P751">
        <v>10.4</v>
      </c>
    </row>
    <row r="752" spans="13:16" x14ac:dyDescent="0.25">
      <c r="M752">
        <f>1*8*1.5</f>
        <v>12</v>
      </c>
      <c r="N752">
        <v>1</v>
      </c>
      <c r="O752">
        <v>8</v>
      </c>
      <c r="P752">
        <v>1.5</v>
      </c>
    </row>
    <row r="753" spans="13:16" x14ac:dyDescent="0.25">
      <c r="M753">
        <f>1*8*2.5</f>
        <v>20</v>
      </c>
      <c r="N753">
        <v>1</v>
      </c>
      <c r="O753">
        <v>8</v>
      </c>
      <c r="P753">
        <v>2.5</v>
      </c>
    </row>
    <row r="754" spans="13:16" x14ac:dyDescent="0.25">
      <c r="M754">
        <f>1*8*3.5</f>
        <v>28</v>
      </c>
      <c r="N754">
        <v>1</v>
      </c>
      <c r="O754">
        <v>8</v>
      </c>
      <c r="P754">
        <v>3.5</v>
      </c>
    </row>
    <row r="755" spans="13:16" x14ac:dyDescent="0.25">
      <c r="M755">
        <f>1*8*4.5</f>
        <v>36</v>
      </c>
      <c r="N755">
        <v>1</v>
      </c>
      <c r="O755">
        <v>8</v>
      </c>
      <c r="P755">
        <v>4.5</v>
      </c>
    </row>
    <row r="756" spans="13:16" x14ac:dyDescent="0.25">
      <c r="M756">
        <f>1*8*5.5</f>
        <v>44</v>
      </c>
      <c r="N756">
        <v>1</v>
      </c>
      <c r="O756">
        <v>8</v>
      </c>
      <c r="P756">
        <v>5.5</v>
      </c>
    </row>
    <row r="757" spans="13:16" x14ac:dyDescent="0.25">
      <c r="M757">
        <f>1*8*6.5</f>
        <v>52</v>
      </c>
      <c r="N757">
        <v>1</v>
      </c>
      <c r="O757">
        <v>8</v>
      </c>
      <c r="P757">
        <v>6.5</v>
      </c>
    </row>
    <row r="758" spans="13:16" x14ac:dyDescent="0.25">
      <c r="M758">
        <f>1*8*7.5</f>
        <v>60</v>
      </c>
      <c r="N758">
        <v>1</v>
      </c>
      <c r="O758">
        <v>8</v>
      </c>
      <c r="P758">
        <v>7.5</v>
      </c>
    </row>
    <row r="759" spans="13:16" x14ac:dyDescent="0.25">
      <c r="M759">
        <f>1*8*8.5</f>
        <v>68</v>
      </c>
      <c r="N759">
        <v>1</v>
      </c>
      <c r="O759">
        <v>8</v>
      </c>
      <c r="P759">
        <v>8.5</v>
      </c>
    </row>
    <row r="760" spans="13:16" x14ac:dyDescent="0.25">
      <c r="M760">
        <f>1*8*9.5</f>
        <v>76</v>
      </c>
      <c r="N760">
        <v>1</v>
      </c>
      <c r="O760">
        <v>8</v>
      </c>
      <c r="P760">
        <v>9.5</v>
      </c>
    </row>
    <row r="761" spans="13:16" x14ac:dyDescent="0.25">
      <c r="M761">
        <f>1*8*10.5</f>
        <v>84</v>
      </c>
      <c r="N761">
        <v>1</v>
      </c>
      <c r="O761">
        <v>8</v>
      </c>
      <c r="P761">
        <v>10.5</v>
      </c>
    </row>
    <row r="762" spans="13:16" x14ac:dyDescent="0.25">
      <c r="M762">
        <f>1*8*1.6</f>
        <v>12.8</v>
      </c>
      <c r="N762">
        <v>1</v>
      </c>
      <c r="O762">
        <v>8</v>
      </c>
      <c r="P762">
        <v>1.6</v>
      </c>
    </row>
    <row r="763" spans="13:16" x14ac:dyDescent="0.25">
      <c r="M763">
        <f>1*8*2.6</f>
        <v>20.8</v>
      </c>
      <c r="N763">
        <v>1</v>
      </c>
      <c r="O763">
        <v>8</v>
      </c>
      <c r="P763">
        <v>2.6</v>
      </c>
    </row>
    <row r="764" spans="13:16" x14ac:dyDescent="0.25">
      <c r="M764">
        <f>1*8*3.6</f>
        <v>28.8</v>
      </c>
      <c r="N764">
        <v>1</v>
      </c>
      <c r="O764">
        <v>8</v>
      </c>
      <c r="P764">
        <v>3.6</v>
      </c>
    </row>
    <row r="765" spans="13:16" x14ac:dyDescent="0.25">
      <c r="M765">
        <f>1*8*4.6</f>
        <v>36.799999999999997</v>
      </c>
      <c r="N765">
        <v>1</v>
      </c>
      <c r="O765">
        <v>8</v>
      </c>
      <c r="P765">
        <v>4.5999999999999996</v>
      </c>
    </row>
    <row r="766" spans="13:16" x14ac:dyDescent="0.25">
      <c r="M766">
        <f>1*8*5.6</f>
        <v>44.8</v>
      </c>
      <c r="N766">
        <v>1</v>
      </c>
      <c r="O766">
        <v>8</v>
      </c>
      <c r="P766">
        <v>5.6</v>
      </c>
    </row>
    <row r="767" spans="13:16" x14ac:dyDescent="0.25">
      <c r="M767">
        <f>1*8*6.6</f>
        <v>52.8</v>
      </c>
      <c r="N767">
        <v>1</v>
      </c>
      <c r="O767">
        <v>8</v>
      </c>
      <c r="P767">
        <v>6.6</v>
      </c>
    </row>
    <row r="768" spans="13:16" x14ac:dyDescent="0.25">
      <c r="M768">
        <f>1*8*7.6</f>
        <v>60.8</v>
      </c>
      <c r="N768">
        <v>1</v>
      </c>
      <c r="O768">
        <v>8</v>
      </c>
      <c r="P768">
        <v>7.6</v>
      </c>
    </row>
    <row r="769" spans="13:16" x14ac:dyDescent="0.25">
      <c r="M769">
        <f>1*8*8.6</f>
        <v>68.8</v>
      </c>
      <c r="N769">
        <v>1</v>
      </c>
      <c r="O769">
        <v>8</v>
      </c>
      <c r="P769">
        <v>8.6</v>
      </c>
    </row>
    <row r="770" spans="13:16" x14ac:dyDescent="0.25">
      <c r="M770">
        <f>1*8*9.6</f>
        <v>76.8</v>
      </c>
      <c r="N770">
        <v>1</v>
      </c>
      <c r="O770">
        <v>8</v>
      </c>
      <c r="P770">
        <v>9.6</v>
      </c>
    </row>
    <row r="771" spans="13:16" x14ac:dyDescent="0.25">
      <c r="M771">
        <f>1*8*10.6</f>
        <v>84.8</v>
      </c>
      <c r="N771">
        <v>1</v>
      </c>
      <c r="O771">
        <v>8</v>
      </c>
      <c r="P771">
        <v>10.6</v>
      </c>
    </row>
    <row r="772" spans="13:16" x14ac:dyDescent="0.25">
      <c r="M772">
        <f>1*8*1.7</f>
        <v>13.6</v>
      </c>
      <c r="N772">
        <v>1</v>
      </c>
      <c r="O772">
        <v>8</v>
      </c>
      <c r="P772">
        <v>1.7</v>
      </c>
    </row>
    <row r="773" spans="13:16" x14ac:dyDescent="0.25">
      <c r="M773">
        <f>1*8*2.7</f>
        <v>21.6</v>
      </c>
      <c r="N773">
        <v>1</v>
      </c>
      <c r="O773">
        <v>8</v>
      </c>
      <c r="P773">
        <v>2.7</v>
      </c>
    </row>
    <row r="774" spans="13:16" x14ac:dyDescent="0.25">
      <c r="M774">
        <f>1*8*3.7</f>
        <v>29.6</v>
      </c>
      <c r="N774">
        <v>1</v>
      </c>
      <c r="O774">
        <v>8</v>
      </c>
      <c r="P774">
        <v>3.7</v>
      </c>
    </row>
    <row r="775" spans="13:16" x14ac:dyDescent="0.25">
      <c r="M775">
        <f>1*8*4.7</f>
        <v>37.6</v>
      </c>
      <c r="N775">
        <v>1</v>
      </c>
      <c r="O775">
        <v>8</v>
      </c>
      <c r="P775">
        <v>4.7</v>
      </c>
    </row>
    <row r="776" spans="13:16" x14ac:dyDescent="0.25">
      <c r="M776">
        <f>1*8*5.7</f>
        <v>45.6</v>
      </c>
      <c r="N776">
        <v>1</v>
      </c>
      <c r="O776">
        <v>8</v>
      </c>
      <c r="P776">
        <v>5.7</v>
      </c>
    </row>
    <row r="777" spans="13:16" x14ac:dyDescent="0.25">
      <c r="M777">
        <f>1*8*6.7</f>
        <v>53.6</v>
      </c>
      <c r="N777">
        <v>1</v>
      </c>
      <c r="O777">
        <v>8</v>
      </c>
      <c r="P777">
        <v>6.7</v>
      </c>
    </row>
    <row r="778" spans="13:16" x14ac:dyDescent="0.25">
      <c r="M778">
        <f>1*8*7.7</f>
        <v>61.6</v>
      </c>
      <c r="N778">
        <v>1</v>
      </c>
      <c r="O778">
        <v>8</v>
      </c>
      <c r="P778">
        <v>7.7</v>
      </c>
    </row>
    <row r="779" spans="13:16" x14ac:dyDescent="0.25">
      <c r="M779">
        <f>1*8*8.7</f>
        <v>69.599999999999994</v>
      </c>
      <c r="N779">
        <v>1</v>
      </c>
      <c r="O779">
        <v>8</v>
      </c>
      <c r="P779">
        <v>8.6999999999999993</v>
      </c>
    </row>
    <row r="780" spans="13:16" x14ac:dyDescent="0.25">
      <c r="M780">
        <f>1*8*9.7</f>
        <v>77.599999999999994</v>
      </c>
      <c r="N780">
        <v>1</v>
      </c>
      <c r="O780">
        <v>8</v>
      </c>
      <c r="P780">
        <v>9.6999999999999993</v>
      </c>
    </row>
    <row r="781" spans="13:16" x14ac:dyDescent="0.25">
      <c r="M781">
        <f>1*8*10.7</f>
        <v>85.6</v>
      </c>
      <c r="N781">
        <v>1</v>
      </c>
      <c r="O781">
        <v>8</v>
      </c>
      <c r="P781">
        <v>10.7</v>
      </c>
    </row>
    <row r="782" spans="13:16" x14ac:dyDescent="0.25">
      <c r="M782">
        <f>1*8*1.8</f>
        <v>14.4</v>
      </c>
      <c r="N782">
        <v>1</v>
      </c>
      <c r="O782">
        <v>8</v>
      </c>
      <c r="P782">
        <v>1.8</v>
      </c>
    </row>
    <row r="783" spans="13:16" x14ac:dyDescent="0.25">
      <c r="M783">
        <f>1*8*2.8</f>
        <v>22.4</v>
      </c>
      <c r="N783">
        <v>1</v>
      </c>
      <c r="O783">
        <v>8</v>
      </c>
      <c r="P783">
        <v>2.8</v>
      </c>
    </row>
    <row r="784" spans="13:16" x14ac:dyDescent="0.25">
      <c r="M784">
        <f>1*8*3.8</f>
        <v>30.4</v>
      </c>
      <c r="N784">
        <v>1</v>
      </c>
      <c r="O784">
        <v>8</v>
      </c>
      <c r="P784">
        <v>3.8</v>
      </c>
    </row>
    <row r="785" spans="13:16" x14ac:dyDescent="0.25">
      <c r="M785">
        <f>1*8*4.8</f>
        <v>38.4</v>
      </c>
      <c r="N785">
        <v>1</v>
      </c>
      <c r="O785">
        <v>8</v>
      </c>
      <c r="P785">
        <v>4.8</v>
      </c>
    </row>
    <row r="786" spans="13:16" x14ac:dyDescent="0.25">
      <c r="M786">
        <f>1*8*5.8</f>
        <v>46.4</v>
      </c>
      <c r="N786">
        <v>1</v>
      </c>
      <c r="O786">
        <v>8</v>
      </c>
      <c r="P786">
        <v>5.8</v>
      </c>
    </row>
    <row r="787" spans="13:16" x14ac:dyDescent="0.25">
      <c r="M787">
        <f>1*8*6.8</f>
        <v>54.4</v>
      </c>
      <c r="N787">
        <v>1</v>
      </c>
      <c r="O787">
        <v>8</v>
      </c>
      <c r="P787">
        <v>6.8</v>
      </c>
    </row>
    <row r="788" spans="13:16" x14ac:dyDescent="0.25">
      <c r="M788">
        <f>1*8*7.8</f>
        <v>62.4</v>
      </c>
      <c r="N788">
        <v>1</v>
      </c>
      <c r="O788">
        <v>8</v>
      </c>
      <c r="P788">
        <v>7.8</v>
      </c>
    </row>
    <row r="789" spans="13:16" x14ac:dyDescent="0.25">
      <c r="M789">
        <f>1*8*8.8</f>
        <v>70.400000000000006</v>
      </c>
      <c r="N789">
        <v>1</v>
      </c>
      <c r="O789">
        <v>8</v>
      </c>
      <c r="P789">
        <v>8.8000000000000007</v>
      </c>
    </row>
    <row r="790" spans="13:16" x14ac:dyDescent="0.25">
      <c r="M790">
        <f>1*8*9.8</f>
        <v>78.400000000000006</v>
      </c>
      <c r="N790">
        <v>1</v>
      </c>
      <c r="O790">
        <v>8</v>
      </c>
      <c r="P790">
        <v>9.8000000000000007</v>
      </c>
    </row>
    <row r="791" spans="13:16" x14ac:dyDescent="0.25">
      <c r="M791">
        <f>1*8*10.8</f>
        <v>86.4</v>
      </c>
      <c r="N791">
        <v>1</v>
      </c>
      <c r="O791">
        <v>8</v>
      </c>
      <c r="P791">
        <v>10.8</v>
      </c>
    </row>
    <row r="792" spans="13:16" x14ac:dyDescent="0.25">
      <c r="M792">
        <f>1*8*1.9</f>
        <v>15.2</v>
      </c>
      <c r="N792">
        <v>1</v>
      </c>
      <c r="O792">
        <v>8</v>
      </c>
      <c r="P792">
        <v>1.9</v>
      </c>
    </row>
    <row r="793" spans="13:16" x14ac:dyDescent="0.25">
      <c r="M793">
        <f>1*8*2.9</f>
        <v>23.2</v>
      </c>
      <c r="N793">
        <v>1</v>
      </c>
      <c r="O793">
        <v>8</v>
      </c>
      <c r="P793">
        <v>2.9</v>
      </c>
    </row>
    <row r="794" spans="13:16" x14ac:dyDescent="0.25">
      <c r="M794">
        <f>1*8*3.9</f>
        <v>31.2</v>
      </c>
      <c r="N794">
        <v>1</v>
      </c>
      <c r="O794">
        <v>8</v>
      </c>
      <c r="P794">
        <v>3.9</v>
      </c>
    </row>
    <row r="795" spans="13:16" x14ac:dyDescent="0.25">
      <c r="M795">
        <f>1*8*4.9</f>
        <v>39.200000000000003</v>
      </c>
      <c r="N795">
        <v>1</v>
      </c>
      <c r="O795">
        <v>8</v>
      </c>
      <c r="P795">
        <v>4.9000000000000004</v>
      </c>
    </row>
    <row r="796" spans="13:16" x14ac:dyDescent="0.25">
      <c r="M796">
        <f>1*8*5.9</f>
        <v>47.2</v>
      </c>
      <c r="N796">
        <v>1</v>
      </c>
      <c r="O796">
        <v>8</v>
      </c>
      <c r="P796">
        <v>5.9</v>
      </c>
    </row>
    <row r="797" spans="13:16" x14ac:dyDescent="0.25">
      <c r="M797">
        <f>1*8*6.9</f>
        <v>55.2</v>
      </c>
      <c r="N797">
        <v>1</v>
      </c>
      <c r="O797">
        <v>8</v>
      </c>
      <c r="P797">
        <v>6.9</v>
      </c>
    </row>
    <row r="798" spans="13:16" x14ac:dyDescent="0.25">
      <c r="M798">
        <f>1*8*7.9</f>
        <v>63.2</v>
      </c>
      <c r="N798">
        <v>1</v>
      </c>
      <c r="O798">
        <v>8</v>
      </c>
      <c r="P798">
        <v>7.9</v>
      </c>
    </row>
    <row r="799" spans="13:16" x14ac:dyDescent="0.25">
      <c r="M799">
        <f>1*8*8.9</f>
        <v>71.2</v>
      </c>
      <c r="N799">
        <v>1</v>
      </c>
      <c r="O799">
        <v>8</v>
      </c>
      <c r="P799">
        <v>8.9</v>
      </c>
    </row>
    <row r="800" spans="13:16" x14ac:dyDescent="0.25">
      <c r="M800">
        <f>1*8*9.9</f>
        <v>79.2</v>
      </c>
      <c r="N800">
        <v>1</v>
      </c>
      <c r="O800">
        <v>8</v>
      </c>
      <c r="P800">
        <v>9.9</v>
      </c>
    </row>
    <row r="801" spans="13:16" x14ac:dyDescent="0.25">
      <c r="M801">
        <f>1*8*10.9</f>
        <v>87.2</v>
      </c>
      <c r="N801">
        <v>1</v>
      </c>
      <c r="O801">
        <v>8</v>
      </c>
      <c r="P801">
        <v>10.9</v>
      </c>
    </row>
    <row r="802" spans="13:16" x14ac:dyDescent="0.25">
      <c r="M802">
        <f>1*9*1</f>
        <v>9</v>
      </c>
      <c r="N802">
        <v>1</v>
      </c>
      <c r="O802">
        <v>9</v>
      </c>
      <c r="P802">
        <v>1</v>
      </c>
    </row>
    <row r="803" spans="13:16" x14ac:dyDescent="0.25">
      <c r="M803">
        <f>1*9*2</f>
        <v>18</v>
      </c>
      <c r="N803">
        <v>1</v>
      </c>
      <c r="O803">
        <v>9</v>
      </c>
      <c r="P803">
        <v>2</v>
      </c>
    </row>
    <row r="804" spans="13:16" x14ac:dyDescent="0.25">
      <c r="M804">
        <f>1*9*3</f>
        <v>27</v>
      </c>
      <c r="N804">
        <v>1</v>
      </c>
      <c r="O804">
        <v>9</v>
      </c>
      <c r="P804">
        <v>3</v>
      </c>
    </row>
    <row r="805" spans="13:16" x14ac:dyDescent="0.25">
      <c r="M805">
        <f>1*9*4</f>
        <v>36</v>
      </c>
      <c r="N805">
        <v>1</v>
      </c>
      <c r="O805">
        <v>9</v>
      </c>
      <c r="P805">
        <v>4</v>
      </c>
    </row>
    <row r="806" spans="13:16" x14ac:dyDescent="0.25">
      <c r="M806">
        <f>1*9*5</f>
        <v>45</v>
      </c>
      <c r="N806">
        <v>1</v>
      </c>
      <c r="O806">
        <v>9</v>
      </c>
      <c r="P806">
        <v>5</v>
      </c>
    </row>
    <row r="807" spans="13:16" x14ac:dyDescent="0.25">
      <c r="M807">
        <f>1*9*6</f>
        <v>54</v>
      </c>
      <c r="N807">
        <v>1</v>
      </c>
      <c r="O807">
        <v>9</v>
      </c>
      <c r="P807">
        <v>6</v>
      </c>
    </row>
    <row r="808" spans="13:16" x14ac:dyDescent="0.25">
      <c r="M808">
        <f>1*9*7</f>
        <v>63</v>
      </c>
      <c r="N808">
        <v>1</v>
      </c>
      <c r="O808">
        <v>9</v>
      </c>
      <c r="P808">
        <v>7</v>
      </c>
    </row>
    <row r="809" spans="13:16" x14ac:dyDescent="0.25">
      <c r="M809">
        <f>1*9*8</f>
        <v>72</v>
      </c>
      <c r="N809">
        <v>1</v>
      </c>
      <c r="O809">
        <v>9</v>
      </c>
      <c r="P809">
        <v>8</v>
      </c>
    </row>
    <row r="810" spans="13:16" x14ac:dyDescent="0.25">
      <c r="M810">
        <f>1*9*9</f>
        <v>81</v>
      </c>
      <c r="N810">
        <v>1</v>
      </c>
      <c r="O810">
        <v>9</v>
      </c>
      <c r="P810">
        <v>9</v>
      </c>
    </row>
    <row r="811" spans="13:16" x14ac:dyDescent="0.25">
      <c r="M811">
        <f>1*9*10</f>
        <v>90</v>
      </c>
      <c r="N811">
        <v>1</v>
      </c>
      <c r="O811">
        <v>9</v>
      </c>
      <c r="P811">
        <v>10</v>
      </c>
    </row>
    <row r="812" spans="13:16" x14ac:dyDescent="0.25">
      <c r="M812">
        <f>1*9*1.1</f>
        <v>9.9</v>
      </c>
      <c r="N812">
        <v>1</v>
      </c>
      <c r="O812">
        <v>9</v>
      </c>
      <c r="P812">
        <v>1.1000000000000001</v>
      </c>
    </row>
    <row r="813" spans="13:16" x14ac:dyDescent="0.25">
      <c r="M813">
        <f>1*9*2.1</f>
        <v>18.900000000000002</v>
      </c>
      <c r="N813">
        <v>1</v>
      </c>
      <c r="O813">
        <v>9</v>
      </c>
      <c r="P813">
        <v>2.1</v>
      </c>
    </row>
    <row r="814" spans="13:16" x14ac:dyDescent="0.25">
      <c r="M814">
        <f>1*9*3.1</f>
        <v>27.900000000000002</v>
      </c>
      <c r="N814">
        <v>1</v>
      </c>
      <c r="O814">
        <v>9</v>
      </c>
      <c r="P814">
        <v>3.1</v>
      </c>
    </row>
    <row r="815" spans="13:16" x14ac:dyDescent="0.25">
      <c r="M815">
        <f>1*9*4.1</f>
        <v>36.9</v>
      </c>
      <c r="N815">
        <v>1</v>
      </c>
      <c r="O815">
        <v>9</v>
      </c>
      <c r="P815">
        <v>4.0999999999999996</v>
      </c>
    </row>
    <row r="816" spans="13:16" x14ac:dyDescent="0.25">
      <c r="M816">
        <f>1*9*5.1</f>
        <v>45.9</v>
      </c>
      <c r="N816">
        <v>1</v>
      </c>
      <c r="O816">
        <v>9</v>
      </c>
      <c r="P816">
        <v>5.0999999999999996</v>
      </c>
    </row>
    <row r="817" spans="13:16" x14ac:dyDescent="0.25">
      <c r="M817">
        <f>1*9*6.1</f>
        <v>54.9</v>
      </c>
      <c r="N817">
        <v>1</v>
      </c>
      <c r="O817">
        <v>9</v>
      </c>
      <c r="P817">
        <v>6.1</v>
      </c>
    </row>
    <row r="818" spans="13:16" x14ac:dyDescent="0.25">
      <c r="M818">
        <f>1*9*7.1</f>
        <v>63.9</v>
      </c>
      <c r="N818">
        <v>1</v>
      </c>
      <c r="O818">
        <v>9</v>
      </c>
      <c r="P818">
        <v>7.1</v>
      </c>
    </row>
    <row r="819" spans="13:16" x14ac:dyDescent="0.25">
      <c r="M819">
        <f>1*9*8.1</f>
        <v>72.899999999999991</v>
      </c>
      <c r="N819">
        <v>1</v>
      </c>
      <c r="O819">
        <v>9</v>
      </c>
      <c r="P819">
        <v>8.1</v>
      </c>
    </row>
    <row r="820" spans="13:16" x14ac:dyDescent="0.25">
      <c r="M820">
        <f>1*9*9.1</f>
        <v>81.899999999999991</v>
      </c>
      <c r="N820">
        <v>1</v>
      </c>
      <c r="O820">
        <v>9</v>
      </c>
      <c r="P820">
        <v>9.1</v>
      </c>
    </row>
    <row r="821" spans="13:16" x14ac:dyDescent="0.25">
      <c r="M821">
        <f>1*9*10.1</f>
        <v>90.899999999999991</v>
      </c>
      <c r="N821">
        <v>1</v>
      </c>
      <c r="O821">
        <v>9</v>
      </c>
      <c r="P821">
        <v>10.1</v>
      </c>
    </row>
    <row r="822" spans="13:16" x14ac:dyDescent="0.25">
      <c r="M822">
        <f>1*9*1.2</f>
        <v>10.799999999999999</v>
      </c>
      <c r="N822">
        <v>1</v>
      </c>
      <c r="O822">
        <v>9</v>
      </c>
      <c r="P822">
        <v>1.2</v>
      </c>
    </row>
    <row r="823" spans="13:16" x14ac:dyDescent="0.25">
      <c r="M823">
        <f>1*9*2.2</f>
        <v>19.8</v>
      </c>
      <c r="N823">
        <v>1</v>
      </c>
      <c r="O823">
        <v>9</v>
      </c>
      <c r="P823">
        <v>2.2000000000000002</v>
      </c>
    </row>
    <row r="824" spans="13:16" x14ac:dyDescent="0.25">
      <c r="M824">
        <f>1*9*3.2</f>
        <v>28.8</v>
      </c>
      <c r="N824">
        <v>1</v>
      </c>
      <c r="O824">
        <v>9</v>
      </c>
      <c r="P824">
        <v>3.2</v>
      </c>
    </row>
    <row r="825" spans="13:16" x14ac:dyDescent="0.25">
      <c r="M825">
        <f>1*9*4.2</f>
        <v>37.800000000000004</v>
      </c>
      <c r="N825">
        <v>1</v>
      </c>
      <c r="O825">
        <v>9</v>
      </c>
      <c r="P825">
        <v>4.2</v>
      </c>
    </row>
    <row r="826" spans="13:16" x14ac:dyDescent="0.25">
      <c r="M826">
        <f>1*9*5.2</f>
        <v>46.800000000000004</v>
      </c>
      <c r="N826">
        <v>1</v>
      </c>
      <c r="O826">
        <v>9</v>
      </c>
      <c r="P826">
        <v>5.2</v>
      </c>
    </row>
    <row r="827" spans="13:16" x14ac:dyDescent="0.25">
      <c r="M827">
        <f>1*9*6.2</f>
        <v>55.800000000000004</v>
      </c>
      <c r="N827">
        <v>1</v>
      </c>
      <c r="O827">
        <v>9</v>
      </c>
      <c r="P827">
        <v>6.2</v>
      </c>
    </row>
    <row r="828" spans="13:16" x14ac:dyDescent="0.25">
      <c r="M828">
        <f>1*9*7.2</f>
        <v>64.8</v>
      </c>
      <c r="N828">
        <v>1</v>
      </c>
      <c r="O828">
        <v>9</v>
      </c>
      <c r="P828">
        <v>7.2</v>
      </c>
    </row>
    <row r="829" spans="13:16" x14ac:dyDescent="0.25">
      <c r="M829">
        <f>1*9*8.2</f>
        <v>73.8</v>
      </c>
      <c r="N829">
        <v>1</v>
      </c>
      <c r="O829">
        <v>9</v>
      </c>
      <c r="P829">
        <v>8.1999999999999993</v>
      </c>
    </row>
    <row r="830" spans="13:16" x14ac:dyDescent="0.25">
      <c r="M830">
        <f>1*9*9.2</f>
        <v>82.8</v>
      </c>
      <c r="N830">
        <v>1</v>
      </c>
      <c r="O830">
        <v>9</v>
      </c>
      <c r="P830">
        <v>9.1999999999999993</v>
      </c>
    </row>
    <row r="831" spans="13:16" x14ac:dyDescent="0.25">
      <c r="M831">
        <f>1*9*10.2</f>
        <v>91.8</v>
      </c>
      <c r="N831">
        <v>1</v>
      </c>
      <c r="O831">
        <v>9</v>
      </c>
      <c r="P831">
        <v>10.199999999999999</v>
      </c>
    </row>
    <row r="832" spans="13:16" x14ac:dyDescent="0.25">
      <c r="M832">
        <f>1*9*1.3</f>
        <v>11.700000000000001</v>
      </c>
      <c r="N832">
        <v>1</v>
      </c>
      <c r="O832">
        <v>9</v>
      </c>
      <c r="P832">
        <v>1.3</v>
      </c>
    </row>
    <row r="833" spans="13:16" x14ac:dyDescent="0.25">
      <c r="M833">
        <f>1*9*2.3</f>
        <v>20.7</v>
      </c>
      <c r="N833">
        <v>1</v>
      </c>
      <c r="O833">
        <v>9</v>
      </c>
      <c r="P833">
        <v>2.2999999999999998</v>
      </c>
    </row>
    <row r="834" spans="13:16" x14ac:dyDescent="0.25">
      <c r="M834">
        <f>1*9*3.3</f>
        <v>29.7</v>
      </c>
      <c r="N834">
        <v>1</v>
      </c>
      <c r="O834">
        <v>9</v>
      </c>
      <c r="P834">
        <v>3.3</v>
      </c>
    </row>
    <row r="835" spans="13:16" x14ac:dyDescent="0.25">
      <c r="M835">
        <f>1*9*4.3</f>
        <v>38.699999999999996</v>
      </c>
      <c r="N835">
        <v>1</v>
      </c>
      <c r="O835">
        <v>9</v>
      </c>
      <c r="P835">
        <v>4.3</v>
      </c>
    </row>
    <row r="836" spans="13:16" x14ac:dyDescent="0.25">
      <c r="M836">
        <f>1*9*5.3</f>
        <v>47.699999999999996</v>
      </c>
      <c r="N836">
        <v>1</v>
      </c>
      <c r="O836">
        <v>9</v>
      </c>
      <c r="P836">
        <v>5.3</v>
      </c>
    </row>
    <row r="837" spans="13:16" x14ac:dyDescent="0.25">
      <c r="M837">
        <f>1*9*6.3</f>
        <v>56.699999999999996</v>
      </c>
      <c r="N837">
        <v>1</v>
      </c>
      <c r="O837">
        <v>9</v>
      </c>
      <c r="P837">
        <v>6.3</v>
      </c>
    </row>
    <row r="838" spans="13:16" x14ac:dyDescent="0.25">
      <c r="M838">
        <f>1*9*7.3</f>
        <v>65.7</v>
      </c>
      <c r="N838">
        <v>1</v>
      </c>
      <c r="O838">
        <v>9</v>
      </c>
      <c r="P838">
        <v>7.3</v>
      </c>
    </row>
    <row r="839" spans="13:16" x14ac:dyDescent="0.25">
      <c r="M839">
        <f>1*9*8.3</f>
        <v>74.7</v>
      </c>
      <c r="N839">
        <v>1</v>
      </c>
      <c r="O839">
        <v>9</v>
      </c>
      <c r="P839">
        <v>8.3000000000000007</v>
      </c>
    </row>
    <row r="840" spans="13:16" x14ac:dyDescent="0.25">
      <c r="M840">
        <f>1*9*9.3</f>
        <v>83.7</v>
      </c>
      <c r="N840">
        <v>1</v>
      </c>
      <c r="O840">
        <v>9</v>
      </c>
      <c r="P840">
        <v>9.3000000000000007</v>
      </c>
    </row>
    <row r="841" spans="13:16" x14ac:dyDescent="0.25">
      <c r="M841">
        <f>1*9*10.3</f>
        <v>92.7</v>
      </c>
      <c r="N841">
        <v>1</v>
      </c>
      <c r="O841">
        <v>9</v>
      </c>
      <c r="P841">
        <v>10.3</v>
      </c>
    </row>
    <row r="842" spans="13:16" x14ac:dyDescent="0.25">
      <c r="M842">
        <f>1*9*1.4</f>
        <v>12.6</v>
      </c>
      <c r="N842">
        <v>1</v>
      </c>
      <c r="O842">
        <v>9</v>
      </c>
      <c r="P842">
        <v>1.4</v>
      </c>
    </row>
    <row r="843" spans="13:16" x14ac:dyDescent="0.25">
      <c r="M843">
        <f>1*9*2.4</f>
        <v>21.599999999999998</v>
      </c>
      <c r="N843">
        <v>1</v>
      </c>
      <c r="O843">
        <v>9</v>
      </c>
      <c r="P843">
        <v>2.4</v>
      </c>
    </row>
    <row r="844" spans="13:16" x14ac:dyDescent="0.25">
      <c r="M844">
        <f>1*9*3.4</f>
        <v>30.599999999999998</v>
      </c>
      <c r="N844">
        <v>1</v>
      </c>
      <c r="O844">
        <v>9</v>
      </c>
      <c r="P844">
        <v>3.4</v>
      </c>
    </row>
    <row r="845" spans="13:16" x14ac:dyDescent="0.25">
      <c r="M845">
        <f>1*9*4.4</f>
        <v>39.6</v>
      </c>
      <c r="N845">
        <v>1</v>
      </c>
      <c r="O845">
        <v>9</v>
      </c>
      <c r="P845">
        <v>4.4000000000000004</v>
      </c>
    </row>
    <row r="846" spans="13:16" x14ac:dyDescent="0.25">
      <c r="M846">
        <f>1*9*5.4</f>
        <v>48.6</v>
      </c>
      <c r="N846">
        <v>1</v>
      </c>
      <c r="O846">
        <v>9</v>
      </c>
      <c r="P846">
        <v>5.4</v>
      </c>
    </row>
    <row r="847" spans="13:16" x14ac:dyDescent="0.25">
      <c r="M847">
        <f>1*9*6.4</f>
        <v>57.6</v>
      </c>
      <c r="N847">
        <v>1</v>
      </c>
      <c r="O847">
        <v>9</v>
      </c>
      <c r="P847">
        <v>6.4</v>
      </c>
    </row>
    <row r="848" spans="13:16" x14ac:dyDescent="0.25">
      <c r="M848">
        <f>1*9*7.4</f>
        <v>66.600000000000009</v>
      </c>
      <c r="N848">
        <v>1</v>
      </c>
      <c r="O848">
        <v>9</v>
      </c>
      <c r="P848">
        <v>7.4</v>
      </c>
    </row>
    <row r="849" spans="13:16" x14ac:dyDescent="0.25">
      <c r="M849">
        <f>1*9*8.4</f>
        <v>75.600000000000009</v>
      </c>
      <c r="N849">
        <v>1</v>
      </c>
      <c r="O849">
        <v>9</v>
      </c>
      <c r="P849">
        <v>8.4</v>
      </c>
    </row>
    <row r="850" spans="13:16" x14ac:dyDescent="0.25">
      <c r="M850">
        <f>1*9*9.4</f>
        <v>84.600000000000009</v>
      </c>
      <c r="N850">
        <v>1</v>
      </c>
      <c r="O850">
        <v>9</v>
      </c>
      <c r="P850">
        <v>9.4</v>
      </c>
    </row>
    <row r="851" spans="13:16" x14ac:dyDescent="0.25">
      <c r="M851">
        <f>1*9*10.4</f>
        <v>93.600000000000009</v>
      </c>
      <c r="N851">
        <v>1</v>
      </c>
      <c r="O851">
        <v>9</v>
      </c>
      <c r="P851">
        <v>10.4</v>
      </c>
    </row>
    <row r="852" spans="13:16" x14ac:dyDescent="0.25">
      <c r="M852">
        <f>1*9*1.5</f>
        <v>13.5</v>
      </c>
      <c r="N852">
        <v>1</v>
      </c>
      <c r="O852">
        <v>9</v>
      </c>
      <c r="P852">
        <v>1.5</v>
      </c>
    </row>
    <row r="853" spans="13:16" x14ac:dyDescent="0.25">
      <c r="M853">
        <f>1*9*2.5</f>
        <v>22.5</v>
      </c>
      <c r="N853">
        <v>1</v>
      </c>
      <c r="O853">
        <v>9</v>
      </c>
      <c r="P853">
        <v>2.5</v>
      </c>
    </row>
    <row r="854" spans="13:16" x14ac:dyDescent="0.25">
      <c r="M854">
        <f>1*9*3.5</f>
        <v>31.5</v>
      </c>
      <c r="N854">
        <v>1</v>
      </c>
      <c r="O854">
        <v>9</v>
      </c>
      <c r="P854">
        <v>3.5</v>
      </c>
    </row>
    <row r="855" spans="13:16" x14ac:dyDescent="0.25">
      <c r="M855">
        <f>1*9*4.5</f>
        <v>40.5</v>
      </c>
      <c r="N855">
        <v>1</v>
      </c>
      <c r="O855">
        <v>9</v>
      </c>
      <c r="P855">
        <v>4.5</v>
      </c>
    </row>
    <row r="856" spans="13:16" x14ac:dyDescent="0.25">
      <c r="M856">
        <f>1*9*5.5</f>
        <v>49.5</v>
      </c>
      <c r="N856">
        <v>1</v>
      </c>
      <c r="O856">
        <v>9</v>
      </c>
      <c r="P856">
        <v>5.5</v>
      </c>
    </row>
    <row r="857" spans="13:16" x14ac:dyDescent="0.25">
      <c r="M857">
        <f>1*9*6.5</f>
        <v>58.5</v>
      </c>
      <c r="N857">
        <v>1</v>
      </c>
      <c r="O857">
        <v>9</v>
      </c>
      <c r="P857">
        <v>6.5</v>
      </c>
    </row>
    <row r="858" spans="13:16" x14ac:dyDescent="0.25">
      <c r="M858">
        <f>1*9*7.5</f>
        <v>67.5</v>
      </c>
      <c r="N858">
        <v>1</v>
      </c>
      <c r="O858">
        <v>9</v>
      </c>
      <c r="P858">
        <v>7.5</v>
      </c>
    </row>
    <row r="859" spans="13:16" x14ac:dyDescent="0.25">
      <c r="M859">
        <f>1*9*8.5</f>
        <v>76.5</v>
      </c>
      <c r="N859">
        <v>1</v>
      </c>
      <c r="O859">
        <v>9</v>
      </c>
      <c r="P859">
        <v>8.5</v>
      </c>
    </row>
    <row r="860" spans="13:16" x14ac:dyDescent="0.25">
      <c r="M860">
        <f>1*9*9.5</f>
        <v>85.5</v>
      </c>
      <c r="N860">
        <v>1</v>
      </c>
      <c r="O860">
        <v>9</v>
      </c>
      <c r="P860">
        <v>9.5</v>
      </c>
    </row>
    <row r="861" spans="13:16" x14ac:dyDescent="0.25">
      <c r="M861">
        <f>1*9*10.5</f>
        <v>94.5</v>
      </c>
      <c r="N861">
        <v>1</v>
      </c>
      <c r="O861">
        <v>9</v>
      </c>
      <c r="P861">
        <v>10.5</v>
      </c>
    </row>
    <row r="862" spans="13:16" x14ac:dyDescent="0.25">
      <c r="M862">
        <f>1*9*1.6</f>
        <v>14.4</v>
      </c>
      <c r="N862">
        <v>1</v>
      </c>
      <c r="O862">
        <v>9</v>
      </c>
      <c r="P862">
        <v>1.6</v>
      </c>
    </row>
    <row r="863" spans="13:16" x14ac:dyDescent="0.25">
      <c r="M863">
        <f>1*9*2.6</f>
        <v>23.400000000000002</v>
      </c>
      <c r="N863">
        <v>1</v>
      </c>
      <c r="O863">
        <v>9</v>
      </c>
      <c r="P863">
        <v>2.6</v>
      </c>
    </row>
    <row r="864" spans="13:16" x14ac:dyDescent="0.25">
      <c r="M864">
        <f>1*9*3.6</f>
        <v>32.4</v>
      </c>
      <c r="N864">
        <v>1</v>
      </c>
      <c r="O864">
        <v>9</v>
      </c>
      <c r="P864">
        <v>3.6</v>
      </c>
    </row>
    <row r="865" spans="13:16" x14ac:dyDescent="0.25">
      <c r="M865">
        <f>1*9*4.6</f>
        <v>41.4</v>
      </c>
      <c r="N865">
        <v>1</v>
      </c>
      <c r="O865">
        <v>9</v>
      </c>
      <c r="P865">
        <v>4.5999999999999996</v>
      </c>
    </row>
    <row r="866" spans="13:16" x14ac:dyDescent="0.25">
      <c r="M866">
        <f>1*9*5.6</f>
        <v>50.4</v>
      </c>
      <c r="N866">
        <v>1</v>
      </c>
      <c r="O866">
        <v>9</v>
      </c>
      <c r="P866">
        <v>5.6</v>
      </c>
    </row>
    <row r="867" spans="13:16" x14ac:dyDescent="0.25">
      <c r="M867">
        <f>1*9*6.6</f>
        <v>59.4</v>
      </c>
      <c r="N867">
        <v>1</v>
      </c>
      <c r="O867">
        <v>9</v>
      </c>
      <c r="P867">
        <v>6.6</v>
      </c>
    </row>
    <row r="868" spans="13:16" x14ac:dyDescent="0.25">
      <c r="M868">
        <f>1*9*7.6</f>
        <v>68.399999999999991</v>
      </c>
      <c r="N868">
        <v>1</v>
      </c>
      <c r="O868">
        <v>9</v>
      </c>
      <c r="P868">
        <v>7.6</v>
      </c>
    </row>
    <row r="869" spans="13:16" x14ac:dyDescent="0.25">
      <c r="M869">
        <f>1*9*8.6</f>
        <v>77.399999999999991</v>
      </c>
      <c r="N869">
        <v>1</v>
      </c>
      <c r="O869">
        <v>9</v>
      </c>
      <c r="P869">
        <v>8.6</v>
      </c>
    </row>
    <row r="870" spans="13:16" x14ac:dyDescent="0.25">
      <c r="M870">
        <f>1*9*9.6</f>
        <v>86.399999999999991</v>
      </c>
      <c r="N870">
        <v>1</v>
      </c>
      <c r="O870">
        <v>9</v>
      </c>
      <c r="P870">
        <v>9.6</v>
      </c>
    </row>
    <row r="871" spans="13:16" x14ac:dyDescent="0.25">
      <c r="M871">
        <f>1*9*10.6</f>
        <v>95.399999999999991</v>
      </c>
      <c r="N871">
        <v>1</v>
      </c>
      <c r="O871">
        <v>9</v>
      </c>
      <c r="P871">
        <v>10.6</v>
      </c>
    </row>
    <row r="872" spans="13:16" x14ac:dyDescent="0.25">
      <c r="M872">
        <f>1*9*1.7</f>
        <v>15.299999999999999</v>
      </c>
      <c r="N872">
        <v>1</v>
      </c>
      <c r="O872">
        <v>9</v>
      </c>
      <c r="P872">
        <v>1.7</v>
      </c>
    </row>
    <row r="873" spans="13:16" x14ac:dyDescent="0.25">
      <c r="M873">
        <f>1*9*2.7</f>
        <v>24.3</v>
      </c>
      <c r="N873">
        <v>1</v>
      </c>
      <c r="O873">
        <v>9</v>
      </c>
      <c r="P873">
        <v>2.7</v>
      </c>
    </row>
    <row r="874" spans="13:16" x14ac:dyDescent="0.25">
      <c r="M874">
        <f>1*9*3.7</f>
        <v>33.300000000000004</v>
      </c>
      <c r="N874">
        <v>1</v>
      </c>
      <c r="O874">
        <v>9</v>
      </c>
      <c r="P874">
        <v>3.7</v>
      </c>
    </row>
    <row r="875" spans="13:16" x14ac:dyDescent="0.25">
      <c r="M875">
        <f>1*9*4.7</f>
        <v>42.300000000000004</v>
      </c>
      <c r="N875">
        <v>1</v>
      </c>
      <c r="O875">
        <v>9</v>
      </c>
      <c r="P875">
        <v>4.7</v>
      </c>
    </row>
    <row r="876" spans="13:16" x14ac:dyDescent="0.25">
      <c r="M876">
        <f>1*9*5.7</f>
        <v>51.300000000000004</v>
      </c>
      <c r="N876">
        <v>1</v>
      </c>
      <c r="O876">
        <v>9</v>
      </c>
      <c r="P876">
        <v>5.7</v>
      </c>
    </row>
    <row r="877" spans="13:16" x14ac:dyDescent="0.25">
      <c r="M877">
        <f>1*9*6.7</f>
        <v>60.300000000000004</v>
      </c>
      <c r="N877">
        <v>1</v>
      </c>
      <c r="O877">
        <v>9</v>
      </c>
      <c r="P877">
        <v>6.7</v>
      </c>
    </row>
    <row r="878" spans="13:16" x14ac:dyDescent="0.25">
      <c r="M878">
        <f>1*9*7.7</f>
        <v>69.3</v>
      </c>
      <c r="N878">
        <v>1</v>
      </c>
      <c r="O878">
        <v>9</v>
      </c>
      <c r="P878">
        <v>7.7</v>
      </c>
    </row>
    <row r="879" spans="13:16" x14ac:dyDescent="0.25">
      <c r="M879">
        <f>1*9*8.7</f>
        <v>78.3</v>
      </c>
      <c r="N879">
        <v>1</v>
      </c>
      <c r="O879">
        <v>9</v>
      </c>
      <c r="P879">
        <v>8.6999999999999993</v>
      </c>
    </row>
    <row r="880" spans="13:16" x14ac:dyDescent="0.25">
      <c r="M880">
        <f>1*9*9.7</f>
        <v>87.3</v>
      </c>
      <c r="N880">
        <v>1</v>
      </c>
      <c r="O880">
        <v>9</v>
      </c>
      <c r="P880">
        <v>9.6999999999999993</v>
      </c>
    </row>
    <row r="881" spans="13:16" x14ac:dyDescent="0.25">
      <c r="M881">
        <f>1*9*10.7</f>
        <v>96.3</v>
      </c>
      <c r="N881">
        <v>1</v>
      </c>
      <c r="O881">
        <v>9</v>
      </c>
      <c r="P881">
        <v>10.7</v>
      </c>
    </row>
    <row r="882" spans="13:16" x14ac:dyDescent="0.25">
      <c r="M882">
        <f>1*9*1.8</f>
        <v>16.2</v>
      </c>
      <c r="N882">
        <v>1</v>
      </c>
      <c r="O882">
        <v>9</v>
      </c>
      <c r="P882">
        <v>1.8</v>
      </c>
    </row>
    <row r="883" spans="13:16" x14ac:dyDescent="0.25">
      <c r="M883">
        <f>1*9*2.8</f>
        <v>25.2</v>
      </c>
      <c r="N883">
        <v>1</v>
      </c>
      <c r="O883">
        <v>9</v>
      </c>
      <c r="P883">
        <v>2.8</v>
      </c>
    </row>
    <row r="884" spans="13:16" x14ac:dyDescent="0.25">
      <c r="M884">
        <f>1*9*3.8</f>
        <v>34.199999999999996</v>
      </c>
      <c r="N884">
        <v>1</v>
      </c>
      <c r="O884">
        <v>9</v>
      </c>
      <c r="P884">
        <v>3.8</v>
      </c>
    </row>
    <row r="885" spans="13:16" x14ac:dyDescent="0.25">
      <c r="M885">
        <f>1*9*4.8</f>
        <v>43.199999999999996</v>
      </c>
      <c r="N885">
        <v>1</v>
      </c>
      <c r="O885">
        <v>9</v>
      </c>
      <c r="P885">
        <v>4.8</v>
      </c>
    </row>
    <row r="886" spans="13:16" x14ac:dyDescent="0.25">
      <c r="M886">
        <f>1*9*5.8</f>
        <v>52.199999999999996</v>
      </c>
      <c r="N886">
        <v>1</v>
      </c>
      <c r="O886">
        <v>9</v>
      </c>
      <c r="P886">
        <v>5.8</v>
      </c>
    </row>
    <row r="887" spans="13:16" x14ac:dyDescent="0.25">
      <c r="M887">
        <f>1*9*6.8</f>
        <v>61.199999999999996</v>
      </c>
      <c r="N887">
        <v>1</v>
      </c>
      <c r="O887">
        <v>9</v>
      </c>
      <c r="P887">
        <v>6.8</v>
      </c>
    </row>
    <row r="888" spans="13:16" x14ac:dyDescent="0.25">
      <c r="M888">
        <f>1*9*7.8</f>
        <v>70.2</v>
      </c>
      <c r="N888">
        <v>1</v>
      </c>
      <c r="O888">
        <v>9</v>
      </c>
      <c r="P888">
        <v>7.8</v>
      </c>
    </row>
    <row r="889" spans="13:16" x14ac:dyDescent="0.25">
      <c r="M889">
        <f>1*9*8.8</f>
        <v>79.2</v>
      </c>
      <c r="N889">
        <v>1</v>
      </c>
      <c r="O889">
        <v>9</v>
      </c>
      <c r="P889">
        <v>8.8000000000000007</v>
      </c>
    </row>
    <row r="890" spans="13:16" x14ac:dyDescent="0.25">
      <c r="M890">
        <f>1*9*9.8</f>
        <v>88.2</v>
      </c>
      <c r="N890">
        <v>1</v>
      </c>
      <c r="O890">
        <v>9</v>
      </c>
      <c r="P890">
        <v>9.8000000000000007</v>
      </c>
    </row>
    <row r="891" spans="13:16" x14ac:dyDescent="0.25">
      <c r="M891">
        <f>1*9*10.8</f>
        <v>97.2</v>
      </c>
      <c r="N891">
        <v>1</v>
      </c>
      <c r="O891">
        <v>9</v>
      </c>
      <c r="P891">
        <v>10.8</v>
      </c>
    </row>
    <row r="892" spans="13:16" x14ac:dyDescent="0.25">
      <c r="M892">
        <f>1*9*1.9</f>
        <v>17.099999999999998</v>
      </c>
      <c r="N892">
        <v>1</v>
      </c>
      <c r="O892">
        <v>9</v>
      </c>
      <c r="P892">
        <v>1.9</v>
      </c>
    </row>
    <row r="893" spans="13:16" x14ac:dyDescent="0.25">
      <c r="M893">
        <f>1*9*2.9</f>
        <v>26.099999999999998</v>
      </c>
      <c r="N893">
        <v>1</v>
      </c>
      <c r="O893">
        <v>9</v>
      </c>
      <c r="P893">
        <v>2.9</v>
      </c>
    </row>
    <row r="894" spans="13:16" x14ac:dyDescent="0.25">
      <c r="M894">
        <f>1*9*3.9</f>
        <v>35.1</v>
      </c>
      <c r="N894">
        <v>1</v>
      </c>
      <c r="O894">
        <v>9</v>
      </c>
      <c r="P894">
        <v>3.9</v>
      </c>
    </row>
    <row r="895" spans="13:16" x14ac:dyDescent="0.25">
      <c r="M895">
        <f>1*9*4.9</f>
        <v>44.1</v>
      </c>
      <c r="N895">
        <v>1</v>
      </c>
      <c r="O895">
        <v>9</v>
      </c>
      <c r="P895">
        <v>4.9000000000000004</v>
      </c>
    </row>
    <row r="896" spans="13:16" x14ac:dyDescent="0.25">
      <c r="M896">
        <f>1*9*5.9</f>
        <v>53.1</v>
      </c>
      <c r="N896">
        <v>1</v>
      </c>
      <c r="O896">
        <v>9</v>
      </c>
      <c r="P896">
        <v>5.9</v>
      </c>
    </row>
    <row r="897" spans="13:16" x14ac:dyDescent="0.25">
      <c r="M897">
        <f>1*9*6.9</f>
        <v>62.1</v>
      </c>
      <c r="N897">
        <v>1</v>
      </c>
      <c r="O897">
        <v>9</v>
      </c>
      <c r="P897">
        <v>6.9</v>
      </c>
    </row>
    <row r="898" spans="13:16" x14ac:dyDescent="0.25">
      <c r="M898">
        <f>1*9*7.9</f>
        <v>71.100000000000009</v>
      </c>
      <c r="N898">
        <v>1</v>
      </c>
      <c r="O898">
        <v>9</v>
      </c>
      <c r="P898">
        <v>7.9</v>
      </c>
    </row>
    <row r="899" spans="13:16" x14ac:dyDescent="0.25">
      <c r="M899">
        <f>1*9*8.9</f>
        <v>80.100000000000009</v>
      </c>
      <c r="N899">
        <v>1</v>
      </c>
      <c r="O899">
        <v>9</v>
      </c>
      <c r="P899">
        <v>8.9</v>
      </c>
    </row>
    <row r="900" spans="13:16" x14ac:dyDescent="0.25">
      <c r="M900">
        <f>1*9*9.9</f>
        <v>89.100000000000009</v>
      </c>
      <c r="N900">
        <v>1</v>
      </c>
      <c r="O900">
        <v>9</v>
      </c>
      <c r="P900">
        <v>9.9</v>
      </c>
    </row>
    <row r="901" spans="13:16" x14ac:dyDescent="0.25">
      <c r="M901">
        <f>1*9*10.9</f>
        <v>98.100000000000009</v>
      </c>
      <c r="N901">
        <v>1</v>
      </c>
      <c r="O901">
        <v>9</v>
      </c>
      <c r="P901">
        <v>10.9</v>
      </c>
    </row>
    <row r="902" spans="13:16" x14ac:dyDescent="0.25">
      <c r="M902">
        <f>1*10*1</f>
        <v>10</v>
      </c>
      <c r="N902">
        <v>1</v>
      </c>
      <c r="O902">
        <v>10</v>
      </c>
      <c r="P902">
        <v>1</v>
      </c>
    </row>
    <row r="903" spans="13:16" x14ac:dyDescent="0.25">
      <c r="M903">
        <f>1*10*2</f>
        <v>20</v>
      </c>
      <c r="N903">
        <v>1</v>
      </c>
      <c r="O903">
        <v>10</v>
      </c>
      <c r="P903">
        <v>2</v>
      </c>
    </row>
    <row r="904" spans="13:16" x14ac:dyDescent="0.25">
      <c r="M904">
        <f>1*10*3</f>
        <v>30</v>
      </c>
      <c r="N904">
        <v>1</v>
      </c>
      <c r="O904">
        <v>10</v>
      </c>
      <c r="P904">
        <v>3</v>
      </c>
    </row>
    <row r="905" spans="13:16" x14ac:dyDescent="0.25">
      <c r="M905">
        <f>1*10*4</f>
        <v>40</v>
      </c>
      <c r="N905">
        <v>1</v>
      </c>
      <c r="O905">
        <v>10</v>
      </c>
      <c r="P905">
        <v>4</v>
      </c>
    </row>
    <row r="906" spans="13:16" x14ac:dyDescent="0.25">
      <c r="M906">
        <f>1*10*5</f>
        <v>50</v>
      </c>
      <c r="N906">
        <v>1</v>
      </c>
      <c r="O906">
        <v>10</v>
      </c>
      <c r="P906">
        <v>5</v>
      </c>
    </row>
    <row r="907" spans="13:16" x14ac:dyDescent="0.25">
      <c r="M907">
        <f>1*10*6</f>
        <v>60</v>
      </c>
      <c r="N907">
        <v>1</v>
      </c>
      <c r="O907">
        <v>10</v>
      </c>
      <c r="P907">
        <v>6</v>
      </c>
    </row>
    <row r="908" spans="13:16" x14ac:dyDescent="0.25">
      <c r="M908">
        <f>1*10*7</f>
        <v>70</v>
      </c>
      <c r="N908">
        <v>1</v>
      </c>
      <c r="O908">
        <v>10</v>
      </c>
      <c r="P908">
        <v>7</v>
      </c>
    </row>
    <row r="909" spans="13:16" x14ac:dyDescent="0.25">
      <c r="M909">
        <f>1*10*8</f>
        <v>80</v>
      </c>
      <c r="N909">
        <v>1</v>
      </c>
      <c r="O909">
        <v>10</v>
      </c>
      <c r="P909">
        <v>8</v>
      </c>
    </row>
    <row r="910" spans="13:16" x14ac:dyDescent="0.25">
      <c r="M910">
        <f>1*10*9</f>
        <v>90</v>
      </c>
      <c r="N910">
        <v>1</v>
      </c>
      <c r="O910">
        <v>10</v>
      </c>
      <c r="P910">
        <v>9</v>
      </c>
    </row>
    <row r="911" spans="13:16" x14ac:dyDescent="0.25">
      <c r="M911">
        <f>1*10*10</f>
        <v>100</v>
      </c>
      <c r="N911">
        <v>1</v>
      </c>
      <c r="O911">
        <v>10</v>
      </c>
      <c r="P911">
        <v>10</v>
      </c>
    </row>
    <row r="912" spans="13:16" x14ac:dyDescent="0.25">
      <c r="M912">
        <f>1*10*1.1</f>
        <v>11</v>
      </c>
      <c r="N912">
        <v>1</v>
      </c>
      <c r="O912">
        <v>10</v>
      </c>
      <c r="P912">
        <v>1.1000000000000001</v>
      </c>
    </row>
    <row r="913" spans="13:16" x14ac:dyDescent="0.25">
      <c r="M913">
        <f>1*10*2.1</f>
        <v>21</v>
      </c>
      <c r="N913">
        <v>1</v>
      </c>
      <c r="O913">
        <v>10</v>
      </c>
      <c r="P913">
        <v>2.1</v>
      </c>
    </row>
    <row r="914" spans="13:16" x14ac:dyDescent="0.25">
      <c r="M914">
        <f>1*10*3.1</f>
        <v>31</v>
      </c>
      <c r="N914">
        <v>1</v>
      </c>
      <c r="O914">
        <v>10</v>
      </c>
      <c r="P914">
        <v>3.1</v>
      </c>
    </row>
    <row r="915" spans="13:16" x14ac:dyDescent="0.25">
      <c r="M915">
        <f>1*10*4.1</f>
        <v>41</v>
      </c>
      <c r="N915">
        <v>1</v>
      </c>
      <c r="O915">
        <v>10</v>
      </c>
      <c r="P915">
        <v>4.0999999999999996</v>
      </c>
    </row>
    <row r="916" spans="13:16" x14ac:dyDescent="0.25">
      <c r="M916">
        <f>1*10*5.1</f>
        <v>51</v>
      </c>
      <c r="N916">
        <v>1</v>
      </c>
      <c r="O916">
        <v>10</v>
      </c>
      <c r="P916">
        <v>5.0999999999999996</v>
      </c>
    </row>
    <row r="917" spans="13:16" x14ac:dyDescent="0.25">
      <c r="M917">
        <f>1*10*6.1</f>
        <v>61</v>
      </c>
      <c r="N917">
        <v>1</v>
      </c>
      <c r="O917">
        <v>10</v>
      </c>
      <c r="P917">
        <v>6.1</v>
      </c>
    </row>
    <row r="918" spans="13:16" x14ac:dyDescent="0.25">
      <c r="M918">
        <f>1*10*7.1</f>
        <v>71</v>
      </c>
      <c r="N918">
        <v>1</v>
      </c>
      <c r="O918">
        <v>10</v>
      </c>
      <c r="P918">
        <v>7.1</v>
      </c>
    </row>
    <row r="919" spans="13:16" x14ac:dyDescent="0.25">
      <c r="M919">
        <f>1*10*8.1</f>
        <v>81</v>
      </c>
      <c r="N919">
        <v>1</v>
      </c>
      <c r="O919">
        <v>10</v>
      </c>
      <c r="P919">
        <v>8.1</v>
      </c>
    </row>
    <row r="920" spans="13:16" x14ac:dyDescent="0.25">
      <c r="M920">
        <f>1*10*9.1</f>
        <v>91</v>
      </c>
      <c r="N920">
        <v>1</v>
      </c>
      <c r="O920">
        <v>10</v>
      </c>
      <c r="P920">
        <v>9.1</v>
      </c>
    </row>
    <row r="921" spans="13:16" x14ac:dyDescent="0.25">
      <c r="M921">
        <f>1*10*10.1</f>
        <v>101</v>
      </c>
      <c r="N921">
        <v>1</v>
      </c>
      <c r="O921">
        <v>10</v>
      </c>
      <c r="P921">
        <v>10.1</v>
      </c>
    </row>
    <row r="922" spans="13:16" x14ac:dyDescent="0.25">
      <c r="M922">
        <f>1*10*1.2</f>
        <v>12</v>
      </c>
      <c r="N922">
        <v>1</v>
      </c>
      <c r="O922">
        <v>10</v>
      </c>
      <c r="P922">
        <v>1.2</v>
      </c>
    </row>
    <row r="923" spans="13:16" x14ac:dyDescent="0.25">
      <c r="M923">
        <f>1*10*2.2</f>
        <v>22</v>
      </c>
      <c r="N923">
        <v>1</v>
      </c>
      <c r="O923">
        <v>10</v>
      </c>
      <c r="P923">
        <v>2.2000000000000002</v>
      </c>
    </row>
    <row r="924" spans="13:16" x14ac:dyDescent="0.25">
      <c r="M924">
        <f>1*10*3.2</f>
        <v>32</v>
      </c>
      <c r="N924">
        <v>1</v>
      </c>
      <c r="O924">
        <v>10</v>
      </c>
      <c r="P924">
        <v>3.2</v>
      </c>
    </row>
    <row r="925" spans="13:16" x14ac:dyDescent="0.25">
      <c r="M925">
        <f>1*10*4.2</f>
        <v>42</v>
      </c>
      <c r="N925">
        <v>1</v>
      </c>
      <c r="O925">
        <v>10</v>
      </c>
      <c r="P925">
        <v>4.2</v>
      </c>
    </row>
    <row r="926" spans="13:16" x14ac:dyDescent="0.25">
      <c r="M926">
        <f>1*10*5.2</f>
        <v>52</v>
      </c>
      <c r="N926">
        <v>1</v>
      </c>
      <c r="O926">
        <v>10</v>
      </c>
      <c r="P926">
        <v>5.2</v>
      </c>
    </row>
    <row r="927" spans="13:16" x14ac:dyDescent="0.25">
      <c r="M927">
        <f>1*10*6.2</f>
        <v>62</v>
      </c>
      <c r="N927">
        <v>1</v>
      </c>
      <c r="O927">
        <v>10</v>
      </c>
      <c r="P927">
        <v>6.2</v>
      </c>
    </row>
    <row r="928" spans="13:16" x14ac:dyDescent="0.25">
      <c r="M928">
        <f>1*10*7.2</f>
        <v>72</v>
      </c>
      <c r="N928">
        <v>1</v>
      </c>
      <c r="O928">
        <v>10</v>
      </c>
      <c r="P928">
        <v>7.2</v>
      </c>
    </row>
    <row r="929" spans="13:16" x14ac:dyDescent="0.25">
      <c r="M929">
        <f>1*10*8.2</f>
        <v>82</v>
      </c>
      <c r="N929">
        <v>1</v>
      </c>
      <c r="O929">
        <v>10</v>
      </c>
      <c r="P929">
        <v>8.1999999999999993</v>
      </c>
    </row>
    <row r="930" spans="13:16" x14ac:dyDescent="0.25">
      <c r="M930">
        <f>1*10*9.2</f>
        <v>92</v>
      </c>
      <c r="N930">
        <v>1</v>
      </c>
      <c r="O930">
        <v>10</v>
      </c>
      <c r="P930">
        <v>9.1999999999999993</v>
      </c>
    </row>
    <row r="931" spans="13:16" x14ac:dyDescent="0.25">
      <c r="M931">
        <f>1*10*10.2</f>
        <v>102</v>
      </c>
      <c r="N931">
        <v>1</v>
      </c>
      <c r="O931">
        <v>10</v>
      </c>
      <c r="P931">
        <v>10.199999999999999</v>
      </c>
    </row>
    <row r="932" spans="13:16" x14ac:dyDescent="0.25">
      <c r="M932">
        <f>1*10*1.3</f>
        <v>13</v>
      </c>
      <c r="N932">
        <v>1</v>
      </c>
      <c r="O932">
        <v>10</v>
      </c>
      <c r="P932">
        <v>1.3</v>
      </c>
    </row>
    <row r="933" spans="13:16" x14ac:dyDescent="0.25">
      <c r="M933">
        <f>1*10*2.3</f>
        <v>23</v>
      </c>
      <c r="N933">
        <v>1</v>
      </c>
      <c r="O933">
        <v>10</v>
      </c>
      <c r="P933">
        <v>2.2999999999999998</v>
      </c>
    </row>
    <row r="934" spans="13:16" x14ac:dyDescent="0.25">
      <c r="M934">
        <f>1*10*3.3</f>
        <v>33</v>
      </c>
      <c r="N934">
        <v>1</v>
      </c>
      <c r="O934">
        <v>10</v>
      </c>
      <c r="P934">
        <v>3.3</v>
      </c>
    </row>
    <row r="935" spans="13:16" x14ac:dyDescent="0.25">
      <c r="M935">
        <f>1*10*4.3</f>
        <v>43</v>
      </c>
      <c r="N935">
        <v>1</v>
      </c>
      <c r="O935">
        <v>10</v>
      </c>
      <c r="P935">
        <v>4.3</v>
      </c>
    </row>
    <row r="936" spans="13:16" x14ac:dyDescent="0.25">
      <c r="M936">
        <f>1*10*5.3</f>
        <v>53</v>
      </c>
      <c r="N936">
        <v>1</v>
      </c>
      <c r="O936">
        <v>10</v>
      </c>
      <c r="P936">
        <v>5.3</v>
      </c>
    </row>
    <row r="937" spans="13:16" x14ac:dyDescent="0.25">
      <c r="M937">
        <f>1*10*6.3</f>
        <v>63</v>
      </c>
      <c r="N937">
        <v>1</v>
      </c>
      <c r="O937">
        <v>10</v>
      </c>
      <c r="P937">
        <v>6.3</v>
      </c>
    </row>
    <row r="938" spans="13:16" x14ac:dyDescent="0.25">
      <c r="M938">
        <f>1*10*7.3</f>
        <v>73</v>
      </c>
      <c r="N938">
        <v>1</v>
      </c>
      <c r="O938">
        <v>10</v>
      </c>
      <c r="P938">
        <v>7.3</v>
      </c>
    </row>
    <row r="939" spans="13:16" x14ac:dyDescent="0.25">
      <c r="M939">
        <f>1*10*8.3</f>
        <v>83</v>
      </c>
      <c r="N939">
        <v>1</v>
      </c>
      <c r="O939">
        <v>10</v>
      </c>
      <c r="P939">
        <v>8.3000000000000007</v>
      </c>
    </row>
    <row r="940" spans="13:16" x14ac:dyDescent="0.25">
      <c r="M940">
        <f>1*10*9.3</f>
        <v>93</v>
      </c>
      <c r="N940">
        <v>1</v>
      </c>
      <c r="O940">
        <v>10</v>
      </c>
      <c r="P940">
        <v>9.3000000000000007</v>
      </c>
    </row>
    <row r="941" spans="13:16" x14ac:dyDescent="0.25">
      <c r="M941">
        <f>1*10*10.3</f>
        <v>103</v>
      </c>
      <c r="N941">
        <v>1</v>
      </c>
      <c r="O941">
        <v>10</v>
      </c>
      <c r="P941">
        <v>10.3</v>
      </c>
    </row>
    <row r="942" spans="13:16" x14ac:dyDescent="0.25">
      <c r="M942">
        <f>1*10*1.4</f>
        <v>14</v>
      </c>
      <c r="N942">
        <v>1</v>
      </c>
      <c r="O942">
        <v>10</v>
      </c>
      <c r="P942">
        <v>1.4</v>
      </c>
    </row>
    <row r="943" spans="13:16" x14ac:dyDescent="0.25">
      <c r="M943">
        <f>1*10*2.4</f>
        <v>24</v>
      </c>
      <c r="N943">
        <v>1</v>
      </c>
      <c r="O943">
        <v>10</v>
      </c>
      <c r="P943">
        <v>2.4</v>
      </c>
    </row>
    <row r="944" spans="13:16" x14ac:dyDescent="0.25">
      <c r="M944">
        <f>1*10*3.4</f>
        <v>34</v>
      </c>
      <c r="N944">
        <v>1</v>
      </c>
      <c r="O944">
        <v>10</v>
      </c>
      <c r="P944">
        <v>3.4</v>
      </c>
    </row>
    <row r="945" spans="13:16" x14ac:dyDescent="0.25">
      <c r="M945">
        <f>1*10*4.4</f>
        <v>44</v>
      </c>
      <c r="N945">
        <v>1</v>
      </c>
      <c r="O945">
        <v>10</v>
      </c>
      <c r="P945">
        <v>4.4000000000000004</v>
      </c>
    </row>
    <row r="946" spans="13:16" x14ac:dyDescent="0.25">
      <c r="M946">
        <f>1*10*5.4</f>
        <v>54</v>
      </c>
      <c r="N946">
        <v>1</v>
      </c>
      <c r="O946">
        <v>10</v>
      </c>
      <c r="P946">
        <v>5.4</v>
      </c>
    </row>
    <row r="947" spans="13:16" x14ac:dyDescent="0.25">
      <c r="M947">
        <f>1*10*6.4</f>
        <v>64</v>
      </c>
      <c r="N947">
        <v>1</v>
      </c>
      <c r="O947">
        <v>10</v>
      </c>
      <c r="P947">
        <v>6.4</v>
      </c>
    </row>
    <row r="948" spans="13:16" x14ac:dyDescent="0.25">
      <c r="M948">
        <f>1*10*7.4</f>
        <v>74</v>
      </c>
      <c r="N948">
        <v>1</v>
      </c>
      <c r="O948">
        <v>10</v>
      </c>
      <c r="P948">
        <v>7.4</v>
      </c>
    </row>
    <row r="949" spans="13:16" x14ac:dyDescent="0.25">
      <c r="M949">
        <f>1*10*8.4</f>
        <v>84</v>
      </c>
      <c r="N949">
        <v>1</v>
      </c>
      <c r="O949">
        <v>10</v>
      </c>
      <c r="P949">
        <v>8.4</v>
      </c>
    </row>
    <row r="950" spans="13:16" x14ac:dyDescent="0.25">
      <c r="M950">
        <f>1*10*9.4</f>
        <v>94</v>
      </c>
      <c r="N950">
        <v>1</v>
      </c>
      <c r="O950">
        <v>10</v>
      </c>
      <c r="P950">
        <v>9.4</v>
      </c>
    </row>
    <row r="951" spans="13:16" x14ac:dyDescent="0.25">
      <c r="M951">
        <f>1*10*10.4</f>
        <v>104</v>
      </c>
      <c r="N951">
        <v>1</v>
      </c>
      <c r="O951">
        <v>10</v>
      </c>
      <c r="P951">
        <v>10.4</v>
      </c>
    </row>
    <row r="952" spans="13:16" x14ac:dyDescent="0.25">
      <c r="M952">
        <f>1*10*1.5</f>
        <v>15</v>
      </c>
      <c r="N952">
        <v>1</v>
      </c>
      <c r="O952">
        <v>10</v>
      </c>
      <c r="P952">
        <v>1.5</v>
      </c>
    </row>
    <row r="953" spans="13:16" x14ac:dyDescent="0.25">
      <c r="M953">
        <f>1*10*2.5</f>
        <v>25</v>
      </c>
      <c r="N953">
        <v>1</v>
      </c>
      <c r="O953">
        <v>10</v>
      </c>
      <c r="P953">
        <v>2.5</v>
      </c>
    </row>
    <row r="954" spans="13:16" x14ac:dyDescent="0.25">
      <c r="M954">
        <f>1*10*3.5</f>
        <v>35</v>
      </c>
      <c r="N954">
        <v>1</v>
      </c>
      <c r="O954">
        <v>10</v>
      </c>
      <c r="P954">
        <v>3.5</v>
      </c>
    </row>
    <row r="955" spans="13:16" x14ac:dyDescent="0.25">
      <c r="M955">
        <f>1*10*4.5</f>
        <v>45</v>
      </c>
      <c r="N955">
        <v>1</v>
      </c>
      <c r="O955">
        <v>10</v>
      </c>
      <c r="P955">
        <v>4.5</v>
      </c>
    </row>
    <row r="956" spans="13:16" x14ac:dyDescent="0.25">
      <c r="M956">
        <f>1*10*5.5</f>
        <v>55</v>
      </c>
      <c r="N956">
        <v>1</v>
      </c>
      <c r="O956">
        <v>10</v>
      </c>
      <c r="P956">
        <v>5.5</v>
      </c>
    </row>
    <row r="957" spans="13:16" x14ac:dyDescent="0.25">
      <c r="M957">
        <f>1*10*6.5</f>
        <v>65</v>
      </c>
      <c r="N957">
        <v>1</v>
      </c>
      <c r="O957">
        <v>10</v>
      </c>
      <c r="P957">
        <v>6.5</v>
      </c>
    </row>
    <row r="958" spans="13:16" x14ac:dyDescent="0.25">
      <c r="M958">
        <f>1*10*7.5</f>
        <v>75</v>
      </c>
      <c r="N958">
        <v>1</v>
      </c>
      <c r="O958">
        <v>10</v>
      </c>
      <c r="P958">
        <v>7.5</v>
      </c>
    </row>
    <row r="959" spans="13:16" x14ac:dyDescent="0.25">
      <c r="M959">
        <f>1*10*8.5</f>
        <v>85</v>
      </c>
      <c r="N959">
        <v>1</v>
      </c>
      <c r="O959">
        <v>10</v>
      </c>
      <c r="P959">
        <v>8.5</v>
      </c>
    </row>
    <row r="960" spans="13:16" x14ac:dyDescent="0.25">
      <c r="M960">
        <f>1*10*9.5</f>
        <v>95</v>
      </c>
      <c r="N960">
        <v>1</v>
      </c>
      <c r="O960">
        <v>10</v>
      </c>
      <c r="P960">
        <v>9.5</v>
      </c>
    </row>
    <row r="961" spans="13:16" x14ac:dyDescent="0.25">
      <c r="M961">
        <f>1*10*10.5</f>
        <v>105</v>
      </c>
      <c r="N961">
        <v>1</v>
      </c>
      <c r="O961">
        <v>10</v>
      </c>
      <c r="P961">
        <v>10.5</v>
      </c>
    </row>
    <row r="962" spans="13:16" x14ac:dyDescent="0.25">
      <c r="M962">
        <f>1*10*1.6</f>
        <v>16</v>
      </c>
      <c r="N962">
        <v>1</v>
      </c>
      <c r="O962">
        <v>10</v>
      </c>
      <c r="P962">
        <v>1.6</v>
      </c>
    </row>
    <row r="963" spans="13:16" x14ac:dyDescent="0.25">
      <c r="M963">
        <f>1*10*2.6</f>
        <v>26</v>
      </c>
      <c r="N963">
        <v>1</v>
      </c>
      <c r="O963">
        <v>10</v>
      </c>
      <c r="P963">
        <v>2.6</v>
      </c>
    </row>
    <row r="964" spans="13:16" x14ac:dyDescent="0.25">
      <c r="M964">
        <f>1*10*3.6</f>
        <v>36</v>
      </c>
      <c r="N964">
        <v>1</v>
      </c>
      <c r="O964">
        <v>10</v>
      </c>
      <c r="P964">
        <v>3.6</v>
      </c>
    </row>
    <row r="965" spans="13:16" x14ac:dyDescent="0.25">
      <c r="M965">
        <f>1*10*4.6</f>
        <v>46</v>
      </c>
      <c r="N965">
        <v>1</v>
      </c>
      <c r="O965">
        <v>10</v>
      </c>
      <c r="P965">
        <v>4.5999999999999996</v>
      </c>
    </row>
    <row r="966" spans="13:16" x14ac:dyDescent="0.25">
      <c r="M966">
        <f>1*10*5.6</f>
        <v>56</v>
      </c>
      <c r="N966">
        <v>1</v>
      </c>
      <c r="O966">
        <v>10</v>
      </c>
      <c r="P966">
        <v>5.6</v>
      </c>
    </row>
    <row r="967" spans="13:16" x14ac:dyDescent="0.25">
      <c r="M967">
        <f>1*10*6.6</f>
        <v>66</v>
      </c>
      <c r="N967">
        <v>1</v>
      </c>
      <c r="O967">
        <v>10</v>
      </c>
      <c r="P967">
        <v>6.6</v>
      </c>
    </row>
    <row r="968" spans="13:16" x14ac:dyDescent="0.25">
      <c r="M968">
        <f>1*10*7.6</f>
        <v>76</v>
      </c>
      <c r="N968">
        <v>1</v>
      </c>
      <c r="O968">
        <v>10</v>
      </c>
      <c r="P968">
        <v>7.6</v>
      </c>
    </row>
    <row r="969" spans="13:16" x14ac:dyDescent="0.25">
      <c r="M969">
        <f>1*10*8.6</f>
        <v>86</v>
      </c>
      <c r="N969">
        <v>1</v>
      </c>
      <c r="O969">
        <v>10</v>
      </c>
      <c r="P969">
        <v>8.6</v>
      </c>
    </row>
    <row r="970" spans="13:16" x14ac:dyDescent="0.25">
      <c r="M970">
        <f>1*10*9.6</f>
        <v>96</v>
      </c>
      <c r="N970">
        <v>1</v>
      </c>
      <c r="O970">
        <v>10</v>
      </c>
      <c r="P970">
        <v>9.6</v>
      </c>
    </row>
    <row r="971" spans="13:16" x14ac:dyDescent="0.25">
      <c r="M971">
        <f>1*10*10.6</f>
        <v>106</v>
      </c>
      <c r="N971">
        <v>1</v>
      </c>
      <c r="O971">
        <v>10</v>
      </c>
      <c r="P971">
        <v>10.6</v>
      </c>
    </row>
    <row r="972" spans="13:16" x14ac:dyDescent="0.25">
      <c r="M972">
        <f>1*10*1.7</f>
        <v>17</v>
      </c>
      <c r="N972">
        <v>1</v>
      </c>
      <c r="O972">
        <v>10</v>
      </c>
      <c r="P972">
        <v>1.7</v>
      </c>
    </row>
    <row r="973" spans="13:16" x14ac:dyDescent="0.25">
      <c r="M973">
        <f>1*10*2.7</f>
        <v>27</v>
      </c>
      <c r="N973">
        <v>1</v>
      </c>
      <c r="O973">
        <v>10</v>
      </c>
      <c r="P973">
        <v>2.7</v>
      </c>
    </row>
    <row r="974" spans="13:16" x14ac:dyDescent="0.25">
      <c r="M974">
        <f>1*10*3.7</f>
        <v>37</v>
      </c>
      <c r="N974">
        <v>1</v>
      </c>
      <c r="O974">
        <v>10</v>
      </c>
      <c r="P974">
        <v>3.7</v>
      </c>
    </row>
    <row r="975" spans="13:16" x14ac:dyDescent="0.25">
      <c r="M975">
        <f>1*10*4.7</f>
        <v>47</v>
      </c>
      <c r="N975">
        <v>1</v>
      </c>
      <c r="O975">
        <v>10</v>
      </c>
      <c r="P975">
        <v>4.7</v>
      </c>
    </row>
    <row r="976" spans="13:16" x14ac:dyDescent="0.25">
      <c r="M976">
        <f>1*10*5.7</f>
        <v>57</v>
      </c>
      <c r="N976">
        <v>1</v>
      </c>
      <c r="O976">
        <v>10</v>
      </c>
      <c r="P976">
        <v>5.7</v>
      </c>
    </row>
    <row r="977" spans="13:16" x14ac:dyDescent="0.25">
      <c r="M977">
        <f>1*10*6.7</f>
        <v>67</v>
      </c>
      <c r="N977">
        <v>1</v>
      </c>
      <c r="O977">
        <v>10</v>
      </c>
      <c r="P977">
        <v>6.7</v>
      </c>
    </row>
    <row r="978" spans="13:16" x14ac:dyDescent="0.25">
      <c r="M978">
        <f>1*10*7.7</f>
        <v>77</v>
      </c>
      <c r="N978">
        <v>1</v>
      </c>
      <c r="O978">
        <v>10</v>
      </c>
      <c r="P978">
        <v>7.7</v>
      </c>
    </row>
    <row r="979" spans="13:16" x14ac:dyDescent="0.25">
      <c r="M979">
        <f>1*10*8.7</f>
        <v>87</v>
      </c>
      <c r="N979">
        <v>1</v>
      </c>
      <c r="O979">
        <v>10</v>
      </c>
      <c r="P979">
        <v>8.6999999999999993</v>
      </c>
    </row>
    <row r="980" spans="13:16" x14ac:dyDescent="0.25">
      <c r="M980">
        <f>1*10*9.7</f>
        <v>97</v>
      </c>
      <c r="N980">
        <v>1</v>
      </c>
      <c r="O980">
        <v>10</v>
      </c>
      <c r="P980">
        <v>9.6999999999999993</v>
      </c>
    </row>
    <row r="981" spans="13:16" x14ac:dyDescent="0.25">
      <c r="M981">
        <f>1*10*10.7</f>
        <v>107</v>
      </c>
      <c r="N981">
        <v>1</v>
      </c>
      <c r="O981">
        <v>10</v>
      </c>
      <c r="P981">
        <v>10.7</v>
      </c>
    </row>
    <row r="982" spans="13:16" x14ac:dyDescent="0.25">
      <c r="M982">
        <f>1*10*1.8</f>
        <v>18</v>
      </c>
      <c r="N982">
        <v>1</v>
      </c>
      <c r="O982">
        <v>10</v>
      </c>
      <c r="P982">
        <v>1.8</v>
      </c>
    </row>
    <row r="983" spans="13:16" x14ac:dyDescent="0.25">
      <c r="M983">
        <f>1*10*2.8</f>
        <v>28</v>
      </c>
      <c r="N983">
        <v>1</v>
      </c>
      <c r="O983">
        <v>10</v>
      </c>
      <c r="P983">
        <v>2.8</v>
      </c>
    </row>
    <row r="984" spans="13:16" x14ac:dyDescent="0.25">
      <c r="M984">
        <f>1*10*3.8</f>
        <v>38</v>
      </c>
      <c r="N984">
        <v>1</v>
      </c>
      <c r="O984">
        <v>10</v>
      </c>
      <c r="P984">
        <v>3.8</v>
      </c>
    </row>
    <row r="985" spans="13:16" x14ac:dyDescent="0.25">
      <c r="M985">
        <f>1*10*4.8</f>
        <v>48</v>
      </c>
      <c r="N985">
        <v>1</v>
      </c>
      <c r="O985">
        <v>10</v>
      </c>
      <c r="P985">
        <v>4.8</v>
      </c>
    </row>
    <row r="986" spans="13:16" x14ac:dyDescent="0.25">
      <c r="M986">
        <f>1*10*5.8</f>
        <v>58</v>
      </c>
      <c r="N986">
        <v>1</v>
      </c>
      <c r="O986">
        <v>10</v>
      </c>
      <c r="P986">
        <v>5.8</v>
      </c>
    </row>
    <row r="987" spans="13:16" x14ac:dyDescent="0.25">
      <c r="M987">
        <f>1*10*6.8</f>
        <v>68</v>
      </c>
      <c r="N987">
        <v>1</v>
      </c>
      <c r="O987">
        <v>10</v>
      </c>
      <c r="P987">
        <v>6.8</v>
      </c>
    </row>
    <row r="988" spans="13:16" x14ac:dyDescent="0.25">
      <c r="M988">
        <f>1*10*7.8</f>
        <v>78</v>
      </c>
      <c r="N988">
        <v>1</v>
      </c>
      <c r="O988">
        <v>10</v>
      </c>
      <c r="P988">
        <v>7.8</v>
      </c>
    </row>
    <row r="989" spans="13:16" x14ac:dyDescent="0.25">
      <c r="M989">
        <f>1*10*8.8</f>
        <v>88</v>
      </c>
      <c r="N989">
        <v>1</v>
      </c>
      <c r="O989">
        <v>10</v>
      </c>
      <c r="P989">
        <v>8.8000000000000007</v>
      </c>
    </row>
    <row r="990" spans="13:16" x14ac:dyDescent="0.25">
      <c r="M990">
        <f>1*10*9.8</f>
        <v>98</v>
      </c>
      <c r="N990">
        <v>1</v>
      </c>
      <c r="O990">
        <v>10</v>
      </c>
      <c r="P990">
        <v>9.8000000000000007</v>
      </c>
    </row>
    <row r="991" spans="13:16" x14ac:dyDescent="0.25">
      <c r="M991">
        <f>1*10*10.8</f>
        <v>108</v>
      </c>
      <c r="N991">
        <v>1</v>
      </c>
      <c r="O991">
        <v>10</v>
      </c>
      <c r="P991">
        <v>10.8</v>
      </c>
    </row>
    <row r="992" spans="13:16" x14ac:dyDescent="0.25">
      <c r="M992">
        <f>1*10*1.9</f>
        <v>19</v>
      </c>
      <c r="N992">
        <v>1</v>
      </c>
      <c r="O992">
        <v>10</v>
      </c>
      <c r="P992">
        <v>1.9</v>
      </c>
    </row>
    <row r="993" spans="13:16" x14ac:dyDescent="0.25">
      <c r="M993">
        <f>1*10*2.9</f>
        <v>29</v>
      </c>
      <c r="N993">
        <v>1</v>
      </c>
      <c r="O993">
        <v>10</v>
      </c>
      <c r="P993">
        <v>2.9</v>
      </c>
    </row>
    <row r="994" spans="13:16" x14ac:dyDescent="0.25">
      <c r="M994">
        <f>1*10*3.9</f>
        <v>39</v>
      </c>
      <c r="N994">
        <v>1</v>
      </c>
      <c r="O994">
        <v>10</v>
      </c>
      <c r="P994">
        <v>3.9</v>
      </c>
    </row>
    <row r="995" spans="13:16" x14ac:dyDescent="0.25">
      <c r="M995">
        <f>1*10*4.9</f>
        <v>49</v>
      </c>
      <c r="N995">
        <v>1</v>
      </c>
      <c r="O995">
        <v>10</v>
      </c>
      <c r="P995">
        <v>4.9000000000000004</v>
      </c>
    </row>
    <row r="996" spans="13:16" x14ac:dyDescent="0.25">
      <c r="M996">
        <f>1*10*5.9</f>
        <v>59</v>
      </c>
      <c r="N996">
        <v>1</v>
      </c>
      <c r="O996">
        <v>10</v>
      </c>
      <c r="P996">
        <v>5.9</v>
      </c>
    </row>
    <row r="997" spans="13:16" x14ac:dyDescent="0.25">
      <c r="M997">
        <f>1*10*6.9</f>
        <v>69</v>
      </c>
      <c r="N997">
        <v>1</v>
      </c>
      <c r="O997">
        <v>10</v>
      </c>
      <c r="P997">
        <v>6.9</v>
      </c>
    </row>
    <row r="998" spans="13:16" x14ac:dyDescent="0.25">
      <c r="M998">
        <f>1*10*7.9</f>
        <v>79</v>
      </c>
      <c r="N998">
        <v>1</v>
      </c>
      <c r="O998">
        <v>10</v>
      </c>
      <c r="P998">
        <v>7.9</v>
      </c>
    </row>
    <row r="999" spans="13:16" x14ac:dyDescent="0.25">
      <c r="M999">
        <f>1*10*8.9</f>
        <v>89</v>
      </c>
      <c r="N999">
        <v>1</v>
      </c>
      <c r="O999">
        <v>10</v>
      </c>
      <c r="P999">
        <v>8.9</v>
      </c>
    </row>
    <row r="1000" spans="13:16" x14ac:dyDescent="0.25">
      <c r="M1000">
        <f>1*10*9.9</f>
        <v>99</v>
      </c>
      <c r="N1000">
        <v>1</v>
      </c>
      <c r="O1000">
        <v>10</v>
      </c>
      <c r="P1000">
        <v>9.9</v>
      </c>
    </row>
    <row r="1001" spans="13:16" x14ac:dyDescent="0.25">
      <c r="M1001">
        <f>1*10*10.9</f>
        <v>109</v>
      </c>
      <c r="N1001">
        <v>1</v>
      </c>
      <c r="O1001">
        <v>10</v>
      </c>
      <c r="P1001">
        <v>10.9</v>
      </c>
    </row>
    <row r="1002" spans="13:16" x14ac:dyDescent="0.25">
      <c r="M1002">
        <f>1*1.1*1</f>
        <v>1.1000000000000001</v>
      </c>
      <c r="N1002">
        <v>1</v>
      </c>
      <c r="O1002">
        <v>1.1000000000000001</v>
      </c>
      <c r="P1002">
        <v>1</v>
      </c>
    </row>
    <row r="1003" spans="13:16" x14ac:dyDescent="0.25">
      <c r="M1003">
        <f>1*1.1*2</f>
        <v>2.2000000000000002</v>
      </c>
      <c r="N1003">
        <v>1</v>
      </c>
      <c r="O1003">
        <v>1.1000000000000001</v>
      </c>
      <c r="P1003">
        <v>2</v>
      </c>
    </row>
    <row r="1004" spans="13:16" x14ac:dyDescent="0.25">
      <c r="M1004">
        <f>1*1.1*3</f>
        <v>3.3000000000000003</v>
      </c>
      <c r="N1004">
        <v>1</v>
      </c>
      <c r="O1004">
        <v>1.1000000000000001</v>
      </c>
      <c r="P1004">
        <v>3</v>
      </c>
    </row>
    <row r="1005" spans="13:16" x14ac:dyDescent="0.25">
      <c r="M1005">
        <f>1*1.1*4</f>
        <v>4.4000000000000004</v>
      </c>
      <c r="N1005">
        <v>1</v>
      </c>
      <c r="O1005">
        <v>1.1000000000000001</v>
      </c>
      <c r="P1005">
        <v>4</v>
      </c>
    </row>
    <row r="1006" spans="13:16" x14ac:dyDescent="0.25">
      <c r="M1006">
        <f>1*1.1*5</f>
        <v>5.5</v>
      </c>
      <c r="N1006">
        <v>1</v>
      </c>
      <c r="O1006">
        <v>1.1000000000000001</v>
      </c>
      <c r="P1006">
        <v>5</v>
      </c>
    </row>
    <row r="1007" spans="13:16" x14ac:dyDescent="0.25">
      <c r="M1007">
        <f>1*1.1*6</f>
        <v>6.6000000000000005</v>
      </c>
      <c r="N1007">
        <v>1</v>
      </c>
      <c r="O1007">
        <v>1.1000000000000001</v>
      </c>
      <c r="P1007">
        <v>6</v>
      </c>
    </row>
    <row r="1008" spans="13:16" x14ac:dyDescent="0.25">
      <c r="M1008">
        <f>1*1.1*7</f>
        <v>7.7000000000000011</v>
      </c>
      <c r="N1008">
        <v>1</v>
      </c>
      <c r="O1008">
        <v>1.1000000000000001</v>
      </c>
      <c r="P1008">
        <v>7</v>
      </c>
    </row>
    <row r="1009" spans="13:16" x14ac:dyDescent="0.25">
      <c r="M1009">
        <f>1*1.1*8</f>
        <v>8.8000000000000007</v>
      </c>
      <c r="N1009">
        <v>1</v>
      </c>
      <c r="O1009">
        <v>1.1000000000000001</v>
      </c>
      <c r="P1009">
        <v>8</v>
      </c>
    </row>
    <row r="1010" spans="13:16" x14ac:dyDescent="0.25">
      <c r="M1010">
        <f>1*1.1*9</f>
        <v>9.9</v>
      </c>
      <c r="N1010">
        <v>1</v>
      </c>
      <c r="O1010">
        <v>1.1000000000000001</v>
      </c>
      <c r="P1010">
        <v>9</v>
      </c>
    </row>
    <row r="1011" spans="13:16" x14ac:dyDescent="0.25">
      <c r="M1011">
        <f>1*1.1*10</f>
        <v>11</v>
      </c>
      <c r="N1011">
        <v>1</v>
      </c>
      <c r="O1011">
        <v>1.1000000000000001</v>
      </c>
      <c r="P1011">
        <v>10</v>
      </c>
    </row>
    <row r="1012" spans="13:16" x14ac:dyDescent="0.25">
      <c r="M1012">
        <f>1*1.1*1.1</f>
        <v>1.2100000000000002</v>
      </c>
      <c r="N1012">
        <v>1</v>
      </c>
      <c r="O1012">
        <v>1.1000000000000001</v>
      </c>
      <c r="P1012">
        <v>1.1000000000000001</v>
      </c>
    </row>
    <row r="1013" spans="13:16" x14ac:dyDescent="0.25">
      <c r="M1013">
        <f>1*1.1*2.1</f>
        <v>2.3100000000000005</v>
      </c>
      <c r="N1013">
        <v>1</v>
      </c>
      <c r="O1013">
        <v>1.1000000000000001</v>
      </c>
      <c r="P1013">
        <v>2.1</v>
      </c>
    </row>
    <row r="1014" spans="13:16" x14ac:dyDescent="0.25">
      <c r="M1014">
        <f>1*1.1*3.1</f>
        <v>3.4100000000000006</v>
      </c>
      <c r="N1014">
        <v>1</v>
      </c>
      <c r="O1014">
        <v>1.1000000000000001</v>
      </c>
      <c r="P1014">
        <v>3.1</v>
      </c>
    </row>
    <row r="1015" spans="13:16" x14ac:dyDescent="0.25">
      <c r="M1015">
        <f>1*1.1*4.1</f>
        <v>4.51</v>
      </c>
      <c r="N1015">
        <v>1</v>
      </c>
      <c r="O1015">
        <v>1.1000000000000001</v>
      </c>
      <c r="P1015">
        <v>4.0999999999999996</v>
      </c>
    </row>
    <row r="1016" spans="13:16" x14ac:dyDescent="0.25">
      <c r="M1016">
        <f>1*1.1*5.1</f>
        <v>5.61</v>
      </c>
      <c r="N1016">
        <v>1</v>
      </c>
      <c r="O1016">
        <v>1.1000000000000001</v>
      </c>
      <c r="P1016">
        <v>5.0999999999999996</v>
      </c>
    </row>
    <row r="1017" spans="13:16" x14ac:dyDescent="0.25">
      <c r="M1017">
        <f>1*1.1*6.1</f>
        <v>6.71</v>
      </c>
      <c r="N1017">
        <v>1</v>
      </c>
      <c r="O1017">
        <v>1.1000000000000001</v>
      </c>
      <c r="P1017">
        <v>6.1</v>
      </c>
    </row>
    <row r="1018" spans="13:16" x14ac:dyDescent="0.25">
      <c r="M1018">
        <f>1*1.1*7.1</f>
        <v>7.8100000000000005</v>
      </c>
      <c r="N1018">
        <v>1</v>
      </c>
      <c r="O1018">
        <v>1.1000000000000001</v>
      </c>
      <c r="P1018">
        <v>7.1</v>
      </c>
    </row>
    <row r="1019" spans="13:16" x14ac:dyDescent="0.25">
      <c r="M1019">
        <f>1*1.1*8.1</f>
        <v>8.91</v>
      </c>
      <c r="N1019">
        <v>1</v>
      </c>
      <c r="O1019">
        <v>1.1000000000000001</v>
      </c>
      <c r="P1019">
        <v>8.1</v>
      </c>
    </row>
    <row r="1020" spans="13:16" x14ac:dyDescent="0.25">
      <c r="M1020">
        <f>1*1.1*9.1</f>
        <v>10.01</v>
      </c>
      <c r="N1020">
        <v>1</v>
      </c>
      <c r="O1020">
        <v>1.1000000000000001</v>
      </c>
      <c r="P1020">
        <v>9.1</v>
      </c>
    </row>
    <row r="1021" spans="13:16" x14ac:dyDescent="0.25">
      <c r="M1021">
        <f>1*1.1*10.1</f>
        <v>11.110000000000001</v>
      </c>
      <c r="N1021">
        <v>1</v>
      </c>
      <c r="O1021">
        <v>1.1000000000000001</v>
      </c>
      <c r="P1021">
        <v>10.1</v>
      </c>
    </row>
    <row r="1022" spans="13:16" x14ac:dyDescent="0.25">
      <c r="M1022">
        <f>1*1.1*1.2</f>
        <v>1.32</v>
      </c>
      <c r="N1022">
        <v>1</v>
      </c>
      <c r="O1022">
        <v>1.1000000000000001</v>
      </c>
      <c r="P1022">
        <v>1.2</v>
      </c>
    </row>
    <row r="1023" spans="13:16" x14ac:dyDescent="0.25">
      <c r="M1023">
        <f>1*1.1*2.2</f>
        <v>2.4200000000000004</v>
      </c>
      <c r="N1023">
        <v>1</v>
      </c>
      <c r="O1023">
        <v>1.1000000000000001</v>
      </c>
      <c r="P1023">
        <v>2.2000000000000002</v>
      </c>
    </row>
    <row r="1024" spans="13:16" x14ac:dyDescent="0.25">
      <c r="M1024">
        <f>1*1.1*3.2</f>
        <v>3.5200000000000005</v>
      </c>
      <c r="N1024">
        <v>1</v>
      </c>
      <c r="O1024">
        <v>1.1000000000000001</v>
      </c>
      <c r="P1024">
        <v>3.2</v>
      </c>
    </row>
    <row r="1025" spans="13:16" x14ac:dyDescent="0.25">
      <c r="M1025">
        <f>1*1.1*4.2</f>
        <v>4.620000000000001</v>
      </c>
      <c r="N1025">
        <v>1</v>
      </c>
      <c r="O1025">
        <v>1.1000000000000001</v>
      </c>
      <c r="P1025">
        <v>4.2</v>
      </c>
    </row>
    <row r="1026" spans="13:16" x14ac:dyDescent="0.25">
      <c r="M1026">
        <f>1*1.1*5.2</f>
        <v>5.7200000000000006</v>
      </c>
      <c r="N1026">
        <v>1</v>
      </c>
      <c r="O1026">
        <v>1.1000000000000001</v>
      </c>
      <c r="P1026">
        <v>5.2</v>
      </c>
    </row>
    <row r="1027" spans="13:16" x14ac:dyDescent="0.25">
      <c r="M1027">
        <f>1*1.1*6.2</f>
        <v>6.8200000000000012</v>
      </c>
      <c r="N1027">
        <v>1</v>
      </c>
      <c r="O1027">
        <v>1.1000000000000001</v>
      </c>
      <c r="P1027">
        <v>6.2</v>
      </c>
    </row>
    <row r="1028" spans="13:16" x14ac:dyDescent="0.25">
      <c r="M1028">
        <f>1*1.1*7.2</f>
        <v>7.9200000000000008</v>
      </c>
      <c r="N1028">
        <v>1</v>
      </c>
      <c r="O1028">
        <v>1.1000000000000001</v>
      </c>
      <c r="P1028">
        <v>7.2</v>
      </c>
    </row>
    <row r="1029" spans="13:16" x14ac:dyDescent="0.25">
      <c r="M1029">
        <f>1*1.1*8.2</f>
        <v>9.02</v>
      </c>
      <c r="N1029">
        <v>1</v>
      </c>
      <c r="O1029">
        <v>1.1000000000000001</v>
      </c>
      <c r="P1029">
        <v>8.1999999999999993</v>
      </c>
    </row>
    <row r="1030" spans="13:16" x14ac:dyDescent="0.25">
      <c r="M1030">
        <f>1*1.1*9.2</f>
        <v>10.119999999999999</v>
      </c>
      <c r="N1030">
        <v>1</v>
      </c>
      <c r="O1030">
        <v>1.1000000000000001</v>
      </c>
      <c r="P1030">
        <v>9.1999999999999993</v>
      </c>
    </row>
    <row r="1031" spans="13:16" x14ac:dyDescent="0.25">
      <c r="M1031">
        <f>1*1.1*10.2</f>
        <v>11.22</v>
      </c>
      <c r="N1031">
        <v>1</v>
      </c>
      <c r="O1031">
        <v>1.1000000000000001</v>
      </c>
      <c r="P1031">
        <v>10.199999999999999</v>
      </c>
    </row>
    <row r="1032" spans="13:16" x14ac:dyDescent="0.25">
      <c r="M1032">
        <f>1*1.1*1.3</f>
        <v>1.4300000000000002</v>
      </c>
      <c r="N1032">
        <v>1</v>
      </c>
      <c r="O1032">
        <v>1.1000000000000001</v>
      </c>
      <c r="P1032">
        <v>1.3</v>
      </c>
    </row>
    <row r="1033" spans="13:16" x14ac:dyDescent="0.25">
      <c r="M1033">
        <f>1*1.1*2.3</f>
        <v>2.5299999999999998</v>
      </c>
      <c r="N1033">
        <v>1</v>
      </c>
      <c r="O1033">
        <v>1.1000000000000001</v>
      </c>
      <c r="P1033">
        <v>2.2999999999999998</v>
      </c>
    </row>
    <row r="1034" spans="13:16" x14ac:dyDescent="0.25">
      <c r="M1034">
        <f>1*1.1*3.3</f>
        <v>3.63</v>
      </c>
      <c r="N1034">
        <v>1</v>
      </c>
      <c r="O1034">
        <v>1.1000000000000001</v>
      </c>
      <c r="P1034">
        <v>3.3</v>
      </c>
    </row>
    <row r="1035" spans="13:16" x14ac:dyDescent="0.25">
      <c r="M1035">
        <f>1*1.1*4.3</f>
        <v>4.7300000000000004</v>
      </c>
      <c r="N1035">
        <v>1</v>
      </c>
      <c r="O1035">
        <v>1.1000000000000001</v>
      </c>
      <c r="P1035">
        <v>4.3</v>
      </c>
    </row>
    <row r="1036" spans="13:16" x14ac:dyDescent="0.25">
      <c r="M1036">
        <f>1*1.1*5.3</f>
        <v>5.83</v>
      </c>
      <c r="N1036">
        <v>1</v>
      </c>
      <c r="O1036">
        <v>1.1000000000000001</v>
      </c>
      <c r="P1036">
        <v>5.3</v>
      </c>
    </row>
    <row r="1037" spans="13:16" x14ac:dyDescent="0.25">
      <c r="M1037">
        <f>1*1.1*6.3</f>
        <v>6.9300000000000006</v>
      </c>
      <c r="N1037">
        <v>1</v>
      </c>
      <c r="O1037">
        <v>1.1000000000000001</v>
      </c>
      <c r="P1037">
        <v>6.3</v>
      </c>
    </row>
    <row r="1038" spans="13:16" x14ac:dyDescent="0.25">
      <c r="M1038">
        <f>1*1.1*7.3</f>
        <v>8.0300000000000011</v>
      </c>
      <c r="N1038">
        <v>1</v>
      </c>
      <c r="O1038">
        <v>1.1000000000000001</v>
      </c>
      <c r="P1038">
        <v>7.3</v>
      </c>
    </row>
    <row r="1039" spans="13:16" x14ac:dyDescent="0.25">
      <c r="M1039">
        <f>1*1.1*8.3</f>
        <v>9.1300000000000008</v>
      </c>
      <c r="N1039">
        <v>1</v>
      </c>
      <c r="O1039">
        <v>1.1000000000000001</v>
      </c>
      <c r="P1039">
        <v>8.3000000000000007</v>
      </c>
    </row>
    <row r="1040" spans="13:16" x14ac:dyDescent="0.25">
      <c r="M1040">
        <f>1*1.1*9.3</f>
        <v>10.230000000000002</v>
      </c>
      <c r="N1040">
        <v>1</v>
      </c>
      <c r="O1040">
        <v>1.1000000000000001</v>
      </c>
      <c r="P1040">
        <v>9.3000000000000007</v>
      </c>
    </row>
    <row r="1041" spans="13:16" x14ac:dyDescent="0.25">
      <c r="M1041">
        <f>1*1.1*10.3</f>
        <v>11.330000000000002</v>
      </c>
      <c r="N1041">
        <v>1</v>
      </c>
      <c r="O1041">
        <v>1.1000000000000001</v>
      </c>
      <c r="P1041">
        <v>10.3</v>
      </c>
    </row>
    <row r="1042" spans="13:16" x14ac:dyDescent="0.25">
      <c r="M1042">
        <f>1*1.1*1.4</f>
        <v>1.54</v>
      </c>
      <c r="N1042">
        <v>1</v>
      </c>
      <c r="O1042">
        <v>1.1000000000000001</v>
      </c>
      <c r="P1042">
        <v>1.4</v>
      </c>
    </row>
    <row r="1043" spans="13:16" x14ac:dyDescent="0.25">
      <c r="M1043">
        <f>1*1.1*2.4</f>
        <v>2.64</v>
      </c>
      <c r="N1043">
        <v>1</v>
      </c>
      <c r="O1043">
        <v>1.1000000000000001</v>
      </c>
      <c r="P1043">
        <v>2.4</v>
      </c>
    </row>
    <row r="1044" spans="13:16" x14ac:dyDescent="0.25">
      <c r="M1044">
        <f>1*1.1*3.4</f>
        <v>3.74</v>
      </c>
      <c r="N1044">
        <v>1</v>
      </c>
      <c r="O1044">
        <v>1.1000000000000001</v>
      </c>
      <c r="P1044">
        <v>3.4</v>
      </c>
    </row>
    <row r="1045" spans="13:16" x14ac:dyDescent="0.25">
      <c r="M1045">
        <f>1*1.1*4.4</f>
        <v>4.8400000000000007</v>
      </c>
      <c r="N1045">
        <v>1</v>
      </c>
      <c r="O1045">
        <v>1.1000000000000001</v>
      </c>
      <c r="P1045">
        <v>4.4000000000000004</v>
      </c>
    </row>
    <row r="1046" spans="13:16" x14ac:dyDescent="0.25">
      <c r="M1046">
        <f>1*1.1*5.4</f>
        <v>5.9400000000000013</v>
      </c>
      <c r="N1046">
        <v>1</v>
      </c>
      <c r="O1046">
        <v>1.1000000000000001</v>
      </c>
      <c r="P1046">
        <v>5.4</v>
      </c>
    </row>
    <row r="1047" spans="13:16" x14ac:dyDescent="0.25">
      <c r="M1047">
        <f>1*1.1*6.4</f>
        <v>7.0400000000000009</v>
      </c>
      <c r="N1047">
        <v>1</v>
      </c>
      <c r="O1047">
        <v>1.1000000000000001</v>
      </c>
      <c r="P1047">
        <v>6.4</v>
      </c>
    </row>
    <row r="1048" spans="13:16" x14ac:dyDescent="0.25">
      <c r="M1048">
        <f>1*1.1*7.4</f>
        <v>8.14</v>
      </c>
      <c r="N1048">
        <v>1</v>
      </c>
      <c r="O1048">
        <v>1.1000000000000001</v>
      </c>
      <c r="P1048">
        <v>7.4</v>
      </c>
    </row>
    <row r="1049" spans="13:16" x14ac:dyDescent="0.25">
      <c r="M1049">
        <f>1*1.1*8.4</f>
        <v>9.240000000000002</v>
      </c>
      <c r="N1049">
        <v>1</v>
      </c>
      <c r="O1049">
        <v>1.1000000000000001</v>
      </c>
      <c r="P1049">
        <v>8.4</v>
      </c>
    </row>
    <row r="1050" spans="13:16" x14ac:dyDescent="0.25">
      <c r="M1050">
        <f>1*1.1*9.4</f>
        <v>10.340000000000002</v>
      </c>
      <c r="N1050">
        <v>1</v>
      </c>
      <c r="O1050">
        <v>1.1000000000000001</v>
      </c>
      <c r="P1050">
        <v>9.4</v>
      </c>
    </row>
    <row r="1051" spans="13:16" x14ac:dyDescent="0.25">
      <c r="M1051">
        <f>1*1.1*10.4</f>
        <v>11.440000000000001</v>
      </c>
      <c r="N1051">
        <v>1</v>
      </c>
      <c r="O1051">
        <v>1.1000000000000001</v>
      </c>
      <c r="P1051">
        <v>10.4</v>
      </c>
    </row>
    <row r="1052" spans="13:16" x14ac:dyDescent="0.25">
      <c r="M1052">
        <f>1*1.1*1.5</f>
        <v>1.6500000000000001</v>
      </c>
      <c r="N1052">
        <v>1</v>
      </c>
      <c r="O1052">
        <v>1.1000000000000001</v>
      </c>
      <c r="P1052">
        <v>1.5</v>
      </c>
    </row>
    <row r="1053" spans="13:16" x14ac:dyDescent="0.25">
      <c r="M1053">
        <f>1*1.1*2.5</f>
        <v>2.75</v>
      </c>
      <c r="N1053">
        <v>1</v>
      </c>
      <c r="O1053">
        <v>1.1000000000000001</v>
      </c>
      <c r="P1053">
        <v>2.5</v>
      </c>
    </row>
    <row r="1054" spans="13:16" x14ac:dyDescent="0.25">
      <c r="M1054">
        <f>1*1.1*3.5</f>
        <v>3.8500000000000005</v>
      </c>
      <c r="N1054">
        <v>1</v>
      </c>
      <c r="O1054">
        <v>1.1000000000000001</v>
      </c>
      <c r="P1054">
        <v>3.5</v>
      </c>
    </row>
    <row r="1055" spans="13:16" x14ac:dyDescent="0.25">
      <c r="M1055">
        <f>1*1.1*4.5</f>
        <v>4.95</v>
      </c>
      <c r="N1055">
        <v>1</v>
      </c>
      <c r="O1055">
        <v>1.1000000000000001</v>
      </c>
      <c r="P1055">
        <v>4.5</v>
      </c>
    </row>
    <row r="1056" spans="13:16" x14ac:dyDescent="0.25">
      <c r="M1056">
        <f>1*1.1*5.5</f>
        <v>6.0500000000000007</v>
      </c>
      <c r="N1056">
        <v>1</v>
      </c>
      <c r="O1056">
        <v>1.1000000000000001</v>
      </c>
      <c r="P1056">
        <v>5.5</v>
      </c>
    </row>
    <row r="1057" spans="13:16" x14ac:dyDescent="0.25">
      <c r="M1057">
        <f>1*1.1*6.5</f>
        <v>7.15</v>
      </c>
      <c r="N1057">
        <v>1</v>
      </c>
      <c r="O1057">
        <v>1.1000000000000001</v>
      </c>
      <c r="P1057">
        <v>6.5</v>
      </c>
    </row>
    <row r="1058" spans="13:16" x14ac:dyDescent="0.25">
      <c r="M1058">
        <f>1*1.1*7.5</f>
        <v>8.25</v>
      </c>
      <c r="N1058">
        <v>1</v>
      </c>
      <c r="O1058">
        <v>1.1000000000000001</v>
      </c>
      <c r="P1058">
        <v>7.5</v>
      </c>
    </row>
    <row r="1059" spans="13:16" x14ac:dyDescent="0.25">
      <c r="M1059">
        <f>1*1.1*8.5</f>
        <v>9.3500000000000014</v>
      </c>
      <c r="N1059">
        <v>1</v>
      </c>
      <c r="O1059">
        <v>1.1000000000000001</v>
      </c>
      <c r="P1059">
        <v>8.5</v>
      </c>
    </row>
    <row r="1060" spans="13:16" x14ac:dyDescent="0.25">
      <c r="M1060">
        <f>1*1.1*9.5</f>
        <v>10.450000000000001</v>
      </c>
      <c r="N1060">
        <v>1</v>
      </c>
      <c r="O1060">
        <v>1.1000000000000001</v>
      </c>
      <c r="P1060">
        <v>9.5</v>
      </c>
    </row>
    <row r="1061" spans="13:16" x14ac:dyDescent="0.25">
      <c r="M1061">
        <f>1*1.1*10.5</f>
        <v>11.55</v>
      </c>
      <c r="N1061">
        <v>1</v>
      </c>
      <c r="O1061">
        <v>1.1000000000000001</v>
      </c>
      <c r="P1061">
        <v>10.5</v>
      </c>
    </row>
    <row r="1062" spans="13:16" x14ac:dyDescent="0.25">
      <c r="M1062">
        <f>1*1.1*1.6</f>
        <v>1.7600000000000002</v>
      </c>
      <c r="N1062">
        <v>1</v>
      </c>
      <c r="O1062">
        <v>1.1000000000000001</v>
      </c>
      <c r="P1062">
        <v>1.6</v>
      </c>
    </row>
    <row r="1063" spans="13:16" x14ac:dyDescent="0.25">
      <c r="M1063">
        <f>1*1.1*2.6</f>
        <v>2.8600000000000003</v>
      </c>
      <c r="N1063">
        <v>1</v>
      </c>
      <c r="O1063">
        <v>1.1000000000000001</v>
      </c>
      <c r="P1063">
        <v>2.6</v>
      </c>
    </row>
    <row r="1064" spans="13:16" x14ac:dyDescent="0.25">
      <c r="M1064">
        <f>1*1.1*3.6</f>
        <v>3.9600000000000004</v>
      </c>
      <c r="N1064">
        <v>1</v>
      </c>
      <c r="O1064">
        <v>1.1000000000000001</v>
      </c>
      <c r="P1064">
        <v>3.6</v>
      </c>
    </row>
    <row r="1065" spans="13:16" x14ac:dyDescent="0.25">
      <c r="M1065">
        <f>1*1.1*4.6</f>
        <v>5.0599999999999996</v>
      </c>
      <c r="N1065">
        <v>1</v>
      </c>
      <c r="O1065">
        <v>1.1000000000000001</v>
      </c>
      <c r="P1065">
        <v>4.5999999999999996</v>
      </c>
    </row>
    <row r="1066" spans="13:16" x14ac:dyDescent="0.25">
      <c r="M1066">
        <f>1*1.1*5.6</f>
        <v>6.16</v>
      </c>
      <c r="N1066">
        <v>1</v>
      </c>
      <c r="O1066">
        <v>1.1000000000000001</v>
      </c>
      <c r="P1066">
        <v>5.6</v>
      </c>
    </row>
    <row r="1067" spans="13:16" x14ac:dyDescent="0.25">
      <c r="M1067">
        <f>1*1.1*6.6</f>
        <v>7.26</v>
      </c>
      <c r="N1067">
        <v>1</v>
      </c>
      <c r="O1067">
        <v>1.1000000000000001</v>
      </c>
      <c r="P1067">
        <v>6.6</v>
      </c>
    </row>
    <row r="1068" spans="13:16" x14ac:dyDescent="0.25">
      <c r="M1068">
        <f>1*1.1*7.6</f>
        <v>8.36</v>
      </c>
      <c r="N1068">
        <v>1</v>
      </c>
      <c r="O1068">
        <v>1.1000000000000001</v>
      </c>
      <c r="P1068">
        <v>7.6</v>
      </c>
    </row>
    <row r="1069" spans="13:16" x14ac:dyDescent="0.25">
      <c r="M1069">
        <f>1*1.1*8.6</f>
        <v>9.4600000000000009</v>
      </c>
      <c r="N1069">
        <v>1</v>
      </c>
      <c r="O1069">
        <v>1.1000000000000001</v>
      </c>
      <c r="P1069">
        <v>8.6</v>
      </c>
    </row>
    <row r="1070" spans="13:16" x14ac:dyDescent="0.25">
      <c r="M1070">
        <f>1*1.1*9.6</f>
        <v>10.56</v>
      </c>
      <c r="N1070">
        <v>1</v>
      </c>
      <c r="O1070">
        <v>1.1000000000000001</v>
      </c>
      <c r="P1070">
        <v>9.6</v>
      </c>
    </row>
    <row r="1071" spans="13:16" x14ac:dyDescent="0.25">
      <c r="M1071">
        <f>1*1.1*10.6</f>
        <v>11.66</v>
      </c>
      <c r="N1071">
        <v>1</v>
      </c>
      <c r="O1071">
        <v>1.1000000000000001</v>
      </c>
      <c r="P1071">
        <v>10.6</v>
      </c>
    </row>
    <row r="1072" spans="13:16" x14ac:dyDescent="0.25">
      <c r="M1072">
        <f>1*1.1*1.7</f>
        <v>1.87</v>
      </c>
      <c r="N1072">
        <v>1</v>
      </c>
      <c r="O1072">
        <v>1.1000000000000001</v>
      </c>
      <c r="P1072">
        <v>1.7</v>
      </c>
    </row>
    <row r="1073" spans="13:16" x14ac:dyDescent="0.25">
      <c r="M1073">
        <f>1*1.1*2.7</f>
        <v>2.9700000000000006</v>
      </c>
      <c r="N1073">
        <v>1</v>
      </c>
      <c r="O1073">
        <v>1.1000000000000001</v>
      </c>
      <c r="P1073">
        <v>2.7</v>
      </c>
    </row>
    <row r="1074" spans="13:16" x14ac:dyDescent="0.25">
      <c r="M1074">
        <f>1*1.1*3.7</f>
        <v>4.07</v>
      </c>
      <c r="N1074">
        <v>1</v>
      </c>
      <c r="O1074">
        <v>1.1000000000000001</v>
      </c>
      <c r="P1074">
        <v>3.7</v>
      </c>
    </row>
    <row r="1075" spans="13:16" x14ac:dyDescent="0.25">
      <c r="M1075">
        <f>1*1.1*4.7</f>
        <v>5.1700000000000008</v>
      </c>
      <c r="N1075">
        <v>1</v>
      </c>
      <c r="O1075">
        <v>1.1000000000000001</v>
      </c>
      <c r="P1075">
        <v>4.7</v>
      </c>
    </row>
    <row r="1076" spans="13:16" x14ac:dyDescent="0.25">
      <c r="M1076">
        <f>1*1.1*5.7</f>
        <v>6.2700000000000005</v>
      </c>
      <c r="N1076">
        <v>1</v>
      </c>
      <c r="O1076">
        <v>1.1000000000000001</v>
      </c>
      <c r="P1076">
        <v>5.7</v>
      </c>
    </row>
    <row r="1077" spans="13:16" x14ac:dyDescent="0.25">
      <c r="M1077">
        <f>1*1.1*6.7</f>
        <v>7.370000000000001</v>
      </c>
      <c r="N1077">
        <v>1</v>
      </c>
      <c r="O1077">
        <v>1.1000000000000001</v>
      </c>
      <c r="P1077">
        <v>6.7</v>
      </c>
    </row>
    <row r="1078" spans="13:16" x14ac:dyDescent="0.25">
      <c r="M1078">
        <f>1*1.1*7.7</f>
        <v>8.4700000000000006</v>
      </c>
      <c r="N1078">
        <v>1</v>
      </c>
      <c r="O1078">
        <v>1.1000000000000001</v>
      </c>
      <c r="P1078">
        <v>7.7</v>
      </c>
    </row>
    <row r="1079" spans="13:16" x14ac:dyDescent="0.25">
      <c r="M1079">
        <f>1*1.1*8.7</f>
        <v>9.57</v>
      </c>
      <c r="N1079">
        <v>1</v>
      </c>
      <c r="O1079">
        <v>1.1000000000000001</v>
      </c>
      <c r="P1079">
        <v>8.6999999999999993</v>
      </c>
    </row>
    <row r="1080" spans="13:16" x14ac:dyDescent="0.25">
      <c r="M1080">
        <f>1*1.1*9.7</f>
        <v>10.67</v>
      </c>
      <c r="N1080">
        <v>1</v>
      </c>
      <c r="O1080">
        <v>1.1000000000000001</v>
      </c>
      <c r="P1080">
        <v>9.6999999999999993</v>
      </c>
    </row>
    <row r="1081" spans="13:16" x14ac:dyDescent="0.25">
      <c r="M1081">
        <f>1*1.1*10.7</f>
        <v>11.77</v>
      </c>
      <c r="N1081">
        <v>1</v>
      </c>
      <c r="O1081">
        <v>1.1000000000000001</v>
      </c>
      <c r="P1081">
        <v>10.7</v>
      </c>
    </row>
    <row r="1082" spans="13:16" x14ac:dyDescent="0.25">
      <c r="M1082">
        <f>1*1.1*1.8</f>
        <v>1.9800000000000002</v>
      </c>
      <c r="N1082">
        <v>1</v>
      </c>
      <c r="O1082">
        <v>1.1000000000000001</v>
      </c>
      <c r="P1082">
        <v>1.8</v>
      </c>
    </row>
    <row r="1083" spans="13:16" x14ac:dyDescent="0.25">
      <c r="M1083">
        <f>1*1.1*2.8</f>
        <v>3.08</v>
      </c>
      <c r="N1083">
        <v>1</v>
      </c>
      <c r="O1083">
        <v>1.1000000000000001</v>
      </c>
      <c r="P1083">
        <v>2.8</v>
      </c>
    </row>
    <row r="1084" spans="13:16" x14ac:dyDescent="0.25">
      <c r="M1084">
        <f>1*1.1*3.8</f>
        <v>4.18</v>
      </c>
      <c r="N1084">
        <v>1</v>
      </c>
      <c r="O1084">
        <v>1.1000000000000001</v>
      </c>
      <c r="P1084">
        <v>3.8</v>
      </c>
    </row>
    <row r="1085" spans="13:16" x14ac:dyDescent="0.25">
      <c r="M1085">
        <f>1*1.1*4.8</f>
        <v>5.28</v>
      </c>
      <c r="N1085">
        <v>1</v>
      </c>
      <c r="O1085">
        <v>1.1000000000000001</v>
      </c>
      <c r="P1085">
        <v>4.8</v>
      </c>
    </row>
    <row r="1086" spans="13:16" x14ac:dyDescent="0.25">
      <c r="M1086">
        <f>1*1.1*5.8</f>
        <v>6.38</v>
      </c>
      <c r="N1086">
        <v>1</v>
      </c>
      <c r="O1086">
        <v>1.1000000000000001</v>
      </c>
      <c r="P1086">
        <v>5.8</v>
      </c>
    </row>
    <row r="1087" spans="13:16" x14ac:dyDescent="0.25">
      <c r="M1087">
        <f>1*1.1*6.8</f>
        <v>7.48</v>
      </c>
      <c r="N1087">
        <v>1</v>
      </c>
      <c r="O1087">
        <v>1.1000000000000001</v>
      </c>
      <c r="P1087">
        <v>6.8</v>
      </c>
    </row>
    <row r="1088" spans="13:16" x14ac:dyDescent="0.25">
      <c r="M1088">
        <f>1*1.1*7.8</f>
        <v>8.58</v>
      </c>
      <c r="N1088">
        <v>1</v>
      </c>
      <c r="O1088">
        <v>1.1000000000000001</v>
      </c>
      <c r="P1088">
        <v>7.8</v>
      </c>
    </row>
    <row r="1089" spans="13:16" x14ac:dyDescent="0.25">
      <c r="M1089">
        <f>1*1.1*8.8</f>
        <v>9.6800000000000015</v>
      </c>
      <c r="N1089">
        <v>1</v>
      </c>
      <c r="O1089">
        <v>1.1000000000000001</v>
      </c>
      <c r="P1089">
        <v>8.8000000000000007</v>
      </c>
    </row>
    <row r="1090" spans="13:16" x14ac:dyDescent="0.25">
      <c r="M1090">
        <f>1*1.1*9.8</f>
        <v>10.780000000000001</v>
      </c>
      <c r="N1090">
        <v>1</v>
      </c>
      <c r="O1090">
        <v>1.1000000000000001</v>
      </c>
      <c r="P1090">
        <v>9.8000000000000007</v>
      </c>
    </row>
    <row r="1091" spans="13:16" x14ac:dyDescent="0.25">
      <c r="M1091">
        <f>1*1.1*10.8</f>
        <v>11.880000000000003</v>
      </c>
      <c r="N1091">
        <v>1</v>
      </c>
      <c r="O1091">
        <v>1.1000000000000001</v>
      </c>
      <c r="P1091">
        <v>10.8</v>
      </c>
    </row>
    <row r="1092" spans="13:16" x14ac:dyDescent="0.25">
      <c r="M1092">
        <f>1*1.1*1.9</f>
        <v>2.09</v>
      </c>
      <c r="N1092">
        <v>1</v>
      </c>
      <c r="O1092">
        <v>1.1000000000000001</v>
      </c>
      <c r="P1092">
        <v>1.9</v>
      </c>
    </row>
    <row r="1093" spans="13:16" x14ac:dyDescent="0.25">
      <c r="M1093">
        <f>1*1.1*2.9</f>
        <v>3.19</v>
      </c>
      <c r="N1093">
        <v>1</v>
      </c>
      <c r="O1093">
        <v>1.1000000000000001</v>
      </c>
      <c r="P1093">
        <v>2.9</v>
      </c>
    </row>
    <row r="1094" spans="13:16" x14ac:dyDescent="0.25">
      <c r="M1094">
        <f>1*1.1*3.9</f>
        <v>4.29</v>
      </c>
      <c r="N1094">
        <v>1</v>
      </c>
      <c r="O1094">
        <v>1.1000000000000001</v>
      </c>
      <c r="P1094">
        <v>3.9</v>
      </c>
    </row>
    <row r="1095" spans="13:16" x14ac:dyDescent="0.25">
      <c r="M1095">
        <f>1*1.1*4.9</f>
        <v>5.3900000000000006</v>
      </c>
      <c r="N1095">
        <v>1</v>
      </c>
      <c r="O1095">
        <v>1.1000000000000001</v>
      </c>
      <c r="P1095">
        <v>4.9000000000000004</v>
      </c>
    </row>
    <row r="1096" spans="13:16" x14ac:dyDescent="0.25">
      <c r="M1096">
        <f>1*1.1*5.9</f>
        <v>6.4900000000000011</v>
      </c>
      <c r="N1096">
        <v>1</v>
      </c>
      <c r="O1096">
        <v>1.1000000000000001</v>
      </c>
      <c r="P1096">
        <v>5.9</v>
      </c>
    </row>
    <row r="1097" spans="13:16" x14ac:dyDescent="0.25">
      <c r="M1097">
        <f>1*1.1*6.9</f>
        <v>7.5900000000000007</v>
      </c>
      <c r="N1097">
        <v>1</v>
      </c>
      <c r="O1097">
        <v>1.1000000000000001</v>
      </c>
      <c r="P1097">
        <v>6.9</v>
      </c>
    </row>
    <row r="1098" spans="13:16" x14ac:dyDescent="0.25">
      <c r="M1098">
        <f>1*1.1*7.9</f>
        <v>8.6900000000000013</v>
      </c>
      <c r="N1098">
        <v>1</v>
      </c>
      <c r="O1098">
        <v>1.1000000000000001</v>
      </c>
      <c r="P1098">
        <v>7.9</v>
      </c>
    </row>
    <row r="1099" spans="13:16" x14ac:dyDescent="0.25">
      <c r="M1099">
        <f>1*1.1*8.9</f>
        <v>9.7900000000000009</v>
      </c>
      <c r="N1099">
        <v>1</v>
      </c>
      <c r="O1099">
        <v>1.1000000000000001</v>
      </c>
      <c r="P1099">
        <v>8.9</v>
      </c>
    </row>
    <row r="1100" spans="13:16" x14ac:dyDescent="0.25">
      <c r="M1100">
        <f>1*1.1*9.9</f>
        <v>10.89</v>
      </c>
      <c r="N1100">
        <v>1</v>
      </c>
      <c r="O1100">
        <v>1.1000000000000001</v>
      </c>
      <c r="P1100">
        <v>9.9</v>
      </c>
    </row>
    <row r="1101" spans="13:16" x14ac:dyDescent="0.25">
      <c r="M1101">
        <f>1*1.1*10.9</f>
        <v>11.990000000000002</v>
      </c>
      <c r="N1101">
        <v>1</v>
      </c>
      <c r="O1101">
        <v>1.1000000000000001</v>
      </c>
      <c r="P1101">
        <v>10.9</v>
      </c>
    </row>
    <row r="1102" spans="13:16" x14ac:dyDescent="0.25">
      <c r="M1102">
        <f>1*2.1*1</f>
        <v>2.1</v>
      </c>
      <c r="N1102">
        <v>1</v>
      </c>
      <c r="O1102">
        <v>2.1</v>
      </c>
      <c r="P1102">
        <v>1</v>
      </c>
    </row>
    <row r="1103" spans="13:16" x14ac:dyDescent="0.25">
      <c r="M1103">
        <f>1*2.1*2</f>
        <v>4.2</v>
      </c>
      <c r="N1103">
        <v>1</v>
      </c>
      <c r="O1103">
        <v>2.1</v>
      </c>
      <c r="P1103">
        <v>2</v>
      </c>
    </row>
    <row r="1104" spans="13:16" x14ac:dyDescent="0.25">
      <c r="M1104">
        <f>1*2.1*3</f>
        <v>6.3000000000000007</v>
      </c>
      <c r="N1104">
        <v>1</v>
      </c>
      <c r="O1104">
        <v>2.1</v>
      </c>
      <c r="P1104">
        <v>3</v>
      </c>
    </row>
    <row r="1105" spans="13:16" x14ac:dyDescent="0.25">
      <c r="M1105">
        <f>1*2.1*4</f>
        <v>8.4</v>
      </c>
      <c r="N1105">
        <v>1</v>
      </c>
      <c r="O1105">
        <v>2.1</v>
      </c>
      <c r="P1105">
        <v>4</v>
      </c>
    </row>
    <row r="1106" spans="13:16" x14ac:dyDescent="0.25">
      <c r="M1106">
        <f>1*2.1*5</f>
        <v>10.5</v>
      </c>
      <c r="N1106">
        <v>1</v>
      </c>
      <c r="O1106">
        <v>2.1</v>
      </c>
      <c r="P1106">
        <v>5</v>
      </c>
    </row>
    <row r="1107" spans="13:16" x14ac:dyDescent="0.25">
      <c r="M1107">
        <f>1*2.1*6</f>
        <v>12.600000000000001</v>
      </c>
      <c r="N1107">
        <v>1</v>
      </c>
      <c r="O1107">
        <v>2.1</v>
      </c>
      <c r="P1107">
        <v>6</v>
      </c>
    </row>
    <row r="1108" spans="13:16" x14ac:dyDescent="0.25">
      <c r="M1108">
        <f>1*2.1*7</f>
        <v>14.700000000000001</v>
      </c>
      <c r="N1108">
        <v>1</v>
      </c>
      <c r="O1108">
        <v>2.1</v>
      </c>
      <c r="P1108">
        <v>7</v>
      </c>
    </row>
    <row r="1109" spans="13:16" x14ac:dyDescent="0.25">
      <c r="M1109">
        <f>1*2.1*8</f>
        <v>16.8</v>
      </c>
      <c r="N1109">
        <v>1</v>
      </c>
      <c r="O1109">
        <v>2.1</v>
      </c>
      <c r="P1109">
        <v>8</v>
      </c>
    </row>
    <row r="1110" spans="13:16" x14ac:dyDescent="0.25">
      <c r="M1110">
        <f>1*2.1*9</f>
        <v>18.900000000000002</v>
      </c>
      <c r="N1110">
        <v>1</v>
      </c>
      <c r="O1110">
        <v>2.1</v>
      </c>
      <c r="P1110">
        <v>9</v>
      </c>
    </row>
    <row r="1111" spans="13:16" x14ac:dyDescent="0.25">
      <c r="M1111">
        <f>1*2.1*10</f>
        <v>21</v>
      </c>
      <c r="N1111">
        <v>1</v>
      </c>
      <c r="O1111">
        <v>2.1</v>
      </c>
      <c r="P1111">
        <v>10</v>
      </c>
    </row>
    <row r="1112" spans="13:16" x14ac:dyDescent="0.25">
      <c r="M1112">
        <f>1*2.1*1.1</f>
        <v>2.3100000000000005</v>
      </c>
      <c r="N1112">
        <v>1</v>
      </c>
      <c r="O1112">
        <v>2.1</v>
      </c>
      <c r="P1112">
        <v>1.1000000000000001</v>
      </c>
    </row>
    <row r="1113" spans="13:16" x14ac:dyDescent="0.25">
      <c r="M1113">
        <f>1*2.1*2.1</f>
        <v>4.41</v>
      </c>
      <c r="N1113">
        <v>1</v>
      </c>
      <c r="O1113">
        <v>2.1</v>
      </c>
      <c r="P1113">
        <v>2.1</v>
      </c>
    </row>
    <row r="1114" spans="13:16" x14ac:dyDescent="0.25">
      <c r="M1114">
        <f>1*2.1*3.1</f>
        <v>6.5100000000000007</v>
      </c>
      <c r="N1114">
        <v>1</v>
      </c>
      <c r="O1114">
        <v>2.1</v>
      </c>
      <c r="P1114">
        <v>3.1</v>
      </c>
    </row>
    <row r="1115" spans="13:16" x14ac:dyDescent="0.25">
      <c r="M1115">
        <f>1*2.1*4.1</f>
        <v>8.61</v>
      </c>
      <c r="N1115">
        <v>1</v>
      </c>
      <c r="O1115">
        <v>2.1</v>
      </c>
      <c r="P1115">
        <v>4.0999999999999996</v>
      </c>
    </row>
    <row r="1116" spans="13:16" x14ac:dyDescent="0.25">
      <c r="M1116">
        <f>1*2.1*5.1</f>
        <v>10.709999999999999</v>
      </c>
      <c r="N1116">
        <v>1</v>
      </c>
      <c r="O1116">
        <v>2.1</v>
      </c>
      <c r="P1116">
        <v>5.0999999999999996</v>
      </c>
    </row>
    <row r="1117" spans="13:16" x14ac:dyDescent="0.25">
      <c r="M1117">
        <f>1*2.1*6.1</f>
        <v>12.81</v>
      </c>
      <c r="N1117">
        <v>1</v>
      </c>
      <c r="O1117">
        <v>2.1</v>
      </c>
      <c r="P1117">
        <v>6.1</v>
      </c>
    </row>
    <row r="1118" spans="13:16" x14ac:dyDescent="0.25">
      <c r="M1118">
        <f>1*2.1*7.1</f>
        <v>14.91</v>
      </c>
      <c r="N1118">
        <v>1</v>
      </c>
      <c r="O1118">
        <v>2.1</v>
      </c>
      <c r="P1118">
        <v>7.1</v>
      </c>
    </row>
    <row r="1119" spans="13:16" x14ac:dyDescent="0.25">
      <c r="M1119">
        <f>1*2.1*8.1</f>
        <v>17.010000000000002</v>
      </c>
      <c r="N1119">
        <v>1</v>
      </c>
      <c r="O1119">
        <v>2.1</v>
      </c>
      <c r="P1119">
        <v>8.1</v>
      </c>
    </row>
    <row r="1120" spans="13:16" x14ac:dyDescent="0.25">
      <c r="M1120">
        <f>1*2.1*9.1</f>
        <v>19.11</v>
      </c>
      <c r="N1120">
        <v>1</v>
      </c>
      <c r="O1120">
        <v>2.1</v>
      </c>
      <c r="P1120">
        <v>9.1</v>
      </c>
    </row>
    <row r="1121" spans="13:16" x14ac:dyDescent="0.25">
      <c r="M1121">
        <f>1*2.1*10.1</f>
        <v>21.21</v>
      </c>
      <c r="N1121">
        <v>1</v>
      </c>
      <c r="O1121">
        <v>2.1</v>
      </c>
      <c r="P1121">
        <v>10.1</v>
      </c>
    </row>
    <row r="1122" spans="13:16" x14ac:dyDescent="0.25">
      <c r="M1122">
        <f>1*2.1*1.2</f>
        <v>2.52</v>
      </c>
      <c r="N1122">
        <v>1</v>
      </c>
      <c r="O1122">
        <v>2.1</v>
      </c>
      <c r="P1122">
        <v>1.2</v>
      </c>
    </row>
    <row r="1123" spans="13:16" x14ac:dyDescent="0.25">
      <c r="M1123">
        <f>1*2.1*2.2</f>
        <v>4.620000000000001</v>
      </c>
      <c r="N1123">
        <v>1</v>
      </c>
      <c r="O1123">
        <v>2.1</v>
      </c>
      <c r="P1123">
        <v>2.2000000000000002</v>
      </c>
    </row>
    <row r="1124" spans="13:16" x14ac:dyDescent="0.25">
      <c r="M1124">
        <f>1*2.1*3.2</f>
        <v>6.7200000000000006</v>
      </c>
      <c r="N1124">
        <v>1</v>
      </c>
      <c r="O1124">
        <v>2.1</v>
      </c>
      <c r="P1124">
        <v>3.2</v>
      </c>
    </row>
    <row r="1125" spans="13:16" x14ac:dyDescent="0.25">
      <c r="M1125">
        <f>1*2.1*4.2</f>
        <v>8.82</v>
      </c>
      <c r="N1125">
        <v>1</v>
      </c>
      <c r="O1125">
        <v>2.1</v>
      </c>
      <c r="P1125">
        <v>4.2</v>
      </c>
    </row>
    <row r="1126" spans="13:16" x14ac:dyDescent="0.25">
      <c r="M1126">
        <f>1*2.1*5.2</f>
        <v>10.920000000000002</v>
      </c>
      <c r="N1126">
        <v>1</v>
      </c>
      <c r="O1126">
        <v>2.1</v>
      </c>
      <c r="P1126">
        <v>5.2</v>
      </c>
    </row>
    <row r="1127" spans="13:16" x14ac:dyDescent="0.25">
      <c r="M1127">
        <f>1*2.1*6.2</f>
        <v>13.020000000000001</v>
      </c>
      <c r="N1127">
        <v>1</v>
      </c>
      <c r="O1127">
        <v>2.1</v>
      </c>
      <c r="P1127">
        <v>6.2</v>
      </c>
    </row>
    <row r="1128" spans="13:16" x14ac:dyDescent="0.25">
      <c r="M1128">
        <f>1*2.1*7.2</f>
        <v>15.120000000000001</v>
      </c>
      <c r="N1128">
        <v>1</v>
      </c>
      <c r="O1128">
        <v>2.1</v>
      </c>
      <c r="P1128">
        <v>7.2</v>
      </c>
    </row>
    <row r="1129" spans="13:16" x14ac:dyDescent="0.25">
      <c r="M1129">
        <f>1*2.1*8.2</f>
        <v>17.22</v>
      </c>
      <c r="N1129">
        <v>1</v>
      </c>
      <c r="O1129">
        <v>2.1</v>
      </c>
      <c r="P1129">
        <v>8.1999999999999993</v>
      </c>
    </row>
    <row r="1130" spans="13:16" x14ac:dyDescent="0.25">
      <c r="M1130">
        <f>1*2.1*9.2</f>
        <v>19.32</v>
      </c>
      <c r="N1130">
        <v>1</v>
      </c>
      <c r="O1130">
        <v>2.1</v>
      </c>
      <c r="P1130">
        <v>9.1999999999999993</v>
      </c>
    </row>
    <row r="1131" spans="13:16" x14ac:dyDescent="0.25">
      <c r="M1131">
        <f>1*2.1*10.2</f>
        <v>21.419999999999998</v>
      </c>
      <c r="N1131">
        <v>1</v>
      </c>
      <c r="O1131">
        <v>2.1</v>
      </c>
      <c r="P1131">
        <v>10.199999999999999</v>
      </c>
    </row>
    <row r="1132" spans="13:16" x14ac:dyDescent="0.25">
      <c r="M1132">
        <f>1*2.1*1.3</f>
        <v>2.7300000000000004</v>
      </c>
      <c r="N1132">
        <v>1</v>
      </c>
      <c r="O1132">
        <v>2.1</v>
      </c>
      <c r="P1132">
        <v>1.3</v>
      </c>
    </row>
    <row r="1133" spans="13:16" x14ac:dyDescent="0.25">
      <c r="M1133">
        <f>1*2.1*2.3</f>
        <v>4.83</v>
      </c>
      <c r="N1133">
        <v>1</v>
      </c>
      <c r="O1133">
        <v>2.1</v>
      </c>
      <c r="P1133">
        <v>2.2999999999999998</v>
      </c>
    </row>
    <row r="1134" spans="13:16" x14ac:dyDescent="0.25">
      <c r="M1134">
        <f>1*2.1*3.3</f>
        <v>6.93</v>
      </c>
      <c r="N1134">
        <v>1</v>
      </c>
      <c r="O1134">
        <v>2.1</v>
      </c>
      <c r="P1134">
        <v>3.3</v>
      </c>
    </row>
    <row r="1135" spans="13:16" x14ac:dyDescent="0.25">
      <c r="M1135">
        <f>1*2.1*4.3</f>
        <v>9.0299999999999994</v>
      </c>
      <c r="N1135">
        <v>1</v>
      </c>
      <c r="O1135">
        <v>2.1</v>
      </c>
      <c r="P1135">
        <v>4.3</v>
      </c>
    </row>
    <row r="1136" spans="13:16" x14ac:dyDescent="0.25">
      <c r="M1136">
        <f>1*2.1*5.3</f>
        <v>11.13</v>
      </c>
      <c r="N1136">
        <v>1</v>
      </c>
      <c r="O1136">
        <v>2.1</v>
      </c>
      <c r="P1136">
        <v>5.3</v>
      </c>
    </row>
    <row r="1137" spans="13:16" x14ac:dyDescent="0.25">
      <c r="M1137">
        <f>1*2.1*6.3</f>
        <v>13.23</v>
      </c>
      <c r="N1137">
        <v>1</v>
      </c>
      <c r="O1137">
        <v>2.1</v>
      </c>
      <c r="P1137">
        <v>6.3</v>
      </c>
    </row>
    <row r="1138" spans="13:16" x14ac:dyDescent="0.25">
      <c r="M1138">
        <f>1*2.1*7.3</f>
        <v>15.33</v>
      </c>
      <c r="N1138">
        <v>1</v>
      </c>
      <c r="O1138">
        <v>2.1</v>
      </c>
      <c r="P1138">
        <v>7.3</v>
      </c>
    </row>
    <row r="1139" spans="13:16" x14ac:dyDescent="0.25">
      <c r="M1139">
        <f>1*2.1*8.3</f>
        <v>17.430000000000003</v>
      </c>
      <c r="N1139">
        <v>1</v>
      </c>
      <c r="O1139">
        <v>2.1</v>
      </c>
      <c r="P1139">
        <v>8.3000000000000007</v>
      </c>
    </row>
    <row r="1140" spans="13:16" x14ac:dyDescent="0.25">
      <c r="M1140">
        <f>1*2.1*9.3</f>
        <v>19.53</v>
      </c>
      <c r="N1140">
        <v>1</v>
      </c>
      <c r="O1140">
        <v>2.1</v>
      </c>
      <c r="P1140">
        <v>9.3000000000000007</v>
      </c>
    </row>
    <row r="1141" spans="13:16" x14ac:dyDescent="0.25">
      <c r="M1141">
        <f>1*2.1*10.3</f>
        <v>21.630000000000003</v>
      </c>
      <c r="N1141">
        <v>1</v>
      </c>
      <c r="O1141">
        <v>2.1</v>
      </c>
      <c r="P1141">
        <v>10.3</v>
      </c>
    </row>
    <row r="1142" spans="13:16" x14ac:dyDescent="0.25">
      <c r="M1142">
        <f>1*2.1*1.4</f>
        <v>2.94</v>
      </c>
      <c r="N1142">
        <v>1</v>
      </c>
      <c r="O1142">
        <v>2.1</v>
      </c>
      <c r="P1142">
        <v>1.4</v>
      </c>
    </row>
    <row r="1143" spans="13:16" x14ac:dyDescent="0.25">
      <c r="M1143">
        <f>1*2.1*2.4</f>
        <v>5.04</v>
      </c>
      <c r="N1143">
        <v>1</v>
      </c>
      <c r="O1143">
        <v>2.1</v>
      </c>
      <c r="P1143">
        <v>2.4</v>
      </c>
    </row>
    <row r="1144" spans="13:16" x14ac:dyDescent="0.25">
      <c r="M1144">
        <f>1*2.1*3.4</f>
        <v>7.14</v>
      </c>
      <c r="N1144">
        <v>1</v>
      </c>
      <c r="O1144">
        <v>2.1</v>
      </c>
      <c r="P1144">
        <v>3.4</v>
      </c>
    </row>
    <row r="1145" spans="13:16" x14ac:dyDescent="0.25">
      <c r="M1145">
        <f>1*2.1*4.4</f>
        <v>9.240000000000002</v>
      </c>
      <c r="N1145">
        <v>1</v>
      </c>
      <c r="O1145">
        <v>2.1</v>
      </c>
      <c r="P1145">
        <v>4.4000000000000004</v>
      </c>
    </row>
    <row r="1146" spans="13:16" x14ac:dyDescent="0.25">
      <c r="M1146">
        <f>1*2.1*5.4</f>
        <v>11.340000000000002</v>
      </c>
      <c r="N1146">
        <v>1</v>
      </c>
      <c r="O1146">
        <v>2.1</v>
      </c>
      <c r="P1146">
        <v>5.4</v>
      </c>
    </row>
    <row r="1147" spans="13:16" x14ac:dyDescent="0.25">
      <c r="M1147">
        <f>1*2.1*6.4</f>
        <v>13.440000000000001</v>
      </c>
      <c r="N1147">
        <v>1</v>
      </c>
      <c r="O1147">
        <v>2.1</v>
      </c>
      <c r="P1147">
        <v>6.4</v>
      </c>
    </row>
    <row r="1148" spans="13:16" x14ac:dyDescent="0.25">
      <c r="M1148">
        <f>1*2.1*7.4</f>
        <v>15.540000000000001</v>
      </c>
      <c r="N1148">
        <v>1</v>
      </c>
      <c r="O1148">
        <v>2.1</v>
      </c>
      <c r="P1148">
        <v>7.4</v>
      </c>
    </row>
    <row r="1149" spans="13:16" x14ac:dyDescent="0.25">
      <c r="M1149">
        <f>1*2.1*8.4</f>
        <v>17.64</v>
      </c>
      <c r="N1149">
        <v>1</v>
      </c>
      <c r="O1149">
        <v>2.1</v>
      </c>
      <c r="P1149">
        <v>8.4</v>
      </c>
    </row>
    <row r="1150" spans="13:16" x14ac:dyDescent="0.25">
      <c r="M1150">
        <f>1*2.1*9.4</f>
        <v>19.740000000000002</v>
      </c>
      <c r="N1150">
        <v>1</v>
      </c>
      <c r="O1150">
        <v>2.1</v>
      </c>
      <c r="P1150">
        <v>9.4</v>
      </c>
    </row>
    <row r="1151" spans="13:16" x14ac:dyDescent="0.25">
      <c r="M1151">
        <f>1*2.1*10.4</f>
        <v>21.840000000000003</v>
      </c>
      <c r="N1151">
        <v>1</v>
      </c>
      <c r="O1151">
        <v>2.1</v>
      </c>
      <c r="P1151">
        <v>10.4</v>
      </c>
    </row>
    <row r="1152" spans="13:16" x14ac:dyDescent="0.25">
      <c r="M1152">
        <f>1*2.1*1.5</f>
        <v>3.1500000000000004</v>
      </c>
      <c r="N1152">
        <v>1</v>
      </c>
      <c r="O1152">
        <v>2.1</v>
      </c>
      <c r="P1152">
        <v>1.5</v>
      </c>
    </row>
    <row r="1153" spans="13:16" x14ac:dyDescent="0.25">
      <c r="M1153">
        <f>1*2.1*2.5</f>
        <v>5.25</v>
      </c>
      <c r="N1153">
        <v>1</v>
      </c>
      <c r="O1153">
        <v>2.1</v>
      </c>
      <c r="P1153">
        <v>2.5</v>
      </c>
    </row>
    <row r="1154" spans="13:16" x14ac:dyDescent="0.25">
      <c r="M1154">
        <f>1*2.1*3.5</f>
        <v>7.3500000000000005</v>
      </c>
      <c r="N1154">
        <v>1</v>
      </c>
      <c r="O1154">
        <v>2.1</v>
      </c>
      <c r="P1154">
        <v>3.5</v>
      </c>
    </row>
    <row r="1155" spans="13:16" x14ac:dyDescent="0.25">
      <c r="M1155">
        <f>1*2.1*4.5</f>
        <v>9.4500000000000011</v>
      </c>
      <c r="N1155">
        <v>1</v>
      </c>
      <c r="O1155">
        <v>2.1</v>
      </c>
      <c r="P1155">
        <v>4.5</v>
      </c>
    </row>
    <row r="1156" spans="13:16" x14ac:dyDescent="0.25">
      <c r="M1156">
        <f>1*2.1*5.5</f>
        <v>11.55</v>
      </c>
      <c r="N1156">
        <v>1</v>
      </c>
      <c r="O1156">
        <v>2.1</v>
      </c>
      <c r="P1156">
        <v>5.5</v>
      </c>
    </row>
    <row r="1157" spans="13:16" x14ac:dyDescent="0.25">
      <c r="M1157">
        <f>1*2.1*6.5</f>
        <v>13.65</v>
      </c>
      <c r="N1157">
        <v>1</v>
      </c>
      <c r="O1157">
        <v>2.1</v>
      </c>
      <c r="P1157">
        <v>6.5</v>
      </c>
    </row>
    <row r="1158" spans="13:16" x14ac:dyDescent="0.25">
      <c r="M1158">
        <f>1*2.1*7.5</f>
        <v>15.75</v>
      </c>
      <c r="N1158">
        <v>1</v>
      </c>
      <c r="O1158">
        <v>2.1</v>
      </c>
      <c r="P1158">
        <v>7.5</v>
      </c>
    </row>
    <row r="1159" spans="13:16" x14ac:dyDescent="0.25">
      <c r="M1159">
        <f>1*2.1*8.5</f>
        <v>17.850000000000001</v>
      </c>
      <c r="N1159">
        <v>1</v>
      </c>
      <c r="O1159">
        <v>2.1</v>
      </c>
      <c r="P1159">
        <v>8.5</v>
      </c>
    </row>
    <row r="1160" spans="13:16" x14ac:dyDescent="0.25">
      <c r="M1160">
        <f>1*2.1*9.5</f>
        <v>19.95</v>
      </c>
      <c r="N1160">
        <v>1</v>
      </c>
      <c r="O1160">
        <v>2.1</v>
      </c>
      <c r="P1160">
        <v>9.5</v>
      </c>
    </row>
    <row r="1161" spans="13:16" x14ac:dyDescent="0.25">
      <c r="M1161">
        <f>1*2.1*10.5</f>
        <v>22.05</v>
      </c>
      <c r="N1161">
        <v>1</v>
      </c>
      <c r="O1161">
        <v>2.1</v>
      </c>
      <c r="P1161">
        <v>10.5</v>
      </c>
    </row>
    <row r="1162" spans="13:16" x14ac:dyDescent="0.25">
      <c r="M1162">
        <f>1*2.1*1.6</f>
        <v>3.3600000000000003</v>
      </c>
      <c r="N1162">
        <v>1</v>
      </c>
      <c r="O1162">
        <v>2.1</v>
      </c>
      <c r="P1162">
        <v>1.6</v>
      </c>
    </row>
    <row r="1163" spans="13:16" x14ac:dyDescent="0.25">
      <c r="M1163">
        <f>1*2.1*2.6</f>
        <v>5.4600000000000009</v>
      </c>
      <c r="N1163">
        <v>1</v>
      </c>
      <c r="O1163">
        <v>2.1</v>
      </c>
      <c r="P1163">
        <v>2.6</v>
      </c>
    </row>
    <row r="1164" spans="13:16" x14ac:dyDescent="0.25">
      <c r="M1164">
        <f>1*2.1*3.6</f>
        <v>7.5600000000000005</v>
      </c>
      <c r="N1164">
        <v>1</v>
      </c>
      <c r="O1164">
        <v>2.1</v>
      </c>
      <c r="P1164">
        <v>3.6</v>
      </c>
    </row>
    <row r="1165" spans="13:16" x14ac:dyDescent="0.25">
      <c r="M1165">
        <f>1*2.1*4.6</f>
        <v>9.66</v>
      </c>
      <c r="N1165">
        <v>1</v>
      </c>
      <c r="O1165">
        <v>2.1</v>
      </c>
      <c r="P1165">
        <v>4.5999999999999996</v>
      </c>
    </row>
    <row r="1166" spans="13:16" x14ac:dyDescent="0.25">
      <c r="M1166">
        <f>1*2.1*5.6</f>
        <v>11.76</v>
      </c>
      <c r="N1166">
        <v>1</v>
      </c>
      <c r="O1166">
        <v>2.1</v>
      </c>
      <c r="P1166">
        <v>5.6</v>
      </c>
    </row>
    <row r="1167" spans="13:16" x14ac:dyDescent="0.25">
      <c r="M1167">
        <f>1*2.1*6.6</f>
        <v>13.86</v>
      </c>
      <c r="N1167">
        <v>1</v>
      </c>
      <c r="O1167">
        <v>2.1</v>
      </c>
      <c r="P1167">
        <v>6.6</v>
      </c>
    </row>
    <row r="1168" spans="13:16" x14ac:dyDescent="0.25">
      <c r="M1168">
        <f>1*2.1*7.6</f>
        <v>15.959999999999999</v>
      </c>
      <c r="N1168">
        <v>1</v>
      </c>
      <c r="O1168">
        <v>2.1</v>
      </c>
      <c r="P1168">
        <v>7.6</v>
      </c>
    </row>
    <row r="1169" spans="13:16" x14ac:dyDescent="0.25">
      <c r="M1169">
        <f>1*2.1*8.6</f>
        <v>18.059999999999999</v>
      </c>
      <c r="N1169">
        <v>1</v>
      </c>
      <c r="O1169">
        <v>2.1</v>
      </c>
      <c r="P1169">
        <v>8.6</v>
      </c>
    </row>
    <row r="1170" spans="13:16" x14ac:dyDescent="0.25">
      <c r="M1170">
        <f>1*2.1*9.6</f>
        <v>20.16</v>
      </c>
      <c r="N1170">
        <v>1</v>
      </c>
      <c r="O1170">
        <v>2.1</v>
      </c>
      <c r="P1170">
        <v>9.6</v>
      </c>
    </row>
    <row r="1171" spans="13:16" x14ac:dyDescent="0.25">
      <c r="M1171">
        <f>1*2.1*10.6</f>
        <v>22.26</v>
      </c>
      <c r="N1171">
        <v>1</v>
      </c>
      <c r="O1171">
        <v>2.1</v>
      </c>
      <c r="P1171">
        <v>10.6</v>
      </c>
    </row>
    <row r="1172" spans="13:16" x14ac:dyDescent="0.25">
      <c r="M1172">
        <f>1*2.1*1.7</f>
        <v>3.57</v>
      </c>
      <c r="N1172">
        <v>1</v>
      </c>
      <c r="O1172">
        <v>2.1</v>
      </c>
      <c r="P1172">
        <v>1.7</v>
      </c>
    </row>
    <row r="1173" spans="13:16" x14ac:dyDescent="0.25">
      <c r="M1173">
        <f>1*2.1*2.7</f>
        <v>5.6700000000000008</v>
      </c>
      <c r="N1173">
        <v>1</v>
      </c>
      <c r="O1173">
        <v>2.1</v>
      </c>
      <c r="P1173">
        <v>2.7</v>
      </c>
    </row>
    <row r="1174" spans="13:16" x14ac:dyDescent="0.25">
      <c r="M1174">
        <f>1*2.1*3.7</f>
        <v>7.7700000000000005</v>
      </c>
      <c r="N1174">
        <v>1</v>
      </c>
      <c r="O1174">
        <v>2.1</v>
      </c>
      <c r="P1174">
        <v>3.7</v>
      </c>
    </row>
    <row r="1175" spans="13:16" x14ac:dyDescent="0.25">
      <c r="M1175">
        <f>1*2.1*4.7</f>
        <v>9.870000000000001</v>
      </c>
      <c r="N1175">
        <v>1</v>
      </c>
      <c r="O1175">
        <v>2.1</v>
      </c>
      <c r="P1175">
        <v>4.7</v>
      </c>
    </row>
    <row r="1176" spans="13:16" x14ac:dyDescent="0.25">
      <c r="M1176">
        <f>1*2.1*5.7</f>
        <v>11.97</v>
      </c>
      <c r="N1176">
        <v>1</v>
      </c>
      <c r="O1176">
        <v>2.1</v>
      </c>
      <c r="P1176">
        <v>5.7</v>
      </c>
    </row>
    <row r="1177" spans="13:16" x14ac:dyDescent="0.25">
      <c r="M1177">
        <f>1*2.1*6.7</f>
        <v>14.07</v>
      </c>
      <c r="N1177">
        <v>1</v>
      </c>
      <c r="O1177">
        <v>2.1</v>
      </c>
      <c r="P1177">
        <v>6.7</v>
      </c>
    </row>
    <row r="1178" spans="13:16" x14ac:dyDescent="0.25">
      <c r="M1178">
        <f>1*2.1*7.7</f>
        <v>16.170000000000002</v>
      </c>
      <c r="N1178">
        <v>1</v>
      </c>
      <c r="O1178">
        <v>2.1</v>
      </c>
      <c r="P1178">
        <v>7.7</v>
      </c>
    </row>
    <row r="1179" spans="13:16" x14ac:dyDescent="0.25">
      <c r="M1179">
        <f>1*2.1*8.7</f>
        <v>18.27</v>
      </c>
      <c r="N1179">
        <v>1</v>
      </c>
      <c r="O1179">
        <v>2.1</v>
      </c>
      <c r="P1179">
        <v>8.6999999999999993</v>
      </c>
    </row>
    <row r="1180" spans="13:16" x14ac:dyDescent="0.25">
      <c r="M1180">
        <f>1*2.1*9.7</f>
        <v>20.37</v>
      </c>
      <c r="N1180">
        <v>1</v>
      </c>
      <c r="O1180">
        <v>2.1</v>
      </c>
      <c r="P1180">
        <v>9.6999999999999993</v>
      </c>
    </row>
    <row r="1181" spans="13:16" x14ac:dyDescent="0.25">
      <c r="M1181">
        <f>1*2.1*10.7</f>
        <v>22.47</v>
      </c>
      <c r="N1181">
        <v>1</v>
      </c>
      <c r="O1181">
        <v>2.1</v>
      </c>
      <c r="P1181">
        <v>10.7</v>
      </c>
    </row>
    <row r="1182" spans="13:16" x14ac:dyDescent="0.25">
      <c r="M1182">
        <f>1*2.1*1.8</f>
        <v>3.7800000000000002</v>
      </c>
      <c r="N1182">
        <v>1</v>
      </c>
      <c r="O1182">
        <v>2.1</v>
      </c>
      <c r="P1182">
        <v>1.8</v>
      </c>
    </row>
    <row r="1183" spans="13:16" x14ac:dyDescent="0.25">
      <c r="M1183">
        <f>1*2.1*2.8</f>
        <v>5.88</v>
      </c>
      <c r="N1183">
        <v>1</v>
      </c>
      <c r="O1183">
        <v>2.1</v>
      </c>
      <c r="P1183">
        <v>2.8</v>
      </c>
    </row>
    <row r="1184" spans="13:16" x14ac:dyDescent="0.25">
      <c r="M1184">
        <f>1*2.1*3.8</f>
        <v>7.9799999999999995</v>
      </c>
      <c r="N1184">
        <v>1</v>
      </c>
      <c r="O1184">
        <v>2.1</v>
      </c>
      <c r="P1184">
        <v>3.8</v>
      </c>
    </row>
    <row r="1185" spans="13:16" x14ac:dyDescent="0.25">
      <c r="M1185">
        <f>1*2.1*4.8</f>
        <v>10.08</v>
      </c>
      <c r="N1185">
        <v>1</v>
      </c>
      <c r="O1185">
        <v>2.1</v>
      </c>
      <c r="P1185">
        <v>4.8</v>
      </c>
    </row>
    <row r="1186" spans="13:16" x14ac:dyDescent="0.25">
      <c r="M1186">
        <f>1*2.1*5.8</f>
        <v>12.18</v>
      </c>
      <c r="N1186">
        <v>1</v>
      </c>
      <c r="O1186">
        <v>2.1</v>
      </c>
      <c r="P1186">
        <v>5.8</v>
      </c>
    </row>
    <row r="1187" spans="13:16" x14ac:dyDescent="0.25">
      <c r="M1187">
        <f>1*2.1*6.8</f>
        <v>14.28</v>
      </c>
      <c r="N1187">
        <v>1</v>
      </c>
      <c r="O1187">
        <v>2.1</v>
      </c>
      <c r="P1187">
        <v>6.8</v>
      </c>
    </row>
    <row r="1188" spans="13:16" x14ac:dyDescent="0.25">
      <c r="M1188">
        <f>1*2.1*7.8</f>
        <v>16.38</v>
      </c>
      <c r="N1188">
        <v>1</v>
      </c>
      <c r="O1188">
        <v>2.1</v>
      </c>
      <c r="P1188">
        <v>7.8</v>
      </c>
    </row>
    <row r="1189" spans="13:16" x14ac:dyDescent="0.25">
      <c r="M1189">
        <f>1*2.1*8.8</f>
        <v>18.480000000000004</v>
      </c>
      <c r="N1189">
        <v>1</v>
      </c>
      <c r="O1189">
        <v>2.1</v>
      </c>
      <c r="P1189">
        <v>8.8000000000000007</v>
      </c>
    </row>
    <row r="1190" spans="13:16" x14ac:dyDescent="0.25">
      <c r="M1190">
        <f>1*2.1*9.8</f>
        <v>20.580000000000002</v>
      </c>
      <c r="N1190">
        <v>1</v>
      </c>
      <c r="O1190">
        <v>2.1</v>
      </c>
      <c r="P1190">
        <v>9.8000000000000007</v>
      </c>
    </row>
    <row r="1191" spans="13:16" x14ac:dyDescent="0.25">
      <c r="M1191">
        <f>1*2.1*10.8</f>
        <v>22.680000000000003</v>
      </c>
      <c r="N1191">
        <v>1</v>
      </c>
      <c r="O1191">
        <v>2.1</v>
      </c>
      <c r="P1191">
        <v>10.8</v>
      </c>
    </row>
    <row r="1192" spans="13:16" x14ac:dyDescent="0.25">
      <c r="M1192">
        <f>1*2.1*1.9</f>
        <v>3.9899999999999998</v>
      </c>
      <c r="N1192">
        <v>1</v>
      </c>
      <c r="O1192">
        <v>2.1</v>
      </c>
      <c r="P1192">
        <v>1.9</v>
      </c>
    </row>
    <row r="1193" spans="13:16" x14ac:dyDescent="0.25">
      <c r="M1193">
        <f>1*2.1*2.9</f>
        <v>6.09</v>
      </c>
      <c r="N1193">
        <v>1</v>
      </c>
      <c r="O1193">
        <v>2.1</v>
      </c>
      <c r="P1193">
        <v>2.9</v>
      </c>
    </row>
    <row r="1194" spans="13:16" x14ac:dyDescent="0.25">
      <c r="M1194">
        <f>1*2.1*3.9</f>
        <v>8.19</v>
      </c>
      <c r="N1194">
        <v>1</v>
      </c>
      <c r="O1194">
        <v>2.1</v>
      </c>
      <c r="P1194">
        <v>3.9</v>
      </c>
    </row>
    <row r="1195" spans="13:16" x14ac:dyDescent="0.25">
      <c r="M1195">
        <f>1*2.1*4.9</f>
        <v>10.290000000000001</v>
      </c>
      <c r="N1195">
        <v>1</v>
      </c>
      <c r="O1195">
        <v>2.1</v>
      </c>
      <c r="P1195">
        <v>4.9000000000000004</v>
      </c>
    </row>
    <row r="1196" spans="13:16" x14ac:dyDescent="0.25">
      <c r="M1196">
        <f>1*2.1*5.9</f>
        <v>12.39</v>
      </c>
      <c r="N1196">
        <v>1</v>
      </c>
      <c r="O1196">
        <v>2.1</v>
      </c>
      <c r="P1196">
        <v>5.9</v>
      </c>
    </row>
    <row r="1197" spans="13:16" x14ac:dyDescent="0.25">
      <c r="M1197">
        <f>1*2.1*6.9</f>
        <v>14.490000000000002</v>
      </c>
      <c r="N1197">
        <v>1</v>
      </c>
      <c r="O1197">
        <v>2.1</v>
      </c>
      <c r="P1197">
        <v>6.9</v>
      </c>
    </row>
    <row r="1198" spans="13:16" x14ac:dyDescent="0.25">
      <c r="M1198">
        <f>1*2.1*7.9</f>
        <v>16.59</v>
      </c>
      <c r="N1198">
        <v>1</v>
      </c>
      <c r="O1198">
        <v>2.1</v>
      </c>
      <c r="P1198">
        <v>7.9</v>
      </c>
    </row>
    <row r="1199" spans="13:16" x14ac:dyDescent="0.25">
      <c r="M1199">
        <f>1*2.1*8.9</f>
        <v>18.690000000000001</v>
      </c>
      <c r="N1199">
        <v>1</v>
      </c>
      <c r="O1199">
        <v>2.1</v>
      </c>
      <c r="P1199">
        <v>8.9</v>
      </c>
    </row>
    <row r="1200" spans="13:16" x14ac:dyDescent="0.25">
      <c r="M1200">
        <f>1*2.1*9.9</f>
        <v>20.790000000000003</v>
      </c>
      <c r="N1200">
        <v>1</v>
      </c>
      <c r="O1200">
        <v>2.1</v>
      </c>
      <c r="P1200">
        <v>9.9</v>
      </c>
    </row>
    <row r="1201" spans="13:16" x14ac:dyDescent="0.25">
      <c r="M1201">
        <f>1*2.1*10.9</f>
        <v>22.89</v>
      </c>
      <c r="N1201">
        <v>1</v>
      </c>
      <c r="O1201">
        <v>2.1</v>
      </c>
      <c r="P1201">
        <v>10.9</v>
      </c>
    </row>
    <row r="1202" spans="13:16" x14ac:dyDescent="0.25">
      <c r="M1202">
        <f>1*3.1*1</f>
        <v>3.1</v>
      </c>
      <c r="N1202">
        <v>1</v>
      </c>
      <c r="O1202">
        <v>3.1</v>
      </c>
      <c r="P1202">
        <v>1</v>
      </c>
    </row>
    <row r="1203" spans="13:16" x14ac:dyDescent="0.25">
      <c r="M1203">
        <f>1*3.1*2</f>
        <v>6.2</v>
      </c>
      <c r="N1203">
        <v>1</v>
      </c>
      <c r="O1203">
        <v>3.1</v>
      </c>
      <c r="P1203">
        <v>2</v>
      </c>
    </row>
    <row r="1204" spans="13:16" x14ac:dyDescent="0.25">
      <c r="M1204">
        <f>1*3.1*3</f>
        <v>9.3000000000000007</v>
      </c>
      <c r="N1204">
        <v>1</v>
      </c>
      <c r="O1204">
        <v>3.1</v>
      </c>
      <c r="P1204">
        <v>3</v>
      </c>
    </row>
    <row r="1205" spans="13:16" x14ac:dyDescent="0.25">
      <c r="M1205">
        <f>1*3.1*4</f>
        <v>12.4</v>
      </c>
      <c r="N1205">
        <v>1</v>
      </c>
      <c r="O1205">
        <v>3.1</v>
      </c>
      <c r="P1205">
        <v>4</v>
      </c>
    </row>
    <row r="1206" spans="13:16" x14ac:dyDescent="0.25">
      <c r="M1206">
        <f>1*3.1*5</f>
        <v>15.5</v>
      </c>
      <c r="N1206">
        <v>1</v>
      </c>
      <c r="O1206">
        <v>3.1</v>
      </c>
      <c r="P1206">
        <v>5</v>
      </c>
    </row>
    <row r="1207" spans="13:16" x14ac:dyDescent="0.25">
      <c r="M1207">
        <f>1*3.1*6</f>
        <v>18.600000000000001</v>
      </c>
      <c r="N1207">
        <v>1</v>
      </c>
      <c r="O1207">
        <v>3.1</v>
      </c>
      <c r="P1207">
        <v>6</v>
      </c>
    </row>
    <row r="1208" spans="13:16" x14ac:dyDescent="0.25">
      <c r="M1208">
        <f>1*3.1*7</f>
        <v>21.7</v>
      </c>
      <c r="N1208">
        <v>1</v>
      </c>
      <c r="O1208">
        <v>3.1</v>
      </c>
      <c r="P1208">
        <v>7</v>
      </c>
    </row>
    <row r="1209" spans="13:16" x14ac:dyDescent="0.25">
      <c r="M1209">
        <f>1*3.1*8</f>
        <v>24.8</v>
      </c>
      <c r="N1209">
        <v>1</v>
      </c>
      <c r="O1209">
        <v>3.1</v>
      </c>
      <c r="P1209">
        <v>8</v>
      </c>
    </row>
    <row r="1210" spans="13:16" x14ac:dyDescent="0.25">
      <c r="M1210">
        <f>1*3.1*9</f>
        <v>27.900000000000002</v>
      </c>
      <c r="N1210">
        <v>1</v>
      </c>
      <c r="O1210">
        <v>3.1</v>
      </c>
      <c r="P1210">
        <v>9</v>
      </c>
    </row>
    <row r="1211" spans="13:16" x14ac:dyDescent="0.25">
      <c r="M1211">
        <f>1*3.1*10</f>
        <v>31</v>
      </c>
      <c r="N1211">
        <v>1</v>
      </c>
      <c r="O1211">
        <v>3.1</v>
      </c>
      <c r="P1211">
        <v>10</v>
      </c>
    </row>
    <row r="1212" spans="13:16" x14ac:dyDescent="0.25">
      <c r="M1212">
        <f>1*3.1*1.1</f>
        <v>3.4100000000000006</v>
      </c>
      <c r="N1212">
        <v>1</v>
      </c>
      <c r="O1212">
        <v>3.1</v>
      </c>
      <c r="P1212">
        <v>1.1000000000000001</v>
      </c>
    </row>
    <row r="1213" spans="13:16" x14ac:dyDescent="0.25">
      <c r="M1213">
        <f>1*3.1*2.1</f>
        <v>6.5100000000000007</v>
      </c>
      <c r="N1213">
        <v>1</v>
      </c>
      <c r="O1213">
        <v>3.1</v>
      </c>
      <c r="P1213">
        <v>2.1</v>
      </c>
    </row>
    <row r="1214" spans="13:16" x14ac:dyDescent="0.25">
      <c r="M1214">
        <f>1*3.1*3.1</f>
        <v>9.6100000000000012</v>
      </c>
      <c r="N1214">
        <v>1</v>
      </c>
      <c r="O1214">
        <v>3.1</v>
      </c>
      <c r="P1214">
        <v>3.1</v>
      </c>
    </row>
    <row r="1215" spans="13:16" x14ac:dyDescent="0.25">
      <c r="M1215">
        <f>1*3.1*4.1</f>
        <v>12.709999999999999</v>
      </c>
      <c r="N1215">
        <v>1</v>
      </c>
      <c r="O1215">
        <v>3.1</v>
      </c>
      <c r="P1215">
        <v>4.0999999999999996</v>
      </c>
    </row>
    <row r="1216" spans="13:16" x14ac:dyDescent="0.25">
      <c r="M1216">
        <f>1*3.1*5.1</f>
        <v>15.809999999999999</v>
      </c>
      <c r="N1216">
        <v>1</v>
      </c>
      <c r="O1216">
        <v>3.1</v>
      </c>
      <c r="P1216">
        <v>5.0999999999999996</v>
      </c>
    </row>
    <row r="1217" spans="13:16" x14ac:dyDescent="0.25">
      <c r="M1217">
        <f>1*3.1*6.1</f>
        <v>18.91</v>
      </c>
      <c r="N1217">
        <v>1</v>
      </c>
      <c r="O1217">
        <v>3.1</v>
      </c>
      <c r="P1217">
        <v>6.1</v>
      </c>
    </row>
    <row r="1218" spans="13:16" x14ac:dyDescent="0.25">
      <c r="M1218">
        <f>1*3.1*7.1</f>
        <v>22.009999999999998</v>
      </c>
      <c r="N1218">
        <v>1</v>
      </c>
      <c r="O1218">
        <v>3.1</v>
      </c>
      <c r="P1218">
        <v>7.1</v>
      </c>
    </row>
    <row r="1219" spans="13:16" x14ac:dyDescent="0.25">
      <c r="M1219">
        <f>1*3.1*8.1</f>
        <v>25.11</v>
      </c>
      <c r="N1219">
        <v>1</v>
      </c>
      <c r="O1219">
        <v>3.1</v>
      </c>
      <c r="P1219">
        <v>8.1</v>
      </c>
    </row>
    <row r="1220" spans="13:16" x14ac:dyDescent="0.25">
      <c r="M1220">
        <f>1*3.1*9.1</f>
        <v>28.21</v>
      </c>
      <c r="N1220">
        <v>1</v>
      </c>
      <c r="O1220">
        <v>3.1</v>
      </c>
      <c r="P1220">
        <v>9.1</v>
      </c>
    </row>
    <row r="1221" spans="13:16" x14ac:dyDescent="0.25">
      <c r="M1221">
        <f>1*3.1*10.1</f>
        <v>31.31</v>
      </c>
      <c r="N1221">
        <v>1</v>
      </c>
      <c r="O1221">
        <v>3.1</v>
      </c>
      <c r="P1221">
        <v>10.1</v>
      </c>
    </row>
    <row r="1222" spans="13:16" x14ac:dyDescent="0.25">
      <c r="M1222">
        <f>1*3.1*1.2</f>
        <v>3.7199999999999998</v>
      </c>
      <c r="N1222">
        <v>1</v>
      </c>
      <c r="O1222">
        <v>3.1</v>
      </c>
      <c r="P1222">
        <v>1.2</v>
      </c>
    </row>
    <row r="1223" spans="13:16" x14ac:dyDescent="0.25">
      <c r="M1223">
        <f>1*3.1*2.2</f>
        <v>6.8200000000000012</v>
      </c>
      <c r="N1223">
        <v>1</v>
      </c>
      <c r="O1223">
        <v>3.1</v>
      </c>
      <c r="P1223">
        <v>2.2000000000000002</v>
      </c>
    </row>
    <row r="1224" spans="13:16" x14ac:dyDescent="0.25">
      <c r="M1224">
        <f>1*3.1*3.2</f>
        <v>9.9200000000000017</v>
      </c>
      <c r="N1224">
        <v>1</v>
      </c>
      <c r="O1224">
        <v>3.1</v>
      </c>
      <c r="P1224">
        <v>3.2</v>
      </c>
    </row>
    <row r="1225" spans="13:16" x14ac:dyDescent="0.25">
      <c r="M1225">
        <f>1*3.1*4.2</f>
        <v>13.020000000000001</v>
      </c>
      <c r="N1225">
        <v>1</v>
      </c>
      <c r="O1225">
        <v>3.1</v>
      </c>
      <c r="P1225">
        <v>4.2</v>
      </c>
    </row>
    <row r="1226" spans="13:16" x14ac:dyDescent="0.25">
      <c r="M1226">
        <f>1*3.1*5.2</f>
        <v>16.12</v>
      </c>
      <c r="N1226">
        <v>1</v>
      </c>
      <c r="O1226">
        <v>3.1</v>
      </c>
      <c r="P1226">
        <v>5.2</v>
      </c>
    </row>
    <row r="1227" spans="13:16" x14ac:dyDescent="0.25">
      <c r="M1227">
        <f>1*3.1*6.2</f>
        <v>19.220000000000002</v>
      </c>
      <c r="N1227">
        <v>1</v>
      </c>
      <c r="O1227">
        <v>3.1</v>
      </c>
      <c r="P1227">
        <v>6.2</v>
      </c>
    </row>
    <row r="1228" spans="13:16" x14ac:dyDescent="0.25">
      <c r="M1228">
        <f>1*3.1*7.2</f>
        <v>22.32</v>
      </c>
      <c r="N1228">
        <v>1</v>
      </c>
      <c r="O1228">
        <v>3.1</v>
      </c>
      <c r="P1228">
        <v>7.2</v>
      </c>
    </row>
    <row r="1229" spans="13:16" x14ac:dyDescent="0.25">
      <c r="M1229">
        <f>1*3.1*8.2</f>
        <v>25.419999999999998</v>
      </c>
      <c r="N1229">
        <v>1</v>
      </c>
      <c r="O1229">
        <v>3.1</v>
      </c>
      <c r="P1229">
        <v>8.1999999999999993</v>
      </c>
    </row>
    <row r="1230" spans="13:16" x14ac:dyDescent="0.25">
      <c r="M1230">
        <f>1*3.1*9.2</f>
        <v>28.52</v>
      </c>
      <c r="N1230">
        <v>1</v>
      </c>
      <c r="O1230">
        <v>3.1</v>
      </c>
      <c r="P1230">
        <v>9.1999999999999993</v>
      </c>
    </row>
    <row r="1231" spans="13:16" x14ac:dyDescent="0.25">
      <c r="M1231">
        <f>1*3.1*10.2</f>
        <v>31.619999999999997</v>
      </c>
      <c r="N1231">
        <v>1</v>
      </c>
      <c r="O1231">
        <v>3.1</v>
      </c>
      <c r="P1231">
        <v>10.199999999999999</v>
      </c>
    </row>
    <row r="1232" spans="13:16" x14ac:dyDescent="0.25">
      <c r="M1232">
        <f>1*3.1*1.3</f>
        <v>4.03</v>
      </c>
      <c r="N1232">
        <v>1</v>
      </c>
      <c r="O1232">
        <v>3.1</v>
      </c>
      <c r="P1232">
        <v>1.3</v>
      </c>
    </row>
    <row r="1233" spans="13:16" x14ac:dyDescent="0.25">
      <c r="M1233">
        <f>1*3.1*2.3</f>
        <v>7.13</v>
      </c>
      <c r="N1233">
        <v>1</v>
      </c>
      <c r="O1233">
        <v>3.1</v>
      </c>
      <c r="P1233">
        <v>2.2999999999999998</v>
      </c>
    </row>
    <row r="1234" spans="13:16" x14ac:dyDescent="0.25">
      <c r="M1234">
        <f>1*3.1*3.3</f>
        <v>10.23</v>
      </c>
      <c r="N1234">
        <v>1</v>
      </c>
      <c r="O1234">
        <v>3.1</v>
      </c>
      <c r="P1234">
        <v>3.3</v>
      </c>
    </row>
    <row r="1235" spans="13:16" x14ac:dyDescent="0.25">
      <c r="M1235">
        <f>1*3.1*4.3</f>
        <v>13.33</v>
      </c>
      <c r="N1235">
        <v>1</v>
      </c>
      <c r="O1235">
        <v>3.1</v>
      </c>
      <c r="P1235">
        <v>4.3</v>
      </c>
    </row>
    <row r="1236" spans="13:16" x14ac:dyDescent="0.25">
      <c r="M1236">
        <f>1*3.1*5.3</f>
        <v>16.43</v>
      </c>
      <c r="N1236">
        <v>1</v>
      </c>
      <c r="O1236">
        <v>3.1</v>
      </c>
      <c r="P1236">
        <v>5.3</v>
      </c>
    </row>
    <row r="1237" spans="13:16" x14ac:dyDescent="0.25">
      <c r="M1237">
        <f>1*3.1*6.3</f>
        <v>19.53</v>
      </c>
      <c r="N1237">
        <v>1</v>
      </c>
      <c r="O1237">
        <v>3.1</v>
      </c>
      <c r="P1237">
        <v>6.3</v>
      </c>
    </row>
    <row r="1238" spans="13:16" x14ac:dyDescent="0.25">
      <c r="M1238">
        <f>1*3.1*7.3</f>
        <v>22.63</v>
      </c>
      <c r="N1238">
        <v>1</v>
      </c>
      <c r="O1238">
        <v>3.1</v>
      </c>
      <c r="P1238">
        <v>7.3</v>
      </c>
    </row>
    <row r="1239" spans="13:16" x14ac:dyDescent="0.25">
      <c r="M1239">
        <f>1*3.1*8.3</f>
        <v>25.730000000000004</v>
      </c>
      <c r="N1239">
        <v>1</v>
      </c>
      <c r="O1239">
        <v>3.1</v>
      </c>
      <c r="P1239">
        <v>8.3000000000000007</v>
      </c>
    </row>
    <row r="1240" spans="13:16" x14ac:dyDescent="0.25">
      <c r="M1240">
        <f>1*3.1*9.3</f>
        <v>28.830000000000002</v>
      </c>
      <c r="N1240">
        <v>1</v>
      </c>
      <c r="O1240">
        <v>3.1</v>
      </c>
      <c r="P1240">
        <v>9.3000000000000007</v>
      </c>
    </row>
    <row r="1241" spans="13:16" x14ac:dyDescent="0.25">
      <c r="M1241">
        <f>1*3.1*10.3</f>
        <v>31.930000000000003</v>
      </c>
      <c r="N1241">
        <v>1</v>
      </c>
      <c r="O1241">
        <v>3.1</v>
      </c>
      <c r="P1241">
        <v>10.3</v>
      </c>
    </row>
    <row r="1242" spans="13:16" x14ac:dyDescent="0.25">
      <c r="M1242">
        <f>1*3.1*1.4</f>
        <v>4.34</v>
      </c>
      <c r="N1242">
        <v>1</v>
      </c>
      <c r="O1242">
        <v>3.1</v>
      </c>
      <c r="P1242">
        <v>1.4</v>
      </c>
    </row>
    <row r="1243" spans="13:16" x14ac:dyDescent="0.25">
      <c r="M1243">
        <f>1*3.1*2.4</f>
        <v>7.4399999999999995</v>
      </c>
      <c r="N1243">
        <v>1</v>
      </c>
      <c r="O1243">
        <v>3.1</v>
      </c>
      <c r="P1243">
        <v>2.4</v>
      </c>
    </row>
    <row r="1244" spans="13:16" x14ac:dyDescent="0.25">
      <c r="M1244">
        <f>1*3.1*3.4</f>
        <v>10.54</v>
      </c>
      <c r="N1244">
        <v>1</v>
      </c>
      <c r="O1244">
        <v>3.1</v>
      </c>
      <c r="P1244">
        <v>3.4</v>
      </c>
    </row>
    <row r="1245" spans="13:16" x14ac:dyDescent="0.25">
      <c r="M1245">
        <f>1*3.1*4.4</f>
        <v>13.640000000000002</v>
      </c>
      <c r="N1245">
        <v>1</v>
      </c>
      <c r="O1245">
        <v>3.1</v>
      </c>
      <c r="P1245">
        <v>4.4000000000000004</v>
      </c>
    </row>
    <row r="1246" spans="13:16" x14ac:dyDescent="0.25">
      <c r="M1246">
        <f>1*3.1*5.4</f>
        <v>16.740000000000002</v>
      </c>
      <c r="N1246">
        <v>1</v>
      </c>
      <c r="O1246">
        <v>3.1</v>
      </c>
      <c r="P1246">
        <v>5.4</v>
      </c>
    </row>
    <row r="1247" spans="13:16" x14ac:dyDescent="0.25">
      <c r="M1247">
        <f>1*3.1*6.4</f>
        <v>19.840000000000003</v>
      </c>
      <c r="N1247">
        <v>1</v>
      </c>
      <c r="O1247">
        <v>3.1</v>
      </c>
      <c r="P1247">
        <v>6.4</v>
      </c>
    </row>
    <row r="1248" spans="13:16" x14ac:dyDescent="0.25">
      <c r="M1248">
        <f>1*3.1*7.4</f>
        <v>22.94</v>
      </c>
      <c r="N1248">
        <v>1</v>
      </c>
      <c r="O1248">
        <v>3.1</v>
      </c>
      <c r="P1248">
        <v>7.4</v>
      </c>
    </row>
    <row r="1249" spans="13:16" x14ac:dyDescent="0.25">
      <c r="M1249">
        <f>1*3.1*8.4</f>
        <v>26.040000000000003</v>
      </c>
      <c r="N1249">
        <v>1</v>
      </c>
      <c r="O1249">
        <v>3.1</v>
      </c>
      <c r="P1249">
        <v>8.4</v>
      </c>
    </row>
    <row r="1250" spans="13:16" x14ac:dyDescent="0.25">
      <c r="M1250">
        <f>1*3.1*9.4</f>
        <v>29.14</v>
      </c>
      <c r="N1250">
        <v>1</v>
      </c>
      <c r="O1250">
        <v>3.1</v>
      </c>
      <c r="P1250">
        <v>9.4</v>
      </c>
    </row>
    <row r="1251" spans="13:16" x14ac:dyDescent="0.25">
      <c r="M1251">
        <f>1*3.1*10.4</f>
        <v>32.24</v>
      </c>
      <c r="N1251">
        <v>1</v>
      </c>
      <c r="O1251">
        <v>3.1</v>
      </c>
      <c r="P1251">
        <v>10.4</v>
      </c>
    </row>
    <row r="1252" spans="13:16" x14ac:dyDescent="0.25">
      <c r="M1252">
        <f>1*3.1*1.5</f>
        <v>4.6500000000000004</v>
      </c>
      <c r="N1252">
        <v>1</v>
      </c>
      <c r="O1252">
        <v>3.1</v>
      </c>
      <c r="P1252">
        <v>1.5</v>
      </c>
    </row>
    <row r="1253" spans="13:16" x14ac:dyDescent="0.25">
      <c r="M1253">
        <f>1*3.1*2.5</f>
        <v>7.75</v>
      </c>
      <c r="N1253">
        <v>1</v>
      </c>
      <c r="O1253">
        <v>3.1</v>
      </c>
      <c r="P1253">
        <v>2.5</v>
      </c>
    </row>
    <row r="1254" spans="13:16" x14ac:dyDescent="0.25">
      <c r="M1254">
        <f>1*3.1*3.5</f>
        <v>10.85</v>
      </c>
      <c r="N1254">
        <v>1</v>
      </c>
      <c r="O1254">
        <v>3.1</v>
      </c>
      <c r="P1254">
        <v>3.5</v>
      </c>
    </row>
    <row r="1255" spans="13:16" x14ac:dyDescent="0.25">
      <c r="M1255">
        <f>1*3.1*4.5</f>
        <v>13.950000000000001</v>
      </c>
      <c r="N1255">
        <v>1</v>
      </c>
      <c r="O1255">
        <v>3.1</v>
      </c>
      <c r="P1255">
        <v>4.5</v>
      </c>
    </row>
    <row r="1256" spans="13:16" x14ac:dyDescent="0.25">
      <c r="M1256">
        <f>1*3.1*5.5</f>
        <v>17.05</v>
      </c>
      <c r="N1256">
        <v>1</v>
      </c>
      <c r="O1256">
        <v>3.1</v>
      </c>
      <c r="P1256">
        <v>5.5</v>
      </c>
    </row>
    <row r="1257" spans="13:16" x14ac:dyDescent="0.25">
      <c r="M1257">
        <f>1*3.1*6.5</f>
        <v>20.150000000000002</v>
      </c>
      <c r="N1257">
        <v>1</v>
      </c>
      <c r="O1257">
        <v>3.1</v>
      </c>
      <c r="P1257">
        <v>6.5</v>
      </c>
    </row>
    <row r="1258" spans="13:16" x14ac:dyDescent="0.25">
      <c r="M1258">
        <f>1*3.1*7.5</f>
        <v>23.25</v>
      </c>
      <c r="N1258">
        <v>1</v>
      </c>
      <c r="O1258">
        <v>3.1</v>
      </c>
      <c r="P1258">
        <v>7.5</v>
      </c>
    </row>
    <row r="1259" spans="13:16" x14ac:dyDescent="0.25">
      <c r="M1259">
        <f>1*3.1*8.5</f>
        <v>26.35</v>
      </c>
      <c r="N1259">
        <v>1</v>
      </c>
      <c r="O1259">
        <v>3.1</v>
      </c>
      <c r="P1259">
        <v>8.5</v>
      </c>
    </row>
    <row r="1260" spans="13:16" x14ac:dyDescent="0.25">
      <c r="M1260">
        <f>1*3.1*9.5</f>
        <v>29.45</v>
      </c>
      <c r="N1260">
        <v>1</v>
      </c>
      <c r="O1260">
        <v>3.1</v>
      </c>
      <c r="P1260">
        <v>9.5</v>
      </c>
    </row>
    <row r="1261" spans="13:16" x14ac:dyDescent="0.25">
      <c r="M1261">
        <f>1*3.1*10.5</f>
        <v>32.550000000000004</v>
      </c>
      <c r="N1261">
        <v>1</v>
      </c>
      <c r="O1261">
        <v>3.1</v>
      </c>
      <c r="P1261">
        <v>10.5</v>
      </c>
    </row>
    <row r="1262" spans="13:16" x14ac:dyDescent="0.25">
      <c r="M1262">
        <f>1*3.1*1.6</f>
        <v>4.9600000000000009</v>
      </c>
      <c r="N1262">
        <v>1</v>
      </c>
      <c r="O1262">
        <v>3.1</v>
      </c>
      <c r="P1262">
        <v>1.6</v>
      </c>
    </row>
    <row r="1263" spans="13:16" x14ac:dyDescent="0.25">
      <c r="M1263">
        <f>1*3.1*2.6</f>
        <v>8.06</v>
      </c>
      <c r="N1263">
        <v>1</v>
      </c>
      <c r="O1263">
        <v>3.1</v>
      </c>
      <c r="P1263">
        <v>2.6</v>
      </c>
    </row>
    <row r="1264" spans="13:16" x14ac:dyDescent="0.25">
      <c r="M1264">
        <f>1*3.1*3.6</f>
        <v>11.16</v>
      </c>
      <c r="N1264">
        <v>1</v>
      </c>
      <c r="O1264">
        <v>3.1</v>
      </c>
      <c r="P1264">
        <v>3.6</v>
      </c>
    </row>
    <row r="1265" spans="13:16" x14ac:dyDescent="0.25">
      <c r="M1265">
        <f>1*3.1*4.6</f>
        <v>14.26</v>
      </c>
      <c r="N1265">
        <v>1</v>
      </c>
      <c r="O1265">
        <v>3.1</v>
      </c>
      <c r="P1265">
        <v>4.5999999999999996</v>
      </c>
    </row>
    <row r="1266" spans="13:16" x14ac:dyDescent="0.25">
      <c r="M1266">
        <f>1*3.1*5.6</f>
        <v>17.36</v>
      </c>
      <c r="N1266">
        <v>1</v>
      </c>
      <c r="O1266">
        <v>3.1</v>
      </c>
      <c r="P1266">
        <v>5.6</v>
      </c>
    </row>
    <row r="1267" spans="13:16" x14ac:dyDescent="0.25">
      <c r="M1267">
        <f>1*3.1*6.6</f>
        <v>20.46</v>
      </c>
      <c r="N1267">
        <v>1</v>
      </c>
      <c r="O1267">
        <v>3.1</v>
      </c>
      <c r="P1267">
        <v>6.6</v>
      </c>
    </row>
    <row r="1268" spans="13:16" x14ac:dyDescent="0.25">
      <c r="M1268">
        <f>1*3.1*7.6</f>
        <v>23.56</v>
      </c>
      <c r="N1268">
        <v>1</v>
      </c>
      <c r="O1268">
        <v>3.1</v>
      </c>
      <c r="P1268">
        <v>7.6</v>
      </c>
    </row>
    <row r="1269" spans="13:16" x14ac:dyDescent="0.25">
      <c r="M1269">
        <f>1*3.1*8.6</f>
        <v>26.66</v>
      </c>
      <c r="N1269">
        <v>1</v>
      </c>
      <c r="O1269">
        <v>3.1</v>
      </c>
      <c r="P1269">
        <v>8.6</v>
      </c>
    </row>
    <row r="1270" spans="13:16" x14ac:dyDescent="0.25">
      <c r="M1270">
        <f>1*3.1*9.6</f>
        <v>29.759999999999998</v>
      </c>
      <c r="N1270">
        <v>1</v>
      </c>
      <c r="O1270">
        <v>3.1</v>
      </c>
      <c r="P1270">
        <v>9.6</v>
      </c>
    </row>
    <row r="1271" spans="13:16" x14ac:dyDescent="0.25">
      <c r="M1271">
        <f>1*3.1*10.6</f>
        <v>32.86</v>
      </c>
      <c r="N1271">
        <v>1</v>
      </c>
      <c r="O1271">
        <v>3.1</v>
      </c>
      <c r="P1271">
        <v>10.6</v>
      </c>
    </row>
    <row r="1272" spans="13:16" x14ac:dyDescent="0.25">
      <c r="M1272">
        <f>1*3.1*1.7</f>
        <v>5.27</v>
      </c>
      <c r="N1272">
        <v>1</v>
      </c>
      <c r="O1272">
        <v>3.1</v>
      </c>
      <c r="P1272">
        <v>1.7</v>
      </c>
    </row>
    <row r="1273" spans="13:16" x14ac:dyDescent="0.25">
      <c r="M1273">
        <f>1*3.1*2.7</f>
        <v>8.370000000000001</v>
      </c>
      <c r="N1273">
        <v>1</v>
      </c>
      <c r="O1273">
        <v>3.1</v>
      </c>
      <c r="P1273">
        <v>2.7</v>
      </c>
    </row>
    <row r="1274" spans="13:16" x14ac:dyDescent="0.25">
      <c r="M1274">
        <f>1*3.1*3.7</f>
        <v>11.47</v>
      </c>
      <c r="N1274">
        <v>1</v>
      </c>
      <c r="O1274">
        <v>3.1</v>
      </c>
      <c r="P1274">
        <v>3.7</v>
      </c>
    </row>
    <row r="1275" spans="13:16" x14ac:dyDescent="0.25">
      <c r="M1275">
        <f>1*3.1*4.7</f>
        <v>14.57</v>
      </c>
      <c r="N1275">
        <v>1</v>
      </c>
      <c r="O1275">
        <v>3.1</v>
      </c>
      <c r="P1275">
        <v>4.7</v>
      </c>
    </row>
    <row r="1276" spans="13:16" x14ac:dyDescent="0.25">
      <c r="M1276">
        <f>1*3.1*5.7</f>
        <v>17.670000000000002</v>
      </c>
      <c r="N1276">
        <v>1</v>
      </c>
      <c r="O1276">
        <v>3.1</v>
      </c>
      <c r="P1276">
        <v>5.7</v>
      </c>
    </row>
    <row r="1277" spans="13:16" x14ac:dyDescent="0.25">
      <c r="M1277">
        <f>1*3.1*6.7</f>
        <v>20.77</v>
      </c>
      <c r="N1277">
        <v>1</v>
      </c>
      <c r="O1277">
        <v>3.1</v>
      </c>
      <c r="P1277">
        <v>6.7</v>
      </c>
    </row>
    <row r="1278" spans="13:16" x14ac:dyDescent="0.25">
      <c r="M1278">
        <f>1*3.1*7.7</f>
        <v>23.87</v>
      </c>
      <c r="N1278">
        <v>1</v>
      </c>
      <c r="O1278">
        <v>3.1</v>
      </c>
      <c r="P1278">
        <v>7.7</v>
      </c>
    </row>
    <row r="1279" spans="13:16" x14ac:dyDescent="0.25">
      <c r="M1279">
        <f>1*3.1*8.7</f>
        <v>26.97</v>
      </c>
      <c r="N1279">
        <v>1</v>
      </c>
      <c r="O1279">
        <v>3.1</v>
      </c>
      <c r="P1279">
        <v>8.6999999999999993</v>
      </c>
    </row>
    <row r="1280" spans="13:16" x14ac:dyDescent="0.25">
      <c r="M1280">
        <f>1*3.1*9.7</f>
        <v>30.07</v>
      </c>
      <c r="N1280">
        <v>1</v>
      </c>
      <c r="O1280">
        <v>3.1</v>
      </c>
      <c r="P1280">
        <v>9.6999999999999993</v>
      </c>
    </row>
    <row r="1281" spans="13:16" x14ac:dyDescent="0.25">
      <c r="M1281">
        <f>1*3.1*10.7</f>
        <v>33.17</v>
      </c>
      <c r="N1281">
        <v>1</v>
      </c>
      <c r="O1281">
        <v>3.1</v>
      </c>
      <c r="P1281">
        <v>10.7</v>
      </c>
    </row>
    <row r="1282" spans="13:16" x14ac:dyDescent="0.25">
      <c r="M1282">
        <f>1*3.1*1.8</f>
        <v>5.58</v>
      </c>
      <c r="N1282">
        <v>1</v>
      </c>
      <c r="O1282">
        <v>3.1</v>
      </c>
      <c r="P1282">
        <v>1.8</v>
      </c>
    </row>
    <row r="1283" spans="13:16" x14ac:dyDescent="0.25">
      <c r="M1283">
        <f>1*3.1*2.8</f>
        <v>8.68</v>
      </c>
      <c r="N1283">
        <v>1</v>
      </c>
      <c r="O1283">
        <v>3.1</v>
      </c>
      <c r="P1283">
        <v>2.8</v>
      </c>
    </row>
    <row r="1284" spans="13:16" x14ac:dyDescent="0.25">
      <c r="M1284">
        <f>1*3.1*3.8</f>
        <v>11.78</v>
      </c>
      <c r="N1284">
        <v>1</v>
      </c>
      <c r="O1284">
        <v>3.1</v>
      </c>
      <c r="P1284">
        <v>3.8</v>
      </c>
    </row>
    <row r="1285" spans="13:16" x14ac:dyDescent="0.25">
      <c r="M1285">
        <f>1*3.1*4.8</f>
        <v>14.879999999999999</v>
      </c>
      <c r="N1285">
        <v>1</v>
      </c>
      <c r="O1285">
        <v>3.1</v>
      </c>
      <c r="P1285">
        <v>4.8</v>
      </c>
    </row>
    <row r="1286" spans="13:16" x14ac:dyDescent="0.25">
      <c r="M1286">
        <f>1*3.1*5.8</f>
        <v>17.98</v>
      </c>
      <c r="N1286">
        <v>1</v>
      </c>
      <c r="O1286">
        <v>3.1</v>
      </c>
      <c r="P1286">
        <v>5.8</v>
      </c>
    </row>
    <row r="1287" spans="13:16" x14ac:dyDescent="0.25">
      <c r="M1287">
        <f>1*3.1*6.8</f>
        <v>21.08</v>
      </c>
      <c r="N1287">
        <v>1</v>
      </c>
      <c r="O1287">
        <v>3.1</v>
      </c>
      <c r="P1287">
        <v>6.8</v>
      </c>
    </row>
    <row r="1288" spans="13:16" x14ac:dyDescent="0.25">
      <c r="M1288">
        <f>1*3.1*7.8</f>
        <v>24.18</v>
      </c>
      <c r="N1288">
        <v>1</v>
      </c>
      <c r="O1288">
        <v>3.1</v>
      </c>
      <c r="P1288">
        <v>7.8</v>
      </c>
    </row>
    <row r="1289" spans="13:16" x14ac:dyDescent="0.25">
      <c r="M1289">
        <f>1*3.1*8.8</f>
        <v>27.280000000000005</v>
      </c>
      <c r="N1289">
        <v>1</v>
      </c>
      <c r="O1289">
        <v>3.1</v>
      </c>
      <c r="P1289">
        <v>8.8000000000000007</v>
      </c>
    </row>
    <row r="1290" spans="13:16" x14ac:dyDescent="0.25">
      <c r="M1290">
        <f>1*3.1*9.8</f>
        <v>30.380000000000003</v>
      </c>
      <c r="N1290">
        <v>1</v>
      </c>
      <c r="O1290">
        <v>3.1</v>
      </c>
      <c r="P1290">
        <v>9.8000000000000007</v>
      </c>
    </row>
    <row r="1291" spans="13:16" x14ac:dyDescent="0.25">
      <c r="M1291">
        <f>1*3.1*10.8</f>
        <v>33.480000000000004</v>
      </c>
      <c r="N1291">
        <v>1</v>
      </c>
      <c r="O1291">
        <v>3.1</v>
      </c>
      <c r="P1291">
        <v>10.8</v>
      </c>
    </row>
    <row r="1292" spans="13:16" x14ac:dyDescent="0.25">
      <c r="M1292">
        <f>1*3.1*1.9</f>
        <v>5.89</v>
      </c>
      <c r="N1292">
        <v>1</v>
      </c>
      <c r="O1292">
        <v>3.1</v>
      </c>
      <c r="P1292">
        <v>1.9</v>
      </c>
    </row>
    <row r="1293" spans="13:16" x14ac:dyDescent="0.25">
      <c r="M1293">
        <f>1*3.1*2.9</f>
        <v>8.99</v>
      </c>
      <c r="N1293">
        <v>1</v>
      </c>
      <c r="O1293">
        <v>3.1</v>
      </c>
      <c r="P1293">
        <v>2.9</v>
      </c>
    </row>
    <row r="1294" spans="13:16" x14ac:dyDescent="0.25">
      <c r="M1294">
        <f>1*3.1*3.9</f>
        <v>12.09</v>
      </c>
      <c r="N1294">
        <v>1</v>
      </c>
      <c r="O1294">
        <v>3.1</v>
      </c>
      <c r="P1294">
        <v>3.9</v>
      </c>
    </row>
    <row r="1295" spans="13:16" x14ac:dyDescent="0.25">
      <c r="M1295">
        <f>1*3.1*4.9</f>
        <v>15.190000000000001</v>
      </c>
      <c r="N1295">
        <v>1</v>
      </c>
      <c r="O1295">
        <v>3.1</v>
      </c>
      <c r="P1295">
        <v>4.9000000000000004</v>
      </c>
    </row>
    <row r="1296" spans="13:16" x14ac:dyDescent="0.25">
      <c r="M1296">
        <f>1*3.1*5.9</f>
        <v>18.290000000000003</v>
      </c>
      <c r="N1296">
        <v>1</v>
      </c>
      <c r="O1296">
        <v>3.1</v>
      </c>
      <c r="P1296">
        <v>5.9</v>
      </c>
    </row>
    <row r="1297" spans="13:16" x14ac:dyDescent="0.25">
      <c r="M1297">
        <f>1*3.1*6.9</f>
        <v>21.39</v>
      </c>
      <c r="N1297">
        <v>1</v>
      </c>
      <c r="O1297">
        <v>3.1</v>
      </c>
      <c r="P1297">
        <v>6.9</v>
      </c>
    </row>
    <row r="1298" spans="13:16" x14ac:dyDescent="0.25">
      <c r="M1298">
        <f>1*3.1*7.9</f>
        <v>24.490000000000002</v>
      </c>
      <c r="N1298">
        <v>1</v>
      </c>
      <c r="O1298">
        <v>3.1</v>
      </c>
      <c r="P1298">
        <v>7.9</v>
      </c>
    </row>
    <row r="1299" spans="13:16" x14ac:dyDescent="0.25">
      <c r="M1299">
        <f>1*3.1*8.9</f>
        <v>27.590000000000003</v>
      </c>
      <c r="N1299">
        <v>1</v>
      </c>
      <c r="O1299">
        <v>3.1</v>
      </c>
      <c r="P1299">
        <v>8.9</v>
      </c>
    </row>
    <row r="1300" spans="13:16" x14ac:dyDescent="0.25">
      <c r="M1300">
        <f>1*3.1*9.9</f>
        <v>30.69</v>
      </c>
      <c r="N1300">
        <v>1</v>
      </c>
      <c r="O1300">
        <v>3.1</v>
      </c>
      <c r="P1300">
        <v>9.9</v>
      </c>
    </row>
    <row r="1301" spans="13:16" x14ac:dyDescent="0.25">
      <c r="M1301">
        <f>1*3.1*10.9</f>
        <v>33.79</v>
      </c>
      <c r="N1301">
        <v>1</v>
      </c>
      <c r="O1301">
        <v>3.1</v>
      </c>
      <c r="P1301">
        <v>10.9</v>
      </c>
    </row>
    <row r="1302" spans="13:16" x14ac:dyDescent="0.25">
      <c r="M1302">
        <f>1*4.1*1</f>
        <v>4.0999999999999996</v>
      </c>
      <c r="N1302">
        <v>1</v>
      </c>
      <c r="O1302">
        <v>4.0999999999999996</v>
      </c>
      <c r="P1302">
        <v>1</v>
      </c>
    </row>
    <row r="1303" spans="13:16" x14ac:dyDescent="0.25">
      <c r="M1303">
        <f>1*4.1*2</f>
        <v>8.1999999999999993</v>
      </c>
      <c r="N1303">
        <v>1</v>
      </c>
      <c r="O1303">
        <v>4.0999999999999996</v>
      </c>
      <c r="P1303">
        <v>2</v>
      </c>
    </row>
    <row r="1304" spans="13:16" x14ac:dyDescent="0.25">
      <c r="M1304">
        <f>1*4.1*3</f>
        <v>12.299999999999999</v>
      </c>
      <c r="N1304">
        <v>1</v>
      </c>
      <c r="O1304">
        <v>4.0999999999999996</v>
      </c>
      <c r="P1304">
        <v>3</v>
      </c>
    </row>
    <row r="1305" spans="13:16" x14ac:dyDescent="0.25">
      <c r="M1305">
        <f>1*4.1*4</f>
        <v>16.399999999999999</v>
      </c>
      <c r="N1305">
        <v>1</v>
      </c>
      <c r="O1305">
        <v>4.0999999999999996</v>
      </c>
      <c r="P1305">
        <v>4</v>
      </c>
    </row>
    <row r="1306" spans="13:16" x14ac:dyDescent="0.25">
      <c r="M1306">
        <f>1*4.1*5</f>
        <v>20.5</v>
      </c>
      <c r="N1306">
        <v>1</v>
      </c>
      <c r="O1306">
        <v>4.0999999999999996</v>
      </c>
      <c r="P1306">
        <v>5</v>
      </c>
    </row>
    <row r="1307" spans="13:16" x14ac:dyDescent="0.25">
      <c r="M1307">
        <f>1*4.1*6</f>
        <v>24.599999999999998</v>
      </c>
      <c r="N1307">
        <v>1</v>
      </c>
      <c r="O1307">
        <v>4.0999999999999996</v>
      </c>
      <c r="P1307">
        <v>6</v>
      </c>
    </row>
    <row r="1308" spans="13:16" x14ac:dyDescent="0.25">
      <c r="M1308">
        <f>1*4.1*7</f>
        <v>28.699999999999996</v>
      </c>
      <c r="N1308">
        <v>1</v>
      </c>
      <c r="O1308">
        <v>4.0999999999999996</v>
      </c>
      <c r="P1308">
        <v>7</v>
      </c>
    </row>
    <row r="1309" spans="13:16" x14ac:dyDescent="0.25">
      <c r="M1309">
        <f>1*4.1*8</f>
        <v>32.799999999999997</v>
      </c>
      <c r="N1309">
        <v>1</v>
      </c>
      <c r="O1309">
        <v>4.0999999999999996</v>
      </c>
      <c r="P1309">
        <v>8</v>
      </c>
    </row>
    <row r="1310" spans="13:16" x14ac:dyDescent="0.25">
      <c r="M1310">
        <f>1*4.1*9</f>
        <v>36.9</v>
      </c>
      <c r="N1310">
        <v>1</v>
      </c>
      <c r="O1310">
        <v>4.0999999999999996</v>
      </c>
      <c r="P1310">
        <v>9</v>
      </c>
    </row>
    <row r="1311" spans="13:16" x14ac:dyDescent="0.25">
      <c r="M1311">
        <f>1*4.1*10</f>
        <v>41</v>
      </c>
      <c r="N1311">
        <v>1</v>
      </c>
      <c r="O1311">
        <v>4.0999999999999996</v>
      </c>
      <c r="P1311">
        <v>10</v>
      </c>
    </row>
    <row r="1312" spans="13:16" x14ac:dyDescent="0.25">
      <c r="M1312">
        <f>1*4.1*1.1</f>
        <v>4.51</v>
      </c>
      <c r="N1312">
        <v>1</v>
      </c>
      <c r="O1312">
        <v>4.0999999999999996</v>
      </c>
      <c r="P1312">
        <v>1.1000000000000001</v>
      </c>
    </row>
    <row r="1313" spans="13:16" x14ac:dyDescent="0.25">
      <c r="M1313">
        <f>1*4.1*2.1</f>
        <v>8.61</v>
      </c>
      <c r="N1313">
        <v>1</v>
      </c>
      <c r="O1313">
        <v>4.0999999999999996</v>
      </c>
      <c r="P1313">
        <v>2.1</v>
      </c>
    </row>
    <row r="1314" spans="13:16" x14ac:dyDescent="0.25">
      <c r="M1314">
        <f>1*4.1*3.1</f>
        <v>12.709999999999999</v>
      </c>
      <c r="N1314">
        <v>1</v>
      </c>
      <c r="O1314">
        <v>4.0999999999999996</v>
      </c>
      <c r="P1314">
        <v>3.1</v>
      </c>
    </row>
    <row r="1315" spans="13:16" x14ac:dyDescent="0.25">
      <c r="M1315">
        <f>1*4.1*4.1</f>
        <v>16.809999999999999</v>
      </c>
      <c r="N1315">
        <v>1</v>
      </c>
      <c r="O1315">
        <v>4.0999999999999996</v>
      </c>
      <c r="P1315">
        <v>4.0999999999999996</v>
      </c>
    </row>
    <row r="1316" spans="13:16" x14ac:dyDescent="0.25">
      <c r="M1316">
        <f>1*4.1*5.1</f>
        <v>20.909999999999997</v>
      </c>
      <c r="N1316">
        <v>1</v>
      </c>
      <c r="O1316">
        <v>4.0999999999999996</v>
      </c>
      <c r="P1316">
        <v>5.0999999999999996</v>
      </c>
    </row>
    <row r="1317" spans="13:16" x14ac:dyDescent="0.25">
      <c r="M1317">
        <f>1*4.1*6.1</f>
        <v>25.009999999999998</v>
      </c>
      <c r="N1317">
        <v>1</v>
      </c>
      <c r="O1317">
        <v>4.0999999999999996</v>
      </c>
      <c r="P1317">
        <v>6.1</v>
      </c>
    </row>
    <row r="1318" spans="13:16" x14ac:dyDescent="0.25">
      <c r="M1318">
        <f>1*4.1*7.1</f>
        <v>29.109999999999996</v>
      </c>
      <c r="N1318">
        <v>1</v>
      </c>
      <c r="O1318">
        <v>4.0999999999999996</v>
      </c>
      <c r="P1318">
        <v>7.1</v>
      </c>
    </row>
    <row r="1319" spans="13:16" x14ac:dyDescent="0.25">
      <c r="M1319">
        <f>1*4.1*8.1</f>
        <v>33.209999999999994</v>
      </c>
      <c r="N1319">
        <v>1</v>
      </c>
      <c r="O1319">
        <v>4.0999999999999996</v>
      </c>
      <c r="P1319">
        <v>8.1</v>
      </c>
    </row>
    <row r="1320" spans="13:16" x14ac:dyDescent="0.25">
      <c r="M1320">
        <f>1*4.1*9.1</f>
        <v>37.309999999999995</v>
      </c>
      <c r="N1320">
        <v>1</v>
      </c>
      <c r="O1320">
        <v>4.0999999999999996</v>
      </c>
      <c r="P1320">
        <v>9.1</v>
      </c>
    </row>
    <row r="1321" spans="13:16" x14ac:dyDescent="0.25">
      <c r="M1321">
        <f>1*4.1*10.1</f>
        <v>41.41</v>
      </c>
      <c r="N1321">
        <v>1</v>
      </c>
      <c r="O1321">
        <v>4.0999999999999996</v>
      </c>
      <c r="P1321">
        <v>10.1</v>
      </c>
    </row>
    <row r="1322" spans="13:16" x14ac:dyDescent="0.25">
      <c r="M1322">
        <f>1*4.1*1.2</f>
        <v>4.919999999999999</v>
      </c>
      <c r="N1322">
        <v>1</v>
      </c>
      <c r="O1322">
        <v>4.0999999999999996</v>
      </c>
      <c r="P1322">
        <v>1.2</v>
      </c>
    </row>
    <row r="1323" spans="13:16" x14ac:dyDescent="0.25">
      <c r="M1323">
        <f>1*4.1*2.2</f>
        <v>9.02</v>
      </c>
      <c r="N1323">
        <v>1</v>
      </c>
      <c r="O1323">
        <v>4.0999999999999996</v>
      </c>
      <c r="P1323">
        <v>2.2000000000000002</v>
      </c>
    </row>
    <row r="1324" spans="13:16" x14ac:dyDescent="0.25">
      <c r="M1324">
        <f>1*4.1*3.2</f>
        <v>13.12</v>
      </c>
      <c r="N1324">
        <v>1</v>
      </c>
      <c r="O1324">
        <v>4.0999999999999996</v>
      </c>
      <c r="P1324">
        <v>3.2</v>
      </c>
    </row>
    <row r="1325" spans="13:16" x14ac:dyDescent="0.25">
      <c r="M1325">
        <f>1*4.1*4.2</f>
        <v>17.22</v>
      </c>
      <c r="N1325">
        <v>1</v>
      </c>
      <c r="O1325">
        <v>4.0999999999999996</v>
      </c>
      <c r="P1325">
        <v>4.2</v>
      </c>
    </row>
    <row r="1326" spans="13:16" x14ac:dyDescent="0.25">
      <c r="M1326">
        <f>1*4.1*5.2</f>
        <v>21.32</v>
      </c>
      <c r="N1326">
        <v>1</v>
      </c>
      <c r="O1326">
        <v>4.0999999999999996</v>
      </c>
      <c r="P1326">
        <v>5.2</v>
      </c>
    </row>
    <row r="1327" spans="13:16" x14ac:dyDescent="0.25">
      <c r="M1327">
        <f>1*4.1*6.2</f>
        <v>25.419999999999998</v>
      </c>
      <c r="N1327">
        <v>1</v>
      </c>
      <c r="O1327">
        <v>4.0999999999999996</v>
      </c>
      <c r="P1327">
        <v>6.2</v>
      </c>
    </row>
    <row r="1328" spans="13:16" x14ac:dyDescent="0.25">
      <c r="M1328">
        <f>1*4.1*7.2</f>
        <v>29.52</v>
      </c>
      <c r="N1328">
        <v>1</v>
      </c>
      <c r="O1328">
        <v>4.0999999999999996</v>
      </c>
      <c r="P1328">
        <v>7.2</v>
      </c>
    </row>
    <row r="1329" spans="13:16" x14ac:dyDescent="0.25">
      <c r="M1329">
        <f>1*4.1*8.2</f>
        <v>33.619999999999997</v>
      </c>
      <c r="N1329">
        <v>1</v>
      </c>
      <c r="O1329">
        <v>4.0999999999999996</v>
      </c>
      <c r="P1329">
        <v>8.1999999999999993</v>
      </c>
    </row>
    <row r="1330" spans="13:16" x14ac:dyDescent="0.25">
      <c r="M1330">
        <f>1*4.1*9.2</f>
        <v>37.719999999999992</v>
      </c>
      <c r="N1330">
        <v>1</v>
      </c>
      <c r="O1330">
        <v>4.0999999999999996</v>
      </c>
      <c r="P1330">
        <v>9.1999999999999993</v>
      </c>
    </row>
    <row r="1331" spans="13:16" x14ac:dyDescent="0.25">
      <c r="M1331">
        <f>1*4.1*10.2</f>
        <v>41.819999999999993</v>
      </c>
      <c r="N1331">
        <v>1</v>
      </c>
      <c r="O1331">
        <v>4.0999999999999996</v>
      </c>
      <c r="P1331">
        <v>10.199999999999999</v>
      </c>
    </row>
    <row r="1332" spans="13:16" x14ac:dyDescent="0.25">
      <c r="M1332">
        <f>1*4.1*1.3</f>
        <v>5.33</v>
      </c>
      <c r="N1332">
        <v>1</v>
      </c>
      <c r="O1332">
        <v>4.0999999999999996</v>
      </c>
      <c r="P1332">
        <v>1.3</v>
      </c>
    </row>
    <row r="1333" spans="13:16" x14ac:dyDescent="0.25">
      <c r="M1333">
        <f>1*4.1*2.3</f>
        <v>9.4299999999999979</v>
      </c>
      <c r="N1333">
        <v>1</v>
      </c>
      <c r="O1333">
        <v>4.0999999999999996</v>
      </c>
      <c r="P1333">
        <v>2.2999999999999998</v>
      </c>
    </row>
    <row r="1334" spans="13:16" x14ac:dyDescent="0.25">
      <c r="M1334">
        <f>1*4.1*3.3</f>
        <v>13.529999999999998</v>
      </c>
      <c r="N1334">
        <v>1</v>
      </c>
      <c r="O1334">
        <v>4.0999999999999996</v>
      </c>
      <c r="P1334">
        <v>3.3</v>
      </c>
    </row>
    <row r="1335" spans="13:16" x14ac:dyDescent="0.25">
      <c r="M1335">
        <f>1*4.1*4.3</f>
        <v>17.63</v>
      </c>
      <c r="N1335">
        <v>1</v>
      </c>
      <c r="O1335">
        <v>4.0999999999999996</v>
      </c>
      <c r="P1335">
        <v>4.3</v>
      </c>
    </row>
    <row r="1336" spans="13:16" x14ac:dyDescent="0.25">
      <c r="M1336">
        <f>1*4.1*5.3</f>
        <v>21.729999999999997</v>
      </c>
      <c r="N1336">
        <v>1</v>
      </c>
      <c r="O1336">
        <v>4.0999999999999996</v>
      </c>
      <c r="P1336">
        <v>5.3</v>
      </c>
    </row>
    <row r="1337" spans="13:16" x14ac:dyDescent="0.25">
      <c r="M1337">
        <f>1*4.1*6.3</f>
        <v>25.83</v>
      </c>
      <c r="N1337">
        <v>1</v>
      </c>
      <c r="O1337">
        <v>4.0999999999999996</v>
      </c>
      <c r="P1337">
        <v>6.3</v>
      </c>
    </row>
    <row r="1338" spans="13:16" x14ac:dyDescent="0.25">
      <c r="M1338">
        <f>1*4.1*7.3</f>
        <v>29.929999999999996</v>
      </c>
      <c r="N1338">
        <v>1</v>
      </c>
      <c r="O1338">
        <v>4.0999999999999996</v>
      </c>
      <c r="P1338">
        <v>7.3</v>
      </c>
    </row>
    <row r="1339" spans="13:16" x14ac:dyDescent="0.25">
      <c r="M1339">
        <f>1*4.1*8.3</f>
        <v>34.03</v>
      </c>
      <c r="N1339">
        <v>1</v>
      </c>
      <c r="O1339">
        <v>4.0999999999999996</v>
      </c>
      <c r="P1339">
        <v>8.3000000000000007</v>
      </c>
    </row>
    <row r="1340" spans="13:16" x14ac:dyDescent="0.25">
      <c r="M1340">
        <f>1*4.1*9.3</f>
        <v>38.130000000000003</v>
      </c>
      <c r="N1340">
        <v>1</v>
      </c>
      <c r="O1340">
        <v>4.0999999999999996</v>
      </c>
      <c r="P1340">
        <v>9.3000000000000007</v>
      </c>
    </row>
    <row r="1341" spans="13:16" x14ac:dyDescent="0.25">
      <c r="M1341">
        <f>1*4.1*10.3</f>
        <v>42.23</v>
      </c>
      <c r="N1341">
        <v>1</v>
      </c>
      <c r="O1341">
        <v>4.0999999999999996</v>
      </c>
      <c r="P1341">
        <v>10.3</v>
      </c>
    </row>
    <row r="1342" spans="13:16" x14ac:dyDescent="0.25">
      <c r="M1342">
        <f>1*4.1*1.4</f>
        <v>5.7399999999999993</v>
      </c>
      <c r="N1342">
        <v>1</v>
      </c>
      <c r="O1342">
        <v>4.0999999999999996</v>
      </c>
      <c r="P1342">
        <v>1.4</v>
      </c>
    </row>
    <row r="1343" spans="13:16" x14ac:dyDescent="0.25">
      <c r="M1343">
        <f>1*4.1*2.4</f>
        <v>9.8399999999999981</v>
      </c>
      <c r="N1343">
        <v>1</v>
      </c>
      <c r="O1343">
        <v>4.0999999999999996</v>
      </c>
      <c r="P1343">
        <v>2.4</v>
      </c>
    </row>
    <row r="1344" spans="13:16" x14ac:dyDescent="0.25">
      <c r="M1344">
        <f>1*4.1*3.4</f>
        <v>13.939999999999998</v>
      </c>
      <c r="N1344">
        <v>1</v>
      </c>
      <c r="O1344">
        <v>4.0999999999999996</v>
      </c>
      <c r="P1344">
        <v>3.4</v>
      </c>
    </row>
    <row r="1345" spans="13:16" x14ac:dyDescent="0.25">
      <c r="M1345">
        <f>1*4.1*4.4</f>
        <v>18.04</v>
      </c>
      <c r="N1345">
        <v>1</v>
      </c>
      <c r="O1345">
        <v>4.0999999999999996</v>
      </c>
      <c r="P1345">
        <v>4.4000000000000004</v>
      </c>
    </row>
    <row r="1346" spans="13:16" x14ac:dyDescent="0.25">
      <c r="M1346">
        <f>1*4.1*5.4</f>
        <v>22.14</v>
      </c>
      <c r="N1346">
        <v>1</v>
      </c>
      <c r="O1346">
        <v>4.0999999999999996</v>
      </c>
      <c r="P1346">
        <v>5.4</v>
      </c>
    </row>
    <row r="1347" spans="13:16" x14ac:dyDescent="0.25">
      <c r="M1347">
        <f>1*4.1*6.4</f>
        <v>26.24</v>
      </c>
      <c r="N1347">
        <v>1</v>
      </c>
      <c r="O1347">
        <v>4.0999999999999996</v>
      </c>
      <c r="P1347">
        <v>6.4</v>
      </c>
    </row>
    <row r="1348" spans="13:16" x14ac:dyDescent="0.25">
      <c r="M1348">
        <f>1*4.1*7.4</f>
        <v>30.34</v>
      </c>
      <c r="N1348">
        <v>1</v>
      </c>
      <c r="O1348">
        <v>4.0999999999999996</v>
      </c>
      <c r="P1348">
        <v>7.4</v>
      </c>
    </row>
    <row r="1349" spans="13:16" x14ac:dyDescent="0.25">
      <c r="M1349">
        <f>1*4.1*8.4</f>
        <v>34.44</v>
      </c>
      <c r="N1349">
        <v>1</v>
      </c>
      <c r="O1349">
        <v>4.0999999999999996</v>
      </c>
      <c r="P1349">
        <v>8.4</v>
      </c>
    </row>
    <row r="1350" spans="13:16" x14ac:dyDescent="0.25">
      <c r="M1350">
        <f>1*4.1*9.4</f>
        <v>38.54</v>
      </c>
      <c r="N1350">
        <v>1</v>
      </c>
      <c r="O1350">
        <v>4.0999999999999996</v>
      </c>
      <c r="P1350">
        <v>9.4</v>
      </c>
    </row>
    <row r="1351" spans="13:16" x14ac:dyDescent="0.25">
      <c r="M1351">
        <f>1*4.1*10.4</f>
        <v>42.64</v>
      </c>
      <c r="N1351">
        <v>1</v>
      </c>
      <c r="O1351">
        <v>4.0999999999999996</v>
      </c>
      <c r="P1351">
        <v>10.4</v>
      </c>
    </row>
    <row r="1352" spans="13:16" x14ac:dyDescent="0.25">
      <c r="M1352">
        <f>1*4.1*1.5</f>
        <v>6.1499999999999995</v>
      </c>
      <c r="N1352">
        <v>1</v>
      </c>
      <c r="O1352">
        <v>4.0999999999999996</v>
      </c>
      <c r="P1352">
        <v>1.5</v>
      </c>
    </row>
    <row r="1353" spans="13:16" x14ac:dyDescent="0.25">
      <c r="M1353">
        <f>1*4.1*2.5</f>
        <v>10.25</v>
      </c>
      <c r="N1353">
        <v>1</v>
      </c>
      <c r="O1353">
        <v>4.0999999999999996</v>
      </c>
      <c r="P1353">
        <v>2.5</v>
      </c>
    </row>
    <row r="1354" spans="13:16" x14ac:dyDescent="0.25">
      <c r="M1354">
        <f>1*4.1*3.5</f>
        <v>14.349999999999998</v>
      </c>
      <c r="N1354">
        <v>1</v>
      </c>
      <c r="O1354">
        <v>4.0999999999999996</v>
      </c>
      <c r="P1354">
        <v>3.5</v>
      </c>
    </row>
    <row r="1355" spans="13:16" x14ac:dyDescent="0.25">
      <c r="M1355">
        <f>1*4.1*4.5</f>
        <v>18.45</v>
      </c>
      <c r="N1355">
        <v>1</v>
      </c>
      <c r="O1355">
        <v>4.0999999999999996</v>
      </c>
      <c r="P1355">
        <v>4.5</v>
      </c>
    </row>
    <row r="1356" spans="13:16" x14ac:dyDescent="0.25">
      <c r="M1356">
        <f>1*4.1*5.5</f>
        <v>22.549999999999997</v>
      </c>
      <c r="N1356">
        <v>1</v>
      </c>
      <c r="O1356">
        <v>4.0999999999999996</v>
      </c>
      <c r="P1356">
        <v>5.5</v>
      </c>
    </row>
    <row r="1357" spans="13:16" x14ac:dyDescent="0.25">
      <c r="M1357">
        <f>1*4.1*6.5</f>
        <v>26.65</v>
      </c>
      <c r="N1357">
        <v>1</v>
      </c>
      <c r="O1357">
        <v>4.0999999999999996</v>
      </c>
      <c r="P1357">
        <v>6.5</v>
      </c>
    </row>
    <row r="1358" spans="13:16" x14ac:dyDescent="0.25">
      <c r="M1358">
        <f>1*4.1*7.5</f>
        <v>30.749999999999996</v>
      </c>
      <c r="N1358">
        <v>1</v>
      </c>
      <c r="O1358">
        <v>4.0999999999999996</v>
      </c>
      <c r="P1358">
        <v>7.5</v>
      </c>
    </row>
    <row r="1359" spans="13:16" x14ac:dyDescent="0.25">
      <c r="M1359">
        <f>1*4.1*8.5</f>
        <v>34.849999999999994</v>
      </c>
      <c r="N1359">
        <v>1</v>
      </c>
      <c r="O1359">
        <v>4.0999999999999996</v>
      </c>
      <c r="P1359">
        <v>8.5</v>
      </c>
    </row>
    <row r="1360" spans="13:16" x14ac:dyDescent="0.25">
      <c r="M1360">
        <f>1*4.1*9.5</f>
        <v>38.949999999999996</v>
      </c>
      <c r="N1360">
        <v>1</v>
      </c>
      <c r="O1360">
        <v>4.0999999999999996</v>
      </c>
      <c r="P1360">
        <v>9.5</v>
      </c>
    </row>
    <row r="1361" spans="13:16" x14ac:dyDescent="0.25">
      <c r="M1361">
        <f>1*4.1*10.5</f>
        <v>43.05</v>
      </c>
      <c r="N1361">
        <v>1</v>
      </c>
      <c r="O1361">
        <v>4.0999999999999996</v>
      </c>
      <c r="P1361">
        <v>10.5</v>
      </c>
    </row>
    <row r="1362" spans="13:16" x14ac:dyDescent="0.25">
      <c r="M1362">
        <f>1*4.1*1.6</f>
        <v>6.56</v>
      </c>
      <c r="N1362">
        <v>1</v>
      </c>
      <c r="O1362">
        <v>4.0999999999999996</v>
      </c>
      <c r="P1362">
        <v>1.6</v>
      </c>
    </row>
    <row r="1363" spans="13:16" x14ac:dyDescent="0.25">
      <c r="M1363">
        <f>1*4.1*2.6</f>
        <v>10.66</v>
      </c>
      <c r="N1363">
        <v>1</v>
      </c>
      <c r="O1363">
        <v>4.0999999999999996</v>
      </c>
      <c r="P1363">
        <v>2.6</v>
      </c>
    </row>
    <row r="1364" spans="13:16" x14ac:dyDescent="0.25">
      <c r="M1364">
        <f>1*4.1*3.6</f>
        <v>14.76</v>
      </c>
      <c r="N1364">
        <v>1</v>
      </c>
      <c r="O1364">
        <v>4.0999999999999996</v>
      </c>
      <c r="P1364">
        <v>3.6</v>
      </c>
    </row>
    <row r="1365" spans="13:16" x14ac:dyDescent="0.25">
      <c r="M1365">
        <f>1*4.1*4.6</f>
        <v>18.859999999999996</v>
      </c>
      <c r="N1365">
        <v>1</v>
      </c>
      <c r="O1365">
        <v>4.0999999999999996</v>
      </c>
      <c r="P1365">
        <v>4.5999999999999996</v>
      </c>
    </row>
    <row r="1366" spans="13:16" x14ac:dyDescent="0.25">
      <c r="M1366">
        <f>1*4.1*5.6</f>
        <v>22.959999999999997</v>
      </c>
      <c r="N1366">
        <v>1</v>
      </c>
      <c r="O1366">
        <v>4.0999999999999996</v>
      </c>
      <c r="P1366">
        <v>5.6</v>
      </c>
    </row>
    <row r="1367" spans="13:16" x14ac:dyDescent="0.25">
      <c r="M1367">
        <f>1*4.1*6.6</f>
        <v>27.059999999999995</v>
      </c>
      <c r="N1367">
        <v>1</v>
      </c>
      <c r="O1367">
        <v>4.0999999999999996</v>
      </c>
      <c r="P1367">
        <v>6.6</v>
      </c>
    </row>
    <row r="1368" spans="13:16" x14ac:dyDescent="0.25">
      <c r="M1368">
        <f>1*4.1*7.6</f>
        <v>31.159999999999997</v>
      </c>
      <c r="N1368">
        <v>1</v>
      </c>
      <c r="O1368">
        <v>4.0999999999999996</v>
      </c>
      <c r="P1368">
        <v>7.6</v>
      </c>
    </row>
    <row r="1369" spans="13:16" x14ac:dyDescent="0.25">
      <c r="M1369">
        <f>1*4.1*8.6</f>
        <v>35.26</v>
      </c>
      <c r="N1369">
        <v>1</v>
      </c>
      <c r="O1369">
        <v>4.0999999999999996</v>
      </c>
      <c r="P1369">
        <v>8.6</v>
      </c>
    </row>
    <row r="1370" spans="13:16" x14ac:dyDescent="0.25">
      <c r="M1370">
        <f>1*4.1*9.6</f>
        <v>39.359999999999992</v>
      </c>
      <c r="N1370">
        <v>1</v>
      </c>
      <c r="O1370">
        <v>4.0999999999999996</v>
      </c>
      <c r="P1370">
        <v>9.6</v>
      </c>
    </row>
    <row r="1371" spans="13:16" x14ac:dyDescent="0.25">
      <c r="M1371">
        <f>1*4.1*10.6</f>
        <v>43.459999999999994</v>
      </c>
      <c r="N1371">
        <v>1</v>
      </c>
      <c r="O1371">
        <v>4.0999999999999996</v>
      </c>
      <c r="P1371">
        <v>10.6</v>
      </c>
    </row>
    <row r="1372" spans="13:16" x14ac:dyDescent="0.25">
      <c r="M1372">
        <f>1*4.1*1.7</f>
        <v>6.9699999999999989</v>
      </c>
      <c r="N1372">
        <v>1</v>
      </c>
      <c r="O1372">
        <v>4.0999999999999996</v>
      </c>
      <c r="P1372">
        <v>1.7</v>
      </c>
    </row>
    <row r="1373" spans="13:16" x14ac:dyDescent="0.25">
      <c r="M1373">
        <f>1*4.1*2.7</f>
        <v>11.07</v>
      </c>
      <c r="N1373">
        <v>1</v>
      </c>
      <c r="O1373">
        <v>4.0999999999999996</v>
      </c>
      <c r="P1373">
        <v>2.7</v>
      </c>
    </row>
    <row r="1374" spans="13:16" x14ac:dyDescent="0.25">
      <c r="M1374">
        <f>1*4.1*3.7</f>
        <v>15.17</v>
      </c>
      <c r="N1374">
        <v>1</v>
      </c>
      <c r="O1374">
        <v>4.0999999999999996</v>
      </c>
      <c r="P1374">
        <v>3.7</v>
      </c>
    </row>
    <row r="1375" spans="13:16" x14ac:dyDescent="0.25">
      <c r="M1375">
        <f>1*4.1*4.7</f>
        <v>19.27</v>
      </c>
      <c r="N1375">
        <v>1</v>
      </c>
      <c r="O1375">
        <v>4.0999999999999996</v>
      </c>
      <c r="P1375">
        <v>4.7</v>
      </c>
    </row>
    <row r="1376" spans="13:16" x14ac:dyDescent="0.25">
      <c r="M1376">
        <f>1*4.1*5.7</f>
        <v>23.369999999999997</v>
      </c>
      <c r="N1376">
        <v>1</v>
      </c>
      <c r="O1376">
        <v>4.0999999999999996</v>
      </c>
      <c r="P1376">
        <v>5.7</v>
      </c>
    </row>
    <row r="1377" spans="13:16" x14ac:dyDescent="0.25">
      <c r="M1377">
        <f>1*4.1*6.7</f>
        <v>27.47</v>
      </c>
      <c r="N1377">
        <v>1</v>
      </c>
      <c r="O1377">
        <v>4.0999999999999996</v>
      </c>
      <c r="P1377">
        <v>6.7</v>
      </c>
    </row>
    <row r="1378" spans="13:16" x14ac:dyDescent="0.25">
      <c r="M1378">
        <f>1*4.1*7.7</f>
        <v>31.569999999999997</v>
      </c>
      <c r="N1378">
        <v>1</v>
      </c>
      <c r="O1378">
        <v>4.0999999999999996</v>
      </c>
      <c r="P1378">
        <v>7.7</v>
      </c>
    </row>
    <row r="1379" spans="13:16" x14ac:dyDescent="0.25">
      <c r="M1379">
        <f>1*4.1*8.7</f>
        <v>35.669999999999995</v>
      </c>
      <c r="N1379">
        <v>1</v>
      </c>
      <c r="O1379">
        <v>4.0999999999999996</v>
      </c>
      <c r="P1379">
        <v>8.6999999999999993</v>
      </c>
    </row>
    <row r="1380" spans="13:16" x14ac:dyDescent="0.25">
      <c r="M1380">
        <f>1*4.1*9.7</f>
        <v>39.769999999999996</v>
      </c>
      <c r="N1380">
        <v>1</v>
      </c>
      <c r="O1380">
        <v>4.0999999999999996</v>
      </c>
      <c r="P1380">
        <v>9.6999999999999993</v>
      </c>
    </row>
    <row r="1381" spans="13:16" x14ac:dyDescent="0.25">
      <c r="M1381">
        <f>1*4.1*10.7</f>
        <v>43.86999999999999</v>
      </c>
      <c r="N1381">
        <v>1</v>
      </c>
      <c r="O1381">
        <v>4.0999999999999996</v>
      </c>
      <c r="P1381">
        <v>10.7</v>
      </c>
    </row>
    <row r="1382" spans="13:16" x14ac:dyDescent="0.25">
      <c r="M1382">
        <f>1*4.1*1.8</f>
        <v>7.38</v>
      </c>
      <c r="N1382">
        <v>1</v>
      </c>
      <c r="O1382">
        <v>4.0999999999999996</v>
      </c>
      <c r="P1382">
        <v>1.8</v>
      </c>
    </row>
    <row r="1383" spans="13:16" x14ac:dyDescent="0.25">
      <c r="M1383">
        <f>1*4.1*2.8</f>
        <v>11.479999999999999</v>
      </c>
      <c r="N1383">
        <v>1</v>
      </c>
      <c r="O1383">
        <v>4.0999999999999996</v>
      </c>
      <c r="P1383">
        <v>2.8</v>
      </c>
    </row>
    <row r="1384" spans="13:16" x14ac:dyDescent="0.25">
      <c r="M1384">
        <f>1*4.1*3.8</f>
        <v>15.579999999999998</v>
      </c>
      <c r="N1384">
        <v>1</v>
      </c>
      <c r="O1384">
        <v>4.0999999999999996</v>
      </c>
      <c r="P1384">
        <v>3.8</v>
      </c>
    </row>
    <row r="1385" spans="13:16" x14ac:dyDescent="0.25">
      <c r="M1385">
        <f>1*4.1*4.8</f>
        <v>19.679999999999996</v>
      </c>
      <c r="N1385">
        <v>1</v>
      </c>
      <c r="O1385">
        <v>4.0999999999999996</v>
      </c>
      <c r="P1385">
        <v>4.8</v>
      </c>
    </row>
    <row r="1386" spans="13:16" x14ac:dyDescent="0.25">
      <c r="M1386">
        <f>1*4.1*5.8</f>
        <v>23.779999999999998</v>
      </c>
      <c r="N1386">
        <v>1</v>
      </c>
      <c r="O1386">
        <v>4.0999999999999996</v>
      </c>
      <c r="P1386">
        <v>5.8</v>
      </c>
    </row>
    <row r="1387" spans="13:16" x14ac:dyDescent="0.25">
      <c r="M1387">
        <f>1*4.1*6.8</f>
        <v>27.879999999999995</v>
      </c>
      <c r="N1387">
        <v>1</v>
      </c>
      <c r="O1387">
        <v>4.0999999999999996</v>
      </c>
      <c r="P1387">
        <v>6.8</v>
      </c>
    </row>
    <row r="1388" spans="13:16" x14ac:dyDescent="0.25">
      <c r="M1388">
        <f>1*4.1*7.8</f>
        <v>31.979999999999997</v>
      </c>
      <c r="N1388">
        <v>1</v>
      </c>
      <c r="O1388">
        <v>4.0999999999999996</v>
      </c>
      <c r="P1388">
        <v>7.8</v>
      </c>
    </row>
    <row r="1389" spans="13:16" x14ac:dyDescent="0.25">
      <c r="M1389">
        <f>1*4.1*8.8</f>
        <v>36.08</v>
      </c>
      <c r="N1389">
        <v>1</v>
      </c>
      <c r="O1389">
        <v>4.0999999999999996</v>
      </c>
      <c r="P1389">
        <v>8.8000000000000007</v>
      </c>
    </row>
    <row r="1390" spans="13:16" x14ac:dyDescent="0.25">
      <c r="M1390">
        <f>1*4.1*9.8</f>
        <v>40.18</v>
      </c>
      <c r="N1390">
        <v>1</v>
      </c>
      <c r="O1390">
        <v>4.0999999999999996</v>
      </c>
      <c r="P1390">
        <v>9.8000000000000007</v>
      </c>
    </row>
    <row r="1391" spans="13:16" x14ac:dyDescent="0.25">
      <c r="M1391">
        <f>1*4.1*10.8</f>
        <v>44.28</v>
      </c>
      <c r="N1391">
        <v>1</v>
      </c>
      <c r="O1391">
        <v>4.0999999999999996</v>
      </c>
      <c r="P1391">
        <v>10.8</v>
      </c>
    </row>
    <row r="1392" spans="13:16" x14ac:dyDescent="0.25">
      <c r="M1392">
        <f>1*4.1*1.9</f>
        <v>7.7899999999999991</v>
      </c>
      <c r="N1392">
        <v>1</v>
      </c>
      <c r="O1392">
        <v>4.0999999999999996</v>
      </c>
      <c r="P1392">
        <v>1.9</v>
      </c>
    </row>
    <row r="1393" spans="13:16" x14ac:dyDescent="0.25">
      <c r="M1393">
        <f>1*4.1*2.9</f>
        <v>11.889999999999999</v>
      </c>
      <c r="N1393">
        <v>1</v>
      </c>
      <c r="O1393">
        <v>4.0999999999999996</v>
      </c>
      <c r="P1393">
        <v>2.9</v>
      </c>
    </row>
    <row r="1394" spans="13:16" x14ac:dyDescent="0.25">
      <c r="M1394">
        <f>1*4.1*3.9</f>
        <v>15.989999999999998</v>
      </c>
      <c r="N1394">
        <v>1</v>
      </c>
      <c r="O1394">
        <v>4.0999999999999996</v>
      </c>
      <c r="P1394">
        <v>3.9</v>
      </c>
    </row>
    <row r="1395" spans="13:16" x14ac:dyDescent="0.25">
      <c r="M1395">
        <f>1*4.1*4.9</f>
        <v>20.09</v>
      </c>
      <c r="N1395">
        <v>1</v>
      </c>
      <c r="O1395">
        <v>4.0999999999999996</v>
      </c>
      <c r="P1395">
        <v>4.9000000000000004</v>
      </c>
    </row>
    <row r="1396" spans="13:16" x14ac:dyDescent="0.25">
      <c r="M1396">
        <f>1*4.1*5.9</f>
        <v>24.189999999999998</v>
      </c>
      <c r="N1396">
        <v>1</v>
      </c>
      <c r="O1396">
        <v>4.0999999999999996</v>
      </c>
      <c r="P1396">
        <v>5.9</v>
      </c>
    </row>
    <row r="1397" spans="13:16" x14ac:dyDescent="0.25">
      <c r="M1397">
        <f>1*4.1*6.9</f>
        <v>28.29</v>
      </c>
      <c r="N1397">
        <v>1</v>
      </c>
      <c r="O1397">
        <v>4.0999999999999996</v>
      </c>
      <c r="P1397">
        <v>6.9</v>
      </c>
    </row>
    <row r="1398" spans="13:16" x14ac:dyDescent="0.25">
      <c r="M1398">
        <f>1*4.1*7.9</f>
        <v>32.39</v>
      </c>
      <c r="N1398">
        <v>1</v>
      </c>
      <c r="O1398">
        <v>4.0999999999999996</v>
      </c>
      <c r="P1398">
        <v>7.9</v>
      </c>
    </row>
    <row r="1399" spans="13:16" x14ac:dyDescent="0.25">
      <c r="M1399">
        <f>1*4.1*8.9</f>
        <v>36.489999999999995</v>
      </c>
      <c r="N1399">
        <v>1</v>
      </c>
      <c r="O1399">
        <v>4.0999999999999996</v>
      </c>
      <c r="P1399">
        <v>8.9</v>
      </c>
    </row>
    <row r="1400" spans="13:16" x14ac:dyDescent="0.25">
      <c r="M1400">
        <f>1*4.1*9.9</f>
        <v>40.589999999999996</v>
      </c>
      <c r="N1400">
        <v>1</v>
      </c>
      <c r="O1400">
        <v>4.0999999999999996</v>
      </c>
      <c r="P1400">
        <v>9.9</v>
      </c>
    </row>
    <row r="1401" spans="13:16" x14ac:dyDescent="0.25">
      <c r="M1401">
        <f>1*4.1*10.9</f>
        <v>44.69</v>
      </c>
      <c r="N1401">
        <v>1</v>
      </c>
      <c r="O1401">
        <v>4.0999999999999996</v>
      </c>
      <c r="P1401">
        <v>10.9</v>
      </c>
    </row>
    <row r="1402" spans="13:16" x14ac:dyDescent="0.25">
      <c r="M1402">
        <f>1*5.1*1</f>
        <v>5.0999999999999996</v>
      </c>
      <c r="N1402">
        <v>1</v>
      </c>
      <c r="O1402">
        <v>5.0999999999999996</v>
      </c>
      <c r="P1402">
        <v>1</v>
      </c>
    </row>
    <row r="1403" spans="13:16" x14ac:dyDescent="0.25">
      <c r="M1403">
        <f>1*5.1*2</f>
        <v>10.199999999999999</v>
      </c>
      <c r="N1403">
        <v>1</v>
      </c>
      <c r="O1403">
        <v>5.0999999999999996</v>
      </c>
      <c r="P1403">
        <v>2</v>
      </c>
    </row>
    <row r="1404" spans="13:16" x14ac:dyDescent="0.25">
      <c r="M1404">
        <f>1*5.1*3</f>
        <v>15.299999999999999</v>
      </c>
      <c r="N1404">
        <v>1</v>
      </c>
      <c r="O1404">
        <v>5.0999999999999996</v>
      </c>
      <c r="P1404">
        <v>3</v>
      </c>
    </row>
    <row r="1405" spans="13:16" x14ac:dyDescent="0.25">
      <c r="M1405">
        <f>1*5.1*4</f>
        <v>20.399999999999999</v>
      </c>
      <c r="N1405">
        <v>1</v>
      </c>
      <c r="O1405">
        <v>5.0999999999999996</v>
      </c>
      <c r="P1405">
        <v>4</v>
      </c>
    </row>
    <row r="1406" spans="13:16" x14ac:dyDescent="0.25">
      <c r="M1406">
        <f>1*5.1*5</f>
        <v>25.5</v>
      </c>
      <c r="N1406">
        <v>1</v>
      </c>
      <c r="O1406">
        <v>5.0999999999999996</v>
      </c>
      <c r="P1406">
        <v>5</v>
      </c>
    </row>
    <row r="1407" spans="13:16" x14ac:dyDescent="0.25">
      <c r="M1407">
        <f>1*5.1*6</f>
        <v>30.599999999999998</v>
      </c>
      <c r="N1407">
        <v>1</v>
      </c>
      <c r="O1407">
        <v>5.0999999999999996</v>
      </c>
      <c r="P1407">
        <v>6</v>
      </c>
    </row>
    <row r="1408" spans="13:16" x14ac:dyDescent="0.25">
      <c r="M1408">
        <f>1*5.1*7</f>
        <v>35.699999999999996</v>
      </c>
      <c r="N1408">
        <v>1</v>
      </c>
      <c r="O1408">
        <v>5.0999999999999996</v>
      </c>
      <c r="P1408">
        <v>7</v>
      </c>
    </row>
    <row r="1409" spans="13:16" x14ac:dyDescent="0.25">
      <c r="M1409">
        <f>1*5.1*8</f>
        <v>40.799999999999997</v>
      </c>
      <c r="N1409">
        <v>1</v>
      </c>
      <c r="O1409">
        <v>5.0999999999999996</v>
      </c>
      <c r="P1409">
        <v>8</v>
      </c>
    </row>
    <row r="1410" spans="13:16" x14ac:dyDescent="0.25">
      <c r="M1410">
        <f>1*5.1*9</f>
        <v>45.9</v>
      </c>
      <c r="N1410">
        <v>1</v>
      </c>
      <c r="O1410">
        <v>5.0999999999999996</v>
      </c>
      <c r="P1410">
        <v>9</v>
      </c>
    </row>
    <row r="1411" spans="13:16" x14ac:dyDescent="0.25">
      <c r="M1411">
        <f>1*5.1*10</f>
        <v>51</v>
      </c>
      <c r="N1411">
        <v>1</v>
      </c>
      <c r="O1411">
        <v>5.0999999999999996</v>
      </c>
      <c r="P1411">
        <v>10</v>
      </c>
    </row>
    <row r="1412" spans="13:16" x14ac:dyDescent="0.25">
      <c r="M1412">
        <f>1*5.1*1.1</f>
        <v>5.61</v>
      </c>
      <c r="N1412">
        <v>1</v>
      </c>
      <c r="O1412">
        <v>5.0999999999999996</v>
      </c>
      <c r="P1412">
        <v>1.1000000000000001</v>
      </c>
    </row>
    <row r="1413" spans="13:16" x14ac:dyDescent="0.25">
      <c r="M1413">
        <f>1*5.1*2.1</f>
        <v>10.709999999999999</v>
      </c>
      <c r="N1413">
        <v>1</v>
      </c>
      <c r="O1413">
        <v>5.0999999999999996</v>
      </c>
      <c r="P1413">
        <v>2.1</v>
      </c>
    </row>
    <row r="1414" spans="13:16" x14ac:dyDescent="0.25">
      <c r="M1414">
        <f>1*5.1*3.1</f>
        <v>15.809999999999999</v>
      </c>
      <c r="N1414">
        <v>1</v>
      </c>
      <c r="O1414">
        <v>5.0999999999999996</v>
      </c>
      <c r="P1414">
        <v>3.1</v>
      </c>
    </row>
    <row r="1415" spans="13:16" x14ac:dyDescent="0.25">
      <c r="M1415">
        <f>1*5.1*4.1</f>
        <v>20.909999999999997</v>
      </c>
      <c r="N1415">
        <v>1</v>
      </c>
      <c r="O1415">
        <v>5.0999999999999996</v>
      </c>
      <c r="P1415">
        <v>4.0999999999999996</v>
      </c>
    </row>
    <row r="1416" spans="13:16" x14ac:dyDescent="0.25">
      <c r="M1416">
        <f>1*5.1*5.1</f>
        <v>26.009999999999998</v>
      </c>
      <c r="N1416">
        <v>1</v>
      </c>
      <c r="O1416">
        <v>5.0999999999999996</v>
      </c>
      <c r="P1416">
        <v>5.0999999999999996</v>
      </c>
    </row>
    <row r="1417" spans="13:16" x14ac:dyDescent="0.25">
      <c r="M1417">
        <f>1*5.1*6.1</f>
        <v>31.109999999999996</v>
      </c>
      <c r="N1417">
        <v>1</v>
      </c>
      <c r="O1417">
        <v>5.0999999999999996</v>
      </c>
      <c r="P1417">
        <v>6.1</v>
      </c>
    </row>
    <row r="1418" spans="13:16" x14ac:dyDescent="0.25">
      <c r="M1418">
        <f>1*5.1*7.1</f>
        <v>36.209999999999994</v>
      </c>
      <c r="N1418">
        <v>1</v>
      </c>
      <c r="O1418">
        <v>5.0999999999999996</v>
      </c>
      <c r="P1418">
        <v>7.1</v>
      </c>
    </row>
    <row r="1419" spans="13:16" x14ac:dyDescent="0.25">
      <c r="M1419">
        <f>1*5.1*8.1</f>
        <v>41.309999999999995</v>
      </c>
      <c r="N1419">
        <v>1</v>
      </c>
      <c r="O1419">
        <v>5.0999999999999996</v>
      </c>
      <c r="P1419">
        <v>8.1</v>
      </c>
    </row>
    <row r="1420" spans="13:16" x14ac:dyDescent="0.25">
      <c r="M1420">
        <f>1*5.1*9.1</f>
        <v>46.41</v>
      </c>
      <c r="N1420">
        <v>1</v>
      </c>
      <c r="O1420">
        <v>5.0999999999999996</v>
      </c>
      <c r="P1420">
        <v>9.1</v>
      </c>
    </row>
    <row r="1421" spans="13:16" x14ac:dyDescent="0.25">
      <c r="M1421">
        <f>1*5.1*10.1</f>
        <v>51.51</v>
      </c>
      <c r="N1421">
        <v>1</v>
      </c>
      <c r="O1421">
        <v>5.0999999999999996</v>
      </c>
      <c r="P1421">
        <v>10.1</v>
      </c>
    </row>
    <row r="1422" spans="13:16" x14ac:dyDescent="0.25">
      <c r="M1422">
        <f>1*5.1*1.2</f>
        <v>6.1199999999999992</v>
      </c>
      <c r="N1422">
        <v>1</v>
      </c>
      <c r="O1422">
        <v>5.0999999999999996</v>
      </c>
      <c r="P1422">
        <v>1.2</v>
      </c>
    </row>
    <row r="1423" spans="13:16" x14ac:dyDescent="0.25">
      <c r="M1423">
        <f>1*5.1*2.2</f>
        <v>11.22</v>
      </c>
      <c r="N1423">
        <v>1</v>
      </c>
      <c r="O1423">
        <v>5.0999999999999996</v>
      </c>
      <c r="P1423">
        <v>2.2000000000000002</v>
      </c>
    </row>
    <row r="1424" spans="13:16" x14ac:dyDescent="0.25">
      <c r="M1424">
        <f>1*5.1*3.2</f>
        <v>16.32</v>
      </c>
      <c r="N1424">
        <v>1</v>
      </c>
      <c r="O1424">
        <v>5.0999999999999996</v>
      </c>
      <c r="P1424">
        <v>3.2</v>
      </c>
    </row>
    <row r="1425" spans="13:16" x14ac:dyDescent="0.25">
      <c r="M1425">
        <f>1*5.1*4.2</f>
        <v>21.419999999999998</v>
      </c>
      <c r="N1425">
        <v>1</v>
      </c>
      <c r="O1425">
        <v>5.0999999999999996</v>
      </c>
      <c r="P1425">
        <v>4.2</v>
      </c>
    </row>
    <row r="1426" spans="13:16" x14ac:dyDescent="0.25">
      <c r="M1426">
        <f>1*5.1*5.2</f>
        <v>26.52</v>
      </c>
      <c r="N1426">
        <v>1</v>
      </c>
      <c r="O1426">
        <v>5.0999999999999996</v>
      </c>
      <c r="P1426">
        <v>5.2</v>
      </c>
    </row>
    <row r="1427" spans="13:16" x14ac:dyDescent="0.25">
      <c r="M1427">
        <f>1*5.1*6.2</f>
        <v>31.619999999999997</v>
      </c>
      <c r="N1427">
        <v>1</v>
      </c>
      <c r="O1427">
        <v>5.0999999999999996</v>
      </c>
      <c r="P1427">
        <v>6.2</v>
      </c>
    </row>
    <row r="1428" spans="13:16" x14ac:dyDescent="0.25">
      <c r="M1428">
        <f>1*5.1*7.2</f>
        <v>36.72</v>
      </c>
      <c r="N1428">
        <v>1</v>
      </c>
      <c r="O1428">
        <v>5.0999999999999996</v>
      </c>
      <c r="P1428">
        <v>7.2</v>
      </c>
    </row>
    <row r="1429" spans="13:16" x14ac:dyDescent="0.25">
      <c r="M1429">
        <f>1*5.1*8.2</f>
        <v>41.819999999999993</v>
      </c>
      <c r="N1429">
        <v>1</v>
      </c>
      <c r="O1429">
        <v>5.0999999999999996</v>
      </c>
      <c r="P1429">
        <v>8.1999999999999993</v>
      </c>
    </row>
    <row r="1430" spans="13:16" x14ac:dyDescent="0.25">
      <c r="M1430">
        <f>1*5.1*9.2</f>
        <v>46.919999999999995</v>
      </c>
      <c r="N1430">
        <v>1</v>
      </c>
      <c r="O1430">
        <v>5.0999999999999996</v>
      </c>
      <c r="P1430">
        <v>9.1999999999999993</v>
      </c>
    </row>
    <row r="1431" spans="13:16" x14ac:dyDescent="0.25">
      <c r="M1431">
        <f>1*5.1*10.2</f>
        <v>52.019999999999996</v>
      </c>
      <c r="N1431">
        <v>1</v>
      </c>
      <c r="O1431">
        <v>5.0999999999999996</v>
      </c>
      <c r="P1431">
        <v>10.199999999999999</v>
      </c>
    </row>
    <row r="1432" spans="13:16" x14ac:dyDescent="0.25">
      <c r="M1432">
        <f>1*5.1*1.3</f>
        <v>6.63</v>
      </c>
      <c r="N1432">
        <v>1</v>
      </c>
      <c r="O1432">
        <v>5.0999999999999996</v>
      </c>
      <c r="P1432">
        <v>1.3</v>
      </c>
    </row>
    <row r="1433" spans="13:16" x14ac:dyDescent="0.25">
      <c r="M1433">
        <f>1*5.1*2.3</f>
        <v>11.729999999999999</v>
      </c>
      <c r="N1433">
        <v>1</v>
      </c>
      <c r="O1433">
        <v>5.0999999999999996</v>
      </c>
      <c r="P1433">
        <v>2.2999999999999998</v>
      </c>
    </row>
    <row r="1434" spans="13:16" x14ac:dyDescent="0.25">
      <c r="M1434">
        <f>1*5.1*3.3</f>
        <v>16.829999999999998</v>
      </c>
      <c r="N1434">
        <v>1</v>
      </c>
      <c r="O1434">
        <v>5.0999999999999996</v>
      </c>
      <c r="P1434">
        <v>3.3</v>
      </c>
    </row>
    <row r="1435" spans="13:16" x14ac:dyDescent="0.25">
      <c r="M1435">
        <f>1*5.1*4.3</f>
        <v>21.929999999999996</v>
      </c>
      <c r="N1435">
        <v>1</v>
      </c>
      <c r="O1435">
        <v>5.0999999999999996</v>
      </c>
      <c r="P1435">
        <v>4.3</v>
      </c>
    </row>
    <row r="1436" spans="13:16" x14ac:dyDescent="0.25">
      <c r="M1436">
        <f>1*5.1*5.3</f>
        <v>27.029999999999998</v>
      </c>
      <c r="N1436">
        <v>1</v>
      </c>
      <c r="O1436">
        <v>5.0999999999999996</v>
      </c>
      <c r="P1436">
        <v>5.3</v>
      </c>
    </row>
    <row r="1437" spans="13:16" x14ac:dyDescent="0.25">
      <c r="M1437">
        <f>1*5.1*6.3</f>
        <v>32.129999999999995</v>
      </c>
      <c r="N1437">
        <v>1</v>
      </c>
      <c r="O1437">
        <v>5.0999999999999996</v>
      </c>
      <c r="P1437">
        <v>6.3</v>
      </c>
    </row>
    <row r="1438" spans="13:16" x14ac:dyDescent="0.25">
      <c r="M1438">
        <f>1*5.1*7.3</f>
        <v>37.229999999999997</v>
      </c>
      <c r="N1438">
        <v>1</v>
      </c>
      <c r="O1438">
        <v>5.0999999999999996</v>
      </c>
      <c r="P1438">
        <v>7.3</v>
      </c>
    </row>
    <row r="1439" spans="13:16" x14ac:dyDescent="0.25">
      <c r="M1439">
        <f>1*5.1*8.3</f>
        <v>42.33</v>
      </c>
      <c r="N1439">
        <v>1</v>
      </c>
      <c r="O1439">
        <v>5.0999999999999996</v>
      </c>
      <c r="P1439">
        <v>8.3000000000000007</v>
      </c>
    </row>
    <row r="1440" spans="13:16" x14ac:dyDescent="0.25">
      <c r="M1440">
        <f>1*5.1*9.3</f>
        <v>47.43</v>
      </c>
      <c r="N1440">
        <v>1</v>
      </c>
      <c r="O1440">
        <v>5.0999999999999996</v>
      </c>
      <c r="P1440">
        <v>9.3000000000000007</v>
      </c>
    </row>
    <row r="1441" spans="13:16" x14ac:dyDescent="0.25">
      <c r="M1441">
        <f>1*5.1*10.3</f>
        <v>52.53</v>
      </c>
      <c r="N1441">
        <v>1</v>
      </c>
      <c r="O1441">
        <v>5.0999999999999996</v>
      </c>
      <c r="P1441">
        <v>10.3</v>
      </c>
    </row>
    <row r="1442" spans="13:16" x14ac:dyDescent="0.25">
      <c r="M1442">
        <f>1*5.1*1.4</f>
        <v>7.1399999999999988</v>
      </c>
      <c r="N1442">
        <v>1</v>
      </c>
      <c r="O1442">
        <v>5.0999999999999996</v>
      </c>
      <c r="P1442">
        <v>1.4</v>
      </c>
    </row>
    <row r="1443" spans="13:16" x14ac:dyDescent="0.25">
      <c r="M1443">
        <f>1*5.1*2.4</f>
        <v>12.239999999999998</v>
      </c>
      <c r="N1443">
        <v>1</v>
      </c>
      <c r="O1443">
        <v>5.0999999999999996</v>
      </c>
      <c r="P1443">
        <v>2.4</v>
      </c>
    </row>
    <row r="1444" spans="13:16" x14ac:dyDescent="0.25">
      <c r="M1444">
        <f>1*5.1*3.4</f>
        <v>17.34</v>
      </c>
      <c r="N1444">
        <v>1</v>
      </c>
      <c r="O1444">
        <v>5.0999999999999996</v>
      </c>
      <c r="P1444">
        <v>3.4</v>
      </c>
    </row>
    <row r="1445" spans="13:16" x14ac:dyDescent="0.25">
      <c r="M1445">
        <f>1*5.1*4.4</f>
        <v>22.44</v>
      </c>
      <c r="N1445">
        <v>1</v>
      </c>
      <c r="O1445">
        <v>5.0999999999999996</v>
      </c>
      <c r="P1445">
        <v>4.4000000000000004</v>
      </c>
    </row>
    <row r="1446" spans="13:16" x14ac:dyDescent="0.25">
      <c r="M1446">
        <f>1*5.1*5.4</f>
        <v>27.54</v>
      </c>
      <c r="N1446">
        <v>1</v>
      </c>
      <c r="O1446">
        <v>5.0999999999999996</v>
      </c>
      <c r="P1446">
        <v>5.4</v>
      </c>
    </row>
    <row r="1447" spans="13:16" x14ac:dyDescent="0.25">
      <c r="M1447">
        <f>1*5.1*6.4</f>
        <v>32.64</v>
      </c>
      <c r="N1447">
        <v>1</v>
      </c>
      <c r="O1447">
        <v>5.0999999999999996</v>
      </c>
      <c r="P1447">
        <v>6.4</v>
      </c>
    </row>
    <row r="1448" spans="13:16" x14ac:dyDescent="0.25">
      <c r="M1448">
        <f>1*5.1*7.4</f>
        <v>37.74</v>
      </c>
      <c r="N1448">
        <v>1</v>
      </c>
      <c r="O1448">
        <v>5.0999999999999996</v>
      </c>
      <c r="P1448">
        <v>7.4</v>
      </c>
    </row>
    <row r="1449" spans="13:16" x14ac:dyDescent="0.25">
      <c r="M1449">
        <f>1*5.1*8.4</f>
        <v>42.839999999999996</v>
      </c>
      <c r="N1449">
        <v>1</v>
      </c>
      <c r="O1449">
        <v>5.0999999999999996</v>
      </c>
      <c r="P1449">
        <v>8.4</v>
      </c>
    </row>
    <row r="1450" spans="13:16" x14ac:dyDescent="0.25">
      <c r="M1450">
        <f>1*5.1*9.4</f>
        <v>47.94</v>
      </c>
      <c r="N1450">
        <v>1</v>
      </c>
      <c r="O1450">
        <v>5.0999999999999996</v>
      </c>
      <c r="P1450">
        <v>9.4</v>
      </c>
    </row>
    <row r="1451" spans="13:16" x14ac:dyDescent="0.25">
      <c r="M1451">
        <f>1*5.1*10.4</f>
        <v>53.04</v>
      </c>
      <c r="N1451">
        <v>1</v>
      </c>
      <c r="O1451">
        <v>5.0999999999999996</v>
      </c>
      <c r="P1451">
        <v>10.4</v>
      </c>
    </row>
    <row r="1452" spans="13:16" x14ac:dyDescent="0.25">
      <c r="M1452">
        <f>1*5.1*1.5</f>
        <v>7.6499999999999995</v>
      </c>
      <c r="N1452">
        <v>1</v>
      </c>
      <c r="O1452">
        <v>5.0999999999999996</v>
      </c>
      <c r="P1452">
        <v>1.5</v>
      </c>
    </row>
    <row r="1453" spans="13:16" x14ac:dyDescent="0.25">
      <c r="M1453">
        <f>1*5.1*2.5</f>
        <v>12.75</v>
      </c>
      <c r="N1453">
        <v>1</v>
      </c>
      <c r="O1453">
        <v>5.0999999999999996</v>
      </c>
      <c r="P1453">
        <v>2.5</v>
      </c>
    </row>
    <row r="1454" spans="13:16" x14ac:dyDescent="0.25">
      <c r="M1454">
        <f>1*5.1*3.5</f>
        <v>17.849999999999998</v>
      </c>
      <c r="N1454">
        <v>1</v>
      </c>
      <c r="O1454">
        <v>5.0999999999999996</v>
      </c>
      <c r="P1454">
        <v>3.5</v>
      </c>
    </row>
    <row r="1455" spans="13:16" x14ac:dyDescent="0.25">
      <c r="M1455">
        <f>1*5.1*4.5</f>
        <v>22.95</v>
      </c>
      <c r="N1455">
        <v>1</v>
      </c>
      <c r="O1455">
        <v>5.0999999999999996</v>
      </c>
      <c r="P1455">
        <v>4.5</v>
      </c>
    </row>
    <row r="1456" spans="13:16" x14ac:dyDescent="0.25">
      <c r="M1456">
        <f>1*5.1*5.5</f>
        <v>28.049999999999997</v>
      </c>
      <c r="N1456">
        <v>1</v>
      </c>
      <c r="O1456">
        <v>5.0999999999999996</v>
      </c>
      <c r="P1456">
        <v>5.5</v>
      </c>
    </row>
    <row r="1457" spans="13:16" x14ac:dyDescent="0.25">
      <c r="M1457">
        <f>1*5.1*6.5</f>
        <v>33.15</v>
      </c>
      <c r="N1457">
        <v>1</v>
      </c>
      <c r="O1457">
        <v>5.0999999999999996</v>
      </c>
      <c r="P1457">
        <v>6.5</v>
      </c>
    </row>
    <row r="1458" spans="13:16" x14ac:dyDescent="0.25">
      <c r="M1458">
        <f>1*5.1*7.5</f>
        <v>38.25</v>
      </c>
      <c r="N1458">
        <v>1</v>
      </c>
      <c r="O1458">
        <v>5.0999999999999996</v>
      </c>
      <c r="P1458">
        <v>7.5</v>
      </c>
    </row>
    <row r="1459" spans="13:16" x14ac:dyDescent="0.25">
      <c r="M1459">
        <f>1*5.1*8.5</f>
        <v>43.349999999999994</v>
      </c>
      <c r="N1459">
        <v>1</v>
      </c>
      <c r="O1459">
        <v>5.0999999999999996</v>
      </c>
      <c r="P1459">
        <v>8.5</v>
      </c>
    </row>
    <row r="1460" spans="13:16" x14ac:dyDescent="0.25">
      <c r="M1460">
        <f>1*5.1*9.5</f>
        <v>48.449999999999996</v>
      </c>
      <c r="N1460">
        <v>1</v>
      </c>
      <c r="O1460">
        <v>5.0999999999999996</v>
      </c>
      <c r="P1460">
        <v>9.5</v>
      </c>
    </row>
    <row r="1461" spans="13:16" x14ac:dyDescent="0.25">
      <c r="M1461">
        <f>1*5.1*10.5</f>
        <v>53.55</v>
      </c>
      <c r="N1461">
        <v>1</v>
      </c>
      <c r="O1461">
        <v>5.0999999999999996</v>
      </c>
      <c r="P1461">
        <v>10.5</v>
      </c>
    </row>
    <row r="1462" spans="13:16" x14ac:dyDescent="0.25">
      <c r="M1462">
        <f>1*5.1*1.6</f>
        <v>8.16</v>
      </c>
      <c r="N1462">
        <v>1</v>
      </c>
      <c r="O1462">
        <v>5.0999999999999996</v>
      </c>
      <c r="P1462">
        <v>1.6</v>
      </c>
    </row>
    <row r="1463" spans="13:16" x14ac:dyDescent="0.25">
      <c r="M1463">
        <f>1*5.1*2.6</f>
        <v>13.26</v>
      </c>
      <c r="N1463">
        <v>1</v>
      </c>
      <c r="O1463">
        <v>5.0999999999999996</v>
      </c>
      <c r="P1463">
        <v>2.6</v>
      </c>
    </row>
    <row r="1464" spans="13:16" x14ac:dyDescent="0.25">
      <c r="M1464">
        <f>1*5.1*3.6</f>
        <v>18.36</v>
      </c>
      <c r="N1464">
        <v>1</v>
      </c>
      <c r="O1464">
        <v>5.0999999999999996</v>
      </c>
      <c r="P1464">
        <v>3.6</v>
      </c>
    </row>
    <row r="1465" spans="13:16" x14ac:dyDescent="0.25">
      <c r="M1465">
        <f>1*5.1*4.6</f>
        <v>23.459999999999997</v>
      </c>
      <c r="N1465">
        <v>1</v>
      </c>
      <c r="O1465">
        <v>5.0999999999999996</v>
      </c>
      <c r="P1465">
        <v>4.5999999999999996</v>
      </c>
    </row>
    <row r="1466" spans="13:16" x14ac:dyDescent="0.25">
      <c r="M1466">
        <f>1*5.1*5.6</f>
        <v>28.559999999999995</v>
      </c>
      <c r="N1466">
        <v>1</v>
      </c>
      <c r="O1466">
        <v>5.0999999999999996</v>
      </c>
      <c r="P1466">
        <v>5.6</v>
      </c>
    </row>
    <row r="1467" spans="13:16" x14ac:dyDescent="0.25">
      <c r="M1467">
        <f>1*5.1*6.6</f>
        <v>33.659999999999997</v>
      </c>
      <c r="N1467">
        <v>1</v>
      </c>
      <c r="O1467">
        <v>5.0999999999999996</v>
      </c>
      <c r="P1467">
        <v>6.6</v>
      </c>
    </row>
    <row r="1468" spans="13:16" x14ac:dyDescent="0.25">
      <c r="M1468">
        <f>1*5.1*7.6</f>
        <v>38.76</v>
      </c>
      <c r="N1468">
        <v>1</v>
      </c>
      <c r="O1468">
        <v>5.0999999999999996</v>
      </c>
      <c r="P1468">
        <v>7.6</v>
      </c>
    </row>
    <row r="1469" spans="13:16" x14ac:dyDescent="0.25">
      <c r="M1469">
        <f>1*5.1*8.6</f>
        <v>43.859999999999992</v>
      </c>
      <c r="N1469">
        <v>1</v>
      </c>
      <c r="O1469">
        <v>5.0999999999999996</v>
      </c>
      <c r="P1469">
        <v>8.6</v>
      </c>
    </row>
    <row r="1470" spans="13:16" x14ac:dyDescent="0.25">
      <c r="M1470">
        <f>1*5.1*9.6</f>
        <v>48.959999999999994</v>
      </c>
      <c r="N1470">
        <v>1</v>
      </c>
      <c r="O1470">
        <v>5.0999999999999996</v>
      </c>
      <c r="P1470">
        <v>9.6</v>
      </c>
    </row>
    <row r="1471" spans="13:16" x14ac:dyDescent="0.25">
      <c r="M1471">
        <f>1*5.1*10.6</f>
        <v>54.059999999999995</v>
      </c>
      <c r="N1471">
        <v>1</v>
      </c>
      <c r="O1471">
        <v>5.0999999999999996</v>
      </c>
      <c r="P1471">
        <v>10.6</v>
      </c>
    </row>
    <row r="1472" spans="13:16" x14ac:dyDescent="0.25">
      <c r="M1472">
        <f>1*5.1*1.7</f>
        <v>8.67</v>
      </c>
      <c r="N1472">
        <v>1</v>
      </c>
      <c r="O1472">
        <v>5.0999999999999996</v>
      </c>
      <c r="P1472">
        <v>1.7</v>
      </c>
    </row>
    <row r="1473" spans="13:16" x14ac:dyDescent="0.25">
      <c r="M1473">
        <f>1*5.1*2.7</f>
        <v>13.77</v>
      </c>
      <c r="N1473">
        <v>1</v>
      </c>
      <c r="O1473">
        <v>5.0999999999999996</v>
      </c>
      <c r="P1473">
        <v>2.7</v>
      </c>
    </row>
    <row r="1474" spans="13:16" x14ac:dyDescent="0.25">
      <c r="M1474">
        <f>1*5.1*3.7</f>
        <v>18.87</v>
      </c>
      <c r="N1474">
        <v>1</v>
      </c>
      <c r="O1474">
        <v>5.0999999999999996</v>
      </c>
      <c r="P1474">
        <v>3.7</v>
      </c>
    </row>
    <row r="1475" spans="13:16" x14ac:dyDescent="0.25">
      <c r="M1475">
        <f>1*5.1*4.7</f>
        <v>23.97</v>
      </c>
      <c r="N1475">
        <v>1</v>
      </c>
      <c r="O1475">
        <v>5.0999999999999996</v>
      </c>
      <c r="P1475">
        <v>4.7</v>
      </c>
    </row>
    <row r="1476" spans="13:16" x14ac:dyDescent="0.25">
      <c r="M1476">
        <f>1*5.1*5.7</f>
        <v>29.07</v>
      </c>
      <c r="N1476">
        <v>1</v>
      </c>
      <c r="O1476">
        <v>5.0999999999999996</v>
      </c>
      <c r="P1476">
        <v>5.7</v>
      </c>
    </row>
    <row r="1477" spans="13:16" x14ac:dyDescent="0.25">
      <c r="M1477">
        <f>1*5.1*6.7</f>
        <v>34.17</v>
      </c>
      <c r="N1477">
        <v>1</v>
      </c>
      <c r="O1477">
        <v>5.0999999999999996</v>
      </c>
      <c r="P1477">
        <v>6.7</v>
      </c>
    </row>
    <row r="1478" spans="13:16" x14ac:dyDescent="0.25">
      <c r="M1478">
        <f>1*5.1*7.7</f>
        <v>39.269999999999996</v>
      </c>
      <c r="N1478">
        <v>1</v>
      </c>
      <c r="O1478">
        <v>5.0999999999999996</v>
      </c>
      <c r="P1478">
        <v>7.7</v>
      </c>
    </row>
    <row r="1479" spans="13:16" x14ac:dyDescent="0.25">
      <c r="M1479">
        <f>1*5.1*8.7</f>
        <v>44.36999999999999</v>
      </c>
      <c r="N1479">
        <v>1</v>
      </c>
      <c r="O1479">
        <v>5.0999999999999996</v>
      </c>
      <c r="P1479">
        <v>8.6999999999999993</v>
      </c>
    </row>
    <row r="1480" spans="13:16" x14ac:dyDescent="0.25">
      <c r="M1480">
        <f>1*5.1*9.7</f>
        <v>49.469999999999992</v>
      </c>
      <c r="N1480">
        <v>1</v>
      </c>
      <c r="O1480">
        <v>5.0999999999999996</v>
      </c>
      <c r="P1480">
        <v>9.6999999999999993</v>
      </c>
    </row>
    <row r="1481" spans="13:16" x14ac:dyDescent="0.25">
      <c r="M1481">
        <f>1*5.1*10.7</f>
        <v>54.569999999999993</v>
      </c>
      <c r="N1481">
        <v>1</v>
      </c>
      <c r="O1481">
        <v>5.0999999999999996</v>
      </c>
      <c r="P1481">
        <v>10.7</v>
      </c>
    </row>
    <row r="1482" spans="13:16" x14ac:dyDescent="0.25">
      <c r="M1482">
        <f>1*5.1*1.8</f>
        <v>9.18</v>
      </c>
      <c r="N1482">
        <v>1</v>
      </c>
      <c r="O1482">
        <v>5.0999999999999996</v>
      </c>
      <c r="P1482">
        <v>1.8</v>
      </c>
    </row>
    <row r="1483" spans="13:16" x14ac:dyDescent="0.25">
      <c r="M1483">
        <f>1*5.1*2.8</f>
        <v>14.279999999999998</v>
      </c>
      <c r="N1483">
        <v>1</v>
      </c>
      <c r="O1483">
        <v>5.0999999999999996</v>
      </c>
      <c r="P1483">
        <v>2.8</v>
      </c>
    </row>
    <row r="1484" spans="13:16" x14ac:dyDescent="0.25">
      <c r="M1484">
        <f>1*5.1*3.8</f>
        <v>19.38</v>
      </c>
      <c r="N1484">
        <v>1</v>
      </c>
      <c r="O1484">
        <v>5.0999999999999996</v>
      </c>
      <c r="P1484">
        <v>3.8</v>
      </c>
    </row>
    <row r="1485" spans="13:16" x14ac:dyDescent="0.25">
      <c r="M1485">
        <f>1*5.1*4.8</f>
        <v>24.479999999999997</v>
      </c>
      <c r="N1485">
        <v>1</v>
      </c>
      <c r="O1485">
        <v>5.0999999999999996</v>
      </c>
      <c r="P1485">
        <v>4.8</v>
      </c>
    </row>
    <row r="1486" spans="13:16" x14ac:dyDescent="0.25">
      <c r="M1486">
        <f>1*5.1*5.8</f>
        <v>29.58</v>
      </c>
      <c r="N1486">
        <v>1</v>
      </c>
      <c r="O1486">
        <v>5.0999999999999996</v>
      </c>
      <c r="P1486">
        <v>5.8</v>
      </c>
    </row>
    <row r="1487" spans="13:16" x14ac:dyDescent="0.25">
      <c r="M1487">
        <f>1*5.1*6.8</f>
        <v>34.68</v>
      </c>
      <c r="N1487">
        <v>1</v>
      </c>
      <c r="O1487">
        <v>5.0999999999999996</v>
      </c>
      <c r="P1487">
        <v>6.8</v>
      </c>
    </row>
    <row r="1488" spans="13:16" x14ac:dyDescent="0.25">
      <c r="M1488">
        <f>1*5.1*7.8</f>
        <v>39.779999999999994</v>
      </c>
      <c r="N1488">
        <v>1</v>
      </c>
      <c r="O1488">
        <v>5.0999999999999996</v>
      </c>
      <c r="P1488">
        <v>7.8</v>
      </c>
    </row>
    <row r="1489" spans="13:16" x14ac:dyDescent="0.25">
      <c r="M1489">
        <f>1*5.1*8.8</f>
        <v>44.88</v>
      </c>
      <c r="N1489">
        <v>1</v>
      </c>
      <c r="O1489">
        <v>5.0999999999999996</v>
      </c>
      <c r="P1489">
        <v>8.8000000000000007</v>
      </c>
    </row>
    <row r="1490" spans="13:16" x14ac:dyDescent="0.25">
      <c r="M1490">
        <f>1*5.1*9.8</f>
        <v>49.98</v>
      </c>
      <c r="N1490">
        <v>1</v>
      </c>
      <c r="O1490">
        <v>5.0999999999999996</v>
      </c>
      <c r="P1490">
        <v>9.8000000000000007</v>
      </c>
    </row>
    <row r="1491" spans="13:16" x14ac:dyDescent="0.25">
      <c r="M1491">
        <f>1*5.1*10.8</f>
        <v>55.08</v>
      </c>
      <c r="N1491">
        <v>1</v>
      </c>
      <c r="O1491">
        <v>5.0999999999999996</v>
      </c>
      <c r="P1491">
        <v>10.8</v>
      </c>
    </row>
    <row r="1492" spans="13:16" x14ac:dyDescent="0.25">
      <c r="M1492">
        <f>1*5.1*1.9</f>
        <v>9.69</v>
      </c>
      <c r="N1492">
        <v>1</v>
      </c>
      <c r="O1492">
        <v>5.0999999999999996</v>
      </c>
      <c r="P1492">
        <v>1.9</v>
      </c>
    </row>
    <row r="1493" spans="13:16" x14ac:dyDescent="0.25">
      <c r="M1493">
        <f>1*5.1*2.9</f>
        <v>14.79</v>
      </c>
      <c r="N1493">
        <v>1</v>
      </c>
      <c r="O1493">
        <v>5.0999999999999996</v>
      </c>
      <c r="P1493">
        <v>2.9</v>
      </c>
    </row>
    <row r="1494" spans="13:16" x14ac:dyDescent="0.25">
      <c r="M1494">
        <f>1*5.1*3.9</f>
        <v>19.889999999999997</v>
      </c>
      <c r="N1494">
        <v>1</v>
      </c>
      <c r="O1494">
        <v>5.0999999999999996</v>
      </c>
      <c r="P1494">
        <v>3.9</v>
      </c>
    </row>
    <row r="1495" spans="13:16" x14ac:dyDescent="0.25">
      <c r="M1495">
        <f>1*5.1*4.9</f>
        <v>24.99</v>
      </c>
      <c r="N1495">
        <v>1</v>
      </c>
      <c r="O1495">
        <v>5.0999999999999996</v>
      </c>
      <c r="P1495">
        <v>4.9000000000000004</v>
      </c>
    </row>
    <row r="1496" spans="13:16" x14ac:dyDescent="0.25">
      <c r="M1496">
        <f>1*5.1*5.9</f>
        <v>30.09</v>
      </c>
      <c r="N1496">
        <v>1</v>
      </c>
      <c r="O1496">
        <v>5.0999999999999996</v>
      </c>
      <c r="P1496">
        <v>5.9</v>
      </c>
    </row>
    <row r="1497" spans="13:16" x14ac:dyDescent="0.25">
      <c r="M1497">
        <f>1*5.1*6.9</f>
        <v>35.19</v>
      </c>
      <c r="N1497">
        <v>1</v>
      </c>
      <c r="O1497">
        <v>5.0999999999999996</v>
      </c>
      <c r="P1497">
        <v>6.9</v>
      </c>
    </row>
    <row r="1498" spans="13:16" x14ac:dyDescent="0.25">
      <c r="M1498">
        <f>1*5.1*7.9</f>
        <v>40.29</v>
      </c>
      <c r="N1498">
        <v>1</v>
      </c>
      <c r="O1498">
        <v>5.0999999999999996</v>
      </c>
      <c r="P1498">
        <v>7.9</v>
      </c>
    </row>
    <row r="1499" spans="13:16" x14ac:dyDescent="0.25">
      <c r="M1499">
        <f>1*5.1*8.9</f>
        <v>45.39</v>
      </c>
      <c r="N1499">
        <v>1</v>
      </c>
      <c r="O1499">
        <v>5.0999999999999996</v>
      </c>
      <c r="P1499">
        <v>8.9</v>
      </c>
    </row>
    <row r="1500" spans="13:16" x14ac:dyDescent="0.25">
      <c r="M1500">
        <f>1*5.1*9.9</f>
        <v>50.489999999999995</v>
      </c>
      <c r="N1500">
        <v>1</v>
      </c>
      <c r="O1500">
        <v>5.0999999999999996</v>
      </c>
      <c r="P1500">
        <v>9.9</v>
      </c>
    </row>
    <row r="1501" spans="13:16" x14ac:dyDescent="0.25">
      <c r="M1501">
        <f>1*5.1*10.9</f>
        <v>55.589999999999996</v>
      </c>
      <c r="N1501">
        <v>1</v>
      </c>
      <c r="O1501">
        <v>5.0999999999999996</v>
      </c>
      <c r="P1501">
        <v>10.9</v>
      </c>
    </row>
    <row r="1502" spans="13:16" x14ac:dyDescent="0.25">
      <c r="M1502">
        <f>1*6.1*1</f>
        <v>6.1</v>
      </c>
      <c r="N1502">
        <v>1</v>
      </c>
      <c r="O1502">
        <v>6.1</v>
      </c>
      <c r="P1502">
        <v>1</v>
      </c>
    </row>
    <row r="1503" spans="13:16" x14ac:dyDescent="0.25">
      <c r="M1503">
        <f>1*6.1*2</f>
        <v>12.2</v>
      </c>
      <c r="N1503">
        <v>1</v>
      </c>
      <c r="O1503">
        <v>6.1</v>
      </c>
      <c r="P1503">
        <v>2</v>
      </c>
    </row>
    <row r="1504" spans="13:16" x14ac:dyDescent="0.25">
      <c r="M1504">
        <f>1*6.1*3</f>
        <v>18.299999999999997</v>
      </c>
      <c r="N1504">
        <v>1</v>
      </c>
      <c r="O1504">
        <v>6.1</v>
      </c>
      <c r="P1504">
        <v>3</v>
      </c>
    </row>
    <row r="1505" spans="13:16" x14ac:dyDescent="0.25">
      <c r="M1505">
        <f>1*6.1*4</f>
        <v>24.4</v>
      </c>
      <c r="N1505">
        <v>1</v>
      </c>
      <c r="O1505">
        <v>6.1</v>
      </c>
      <c r="P1505">
        <v>4</v>
      </c>
    </row>
    <row r="1506" spans="13:16" x14ac:dyDescent="0.25">
      <c r="M1506">
        <f>1*6.1*5</f>
        <v>30.5</v>
      </c>
      <c r="N1506">
        <v>1</v>
      </c>
      <c r="O1506">
        <v>6.1</v>
      </c>
      <c r="P1506">
        <v>5</v>
      </c>
    </row>
    <row r="1507" spans="13:16" x14ac:dyDescent="0.25">
      <c r="M1507">
        <f>1*6.1*6</f>
        <v>36.599999999999994</v>
      </c>
      <c r="N1507">
        <v>1</v>
      </c>
      <c r="O1507">
        <v>6.1</v>
      </c>
      <c r="P1507">
        <v>6</v>
      </c>
    </row>
    <row r="1508" spans="13:16" x14ac:dyDescent="0.25">
      <c r="M1508">
        <f>1*6.1*7</f>
        <v>42.699999999999996</v>
      </c>
      <c r="N1508">
        <v>1</v>
      </c>
      <c r="O1508">
        <v>6.1</v>
      </c>
      <c r="P1508">
        <v>7</v>
      </c>
    </row>
    <row r="1509" spans="13:16" x14ac:dyDescent="0.25">
      <c r="M1509">
        <f>1*6.1*8</f>
        <v>48.8</v>
      </c>
      <c r="N1509">
        <v>1</v>
      </c>
      <c r="O1509">
        <v>6.1</v>
      </c>
      <c r="P1509">
        <v>8</v>
      </c>
    </row>
    <row r="1510" spans="13:16" x14ac:dyDescent="0.25">
      <c r="M1510">
        <f>1*6.1*9</f>
        <v>54.9</v>
      </c>
      <c r="N1510">
        <v>1</v>
      </c>
      <c r="O1510">
        <v>6.1</v>
      </c>
      <c r="P1510">
        <v>9</v>
      </c>
    </row>
    <row r="1511" spans="13:16" x14ac:dyDescent="0.25">
      <c r="M1511">
        <f>1*6.1*10</f>
        <v>61</v>
      </c>
      <c r="N1511">
        <v>1</v>
      </c>
      <c r="O1511">
        <v>6.1</v>
      </c>
      <c r="P1511">
        <v>10</v>
      </c>
    </row>
    <row r="1512" spans="13:16" x14ac:dyDescent="0.25">
      <c r="M1512">
        <f>1*6.1*1.1</f>
        <v>6.71</v>
      </c>
      <c r="N1512">
        <v>1</v>
      </c>
      <c r="O1512">
        <v>6.1</v>
      </c>
      <c r="P1512">
        <v>1.1000000000000001</v>
      </c>
    </row>
    <row r="1513" spans="13:16" x14ac:dyDescent="0.25">
      <c r="M1513">
        <f>1*6.1*2.1</f>
        <v>12.81</v>
      </c>
      <c r="N1513">
        <v>1</v>
      </c>
      <c r="O1513">
        <v>6.1</v>
      </c>
      <c r="P1513">
        <v>2.1</v>
      </c>
    </row>
    <row r="1514" spans="13:16" x14ac:dyDescent="0.25">
      <c r="M1514">
        <f>1*6.1*3.1</f>
        <v>18.91</v>
      </c>
      <c r="N1514">
        <v>1</v>
      </c>
      <c r="O1514">
        <v>6.1</v>
      </c>
      <c r="P1514">
        <v>3.1</v>
      </c>
    </row>
    <row r="1515" spans="13:16" x14ac:dyDescent="0.25">
      <c r="M1515">
        <f>1*6.1*4.1</f>
        <v>25.009999999999998</v>
      </c>
      <c r="N1515">
        <v>1</v>
      </c>
      <c r="O1515">
        <v>6.1</v>
      </c>
      <c r="P1515">
        <v>4.0999999999999996</v>
      </c>
    </row>
    <row r="1516" spans="13:16" x14ac:dyDescent="0.25">
      <c r="M1516">
        <f>1*6.1*5.1</f>
        <v>31.109999999999996</v>
      </c>
      <c r="N1516">
        <v>1</v>
      </c>
      <c r="O1516">
        <v>6.1</v>
      </c>
      <c r="P1516">
        <v>5.0999999999999996</v>
      </c>
    </row>
    <row r="1517" spans="13:16" x14ac:dyDescent="0.25">
      <c r="M1517">
        <f>1*6.1*6.1</f>
        <v>37.209999999999994</v>
      </c>
      <c r="N1517">
        <v>1</v>
      </c>
      <c r="O1517">
        <v>6.1</v>
      </c>
      <c r="P1517">
        <v>6.1</v>
      </c>
    </row>
    <row r="1518" spans="13:16" x14ac:dyDescent="0.25">
      <c r="M1518">
        <f>1*6.1*7.1</f>
        <v>43.309999999999995</v>
      </c>
      <c r="N1518">
        <v>1</v>
      </c>
      <c r="O1518">
        <v>6.1</v>
      </c>
      <c r="P1518">
        <v>7.1</v>
      </c>
    </row>
    <row r="1519" spans="13:16" x14ac:dyDescent="0.25">
      <c r="M1519">
        <f>1*6.1*8.1</f>
        <v>49.41</v>
      </c>
      <c r="N1519">
        <v>1</v>
      </c>
      <c r="O1519">
        <v>6.1</v>
      </c>
      <c r="P1519">
        <v>8.1</v>
      </c>
    </row>
    <row r="1520" spans="13:16" x14ac:dyDescent="0.25">
      <c r="M1520">
        <f>1*6.1*9.1</f>
        <v>55.51</v>
      </c>
      <c r="N1520">
        <v>1</v>
      </c>
      <c r="O1520">
        <v>6.1</v>
      </c>
      <c r="P1520">
        <v>9.1</v>
      </c>
    </row>
    <row r="1521" spans="13:16" x14ac:dyDescent="0.25">
      <c r="M1521">
        <f>1*6.1*10.1</f>
        <v>61.609999999999992</v>
      </c>
      <c r="N1521">
        <v>1</v>
      </c>
      <c r="O1521">
        <v>6.1</v>
      </c>
      <c r="P1521">
        <v>10.1</v>
      </c>
    </row>
    <row r="1522" spans="13:16" x14ac:dyDescent="0.25">
      <c r="M1522">
        <f>1*6.1*1.2</f>
        <v>7.3199999999999994</v>
      </c>
      <c r="N1522">
        <v>1</v>
      </c>
      <c r="O1522">
        <v>6.1</v>
      </c>
      <c r="P1522">
        <v>1.2</v>
      </c>
    </row>
    <row r="1523" spans="13:16" x14ac:dyDescent="0.25">
      <c r="M1523">
        <f>1*6.1*2.2</f>
        <v>13.42</v>
      </c>
      <c r="N1523">
        <v>1</v>
      </c>
      <c r="O1523">
        <v>6.1</v>
      </c>
      <c r="P1523">
        <v>2.2000000000000002</v>
      </c>
    </row>
    <row r="1524" spans="13:16" x14ac:dyDescent="0.25">
      <c r="M1524">
        <f>1*6.1*3.2</f>
        <v>19.52</v>
      </c>
      <c r="N1524">
        <v>1</v>
      </c>
      <c r="O1524">
        <v>6.1</v>
      </c>
      <c r="P1524">
        <v>3.2</v>
      </c>
    </row>
    <row r="1525" spans="13:16" x14ac:dyDescent="0.25">
      <c r="M1525">
        <f>1*6.1*4.2</f>
        <v>25.62</v>
      </c>
      <c r="N1525">
        <v>1</v>
      </c>
      <c r="O1525">
        <v>6.1</v>
      </c>
      <c r="P1525">
        <v>4.2</v>
      </c>
    </row>
    <row r="1526" spans="13:16" x14ac:dyDescent="0.25">
      <c r="M1526">
        <f>1*6.1*5.2</f>
        <v>31.72</v>
      </c>
      <c r="N1526">
        <v>1</v>
      </c>
      <c r="O1526">
        <v>6.1</v>
      </c>
      <c r="P1526">
        <v>5.2</v>
      </c>
    </row>
    <row r="1527" spans="13:16" x14ac:dyDescent="0.25">
      <c r="M1527">
        <f>1*6.1*6.2</f>
        <v>37.82</v>
      </c>
      <c r="N1527">
        <v>1</v>
      </c>
      <c r="O1527">
        <v>6.1</v>
      </c>
      <c r="P1527">
        <v>6.2</v>
      </c>
    </row>
    <row r="1528" spans="13:16" x14ac:dyDescent="0.25">
      <c r="M1528">
        <f>1*6.1*7.2</f>
        <v>43.92</v>
      </c>
      <c r="N1528">
        <v>1</v>
      </c>
      <c r="O1528">
        <v>6.1</v>
      </c>
      <c r="P1528">
        <v>7.2</v>
      </c>
    </row>
    <row r="1529" spans="13:16" x14ac:dyDescent="0.25">
      <c r="M1529">
        <f>1*6.1*8.2</f>
        <v>50.019999999999996</v>
      </c>
      <c r="N1529">
        <v>1</v>
      </c>
      <c r="O1529">
        <v>6.1</v>
      </c>
      <c r="P1529">
        <v>8.1999999999999993</v>
      </c>
    </row>
    <row r="1530" spans="13:16" x14ac:dyDescent="0.25">
      <c r="M1530">
        <f>1*6.1*9.2</f>
        <v>56.11999999999999</v>
      </c>
      <c r="N1530">
        <v>1</v>
      </c>
      <c r="O1530">
        <v>6.1</v>
      </c>
      <c r="P1530">
        <v>9.1999999999999993</v>
      </c>
    </row>
    <row r="1531" spans="13:16" x14ac:dyDescent="0.25">
      <c r="M1531">
        <f>1*6.1*10.2</f>
        <v>62.219999999999992</v>
      </c>
      <c r="N1531">
        <v>1</v>
      </c>
      <c r="O1531">
        <v>6.1</v>
      </c>
      <c r="P1531">
        <v>10.199999999999999</v>
      </c>
    </row>
    <row r="1532" spans="13:16" x14ac:dyDescent="0.25">
      <c r="M1532">
        <f>1*6.1*1.3</f>
        <v>7.93</v>
      </c>
      <c r="N1532">
        <v>1</v>
      </c>
      <c r="O1532">
        <v>6.1</v>
      </c>
      <c r="P1532">
        <v>1.3</v>
      </c>
    </row>
    <row r="1533" spans="13:16" x14ac:dyDescent="0.25">
      <c r="M1533">
        <f>1*6.1*2.3</f>
        <v>14.029999999999998</v>
      </c>
      <c r="N1533">
        <v>1</v>
      </c>
      <c r="O1533">
        <v>6.1</v>
      </c>
      <c r="P1533">
        <v>2.2999999999999998</v>
      </c>
    </row>
    <row r="1534" spans="13:16" x14ac:dyDescent="0.25">
      <c r="M1534">
        <f>1*6.1*3.3</f>
        <v>20.13</v>
      </c>
      <c r="N1534">
        <v>1</v>
      </c>
      <c r="O1534">
        <v>6.1</v>
      </c>
      <c r="P1534">
        <v>3.3</v>
      </c>
    </row>
    <row r="1535" spans="13:16" x14ac:dyDescent="0.25">
      <c r="M1535">
        <f>1*6.1*4.3</f>
        <v>26.229999999999997</v>
      </c>
      <c r="N1535">
        <v>1</v>
      </c>
      <c r="O1535">
        <v>6.1</v>
      </c>
      <c r="P1535">
        <v>4.3</v>
      </c>
    </row>
    <row r="1536" spans="13:16" x14ac:dyDescent="0.25">
      <c r="M1536">
        <f>1*6.1*5.3</f>
        <v>32.33</v>
      </c>
      <c r="N1536">
        <v>1</v>
      </c>
      <c r="O1536">
        <v>6.1</v>
      </c>
      <c r="P1536">
        <v>5.3</v>
      </c>
    </row>
    <row r="1537" spans="13:16" x14ac:dyDescent="0.25">
      <c r="M1537">
        <f>1*6.1*6.3</f>
        <v>38.43</v>
      </c>
      <c r="N1537">
        <v>1</v>
      </c>
      <c r="O1537">
        <v>6.1</v>
      </c>
      <c r="P1537">
        <v>6.3</v>
      </c>
    </row>
    <row r="1538" spans="13:16" x14ac:dyDescent="0.25">
      <c r="M1538">
        <f>1*6.1*7.3</f>
        <v>44.529999999999994</v>
      </c>
      <c r="N1538">
        <v>1</v>
      </c>
      <c r="O1538">
        <v>6.1</v>
      </c>
      <c r="P1538">
        <v>7.3</v>
      </c>
    </row>
    <row r="1539" spans="13:16" x14ac:dyDescent="0.25">
      <c r="M1539">
        <f>1*6.1*8.3</f>
        <v>50.63</v>
      </c>
      <c r="N1539">
        <v>1</v>
      </c>
      <c r="O1539">
        <v>6.1</v>
      </c>
      <c r="P1539">
        <v>8.3000000000000007</v>
      </c>
    </row>
    <row r="1540" spans="13:16" x14ac:dyDescent="0.25">
      <c r="M1540">
        <f>1*6.1*9.3</f>
        <v>56.730000000000004</v>
      </c>
      <c r="N1540">
        <v>1</v>
      </c>
      <c r="O1540">
        <v>6.1</v>
      </c>
      <c r="P1540">
        <v>9.3000000000000007</v>
      </c>
    </row>
    <row r="1541" spans="13:16" x14ac:dyDescent="0.25">
      <c r="M1541">
        <f>1*6.1*10.3</f>
        <v>62.83</v>
      </c>
      <c r="N1541">
        <v>1</v>
      </c>
      <c r="O1541">
        <v>6.1</v>
      </c>
      <c r="P1541">
        <v>10.3</v>
      </c>
    </row>
    <row r="1542" spans="13:16" x14ac:dyDescent="0.25">
      <c r="M1542">
        <f>1*6.1*1.4</f>
        <v>8.5399999999999991</v>
      </c>
      <c r="N1542">
        <v>1</v>
      </c>
      <c r="O1542">
        <v>6.1</v>
      </c>
      <c r="P1542">
        <v>1.4</v>
      </c>
    </row>
    <row r="1543" spans="13:16" x14ac:dyDescent="0.25">
      <c r="M1543">
        <f>1*6.1*2.4</f>
        <v>14.639999999999999</v>
      </c>
      <c r="N1543">
        <v>1</v>
      </c>
      <c r="O1543">
        <v>6.1</v>
      </c>
      <c r="P1543">
        <v>2.4</v>
      </c>
    </row>
    <row r="1544" spans="13:16" x14ac:dyDescent="0.25">
      <c r="M1544">
        <f>1*6.1*3.4</f>
        <v>20.74</v>
      </c>
      <c r="N1544">
        <v>1</v>
      </c>
      <c r="O1544">
        <v>6.1</v>
      </c>
      <c r="P1544">
        <v>3.4</v>
      </c>
    </row>
    <row r="1545" spans="13:16" x14ac:dyDescent="0.25">
      <c r="M1545">
        <f>1*6.1*4.4</f>
        <v>26.84</v>
      </c>
      <c r="N1545">
        <v>1</v>
      </c>
      <c r="O1545">
        <v>6.1</v>
      </c>
      <c r="P1545">
        <v>4.4000000000000004</v>
      </c>
    </row>
    <row r="1546" spans="13:16" x14ac:dyDescent="0.25">
      <c r="M1546">
        <f>1*6.1*5.4</f>
        <v>32.94</v>
      </c>
      <c r="N1546">
        <v>1</v>
      </c>
      <c r="O1546">
        <v>6.1</v>
      </c>
      <c r="P1546">
        <v>5.4</v>
      </c>
    </row>
    <row r="1547" spans="13:16" x14ac:dyDescent="0.25">
      <c r="M1547">
        <f>1*6.1*6.4</f>
        <v>39.04</v>
      </c>
      <c r="N1547">
        <v>1</v>
      </c>
      <c r="O1547">
        <v>6.1</v>
      </c>
      <c r="P1547">
        <v>6.4</v>
      </c>
    </row>
    <row r="1548" spans="13:16" x14ac:dyDescent="0.25">
      <c r="M1548">
        <f>1*6.1*7.4</f>
        <v>45.14</v>
      </c>
      <c r="N1548">
        <v>1</v>
      </c>
      <c r="O1548">
        <v>6.1</v>
      </c>
      <c r="P1548">
        <v>7.4</v>
      </c>
    </row>
    <row r="1549" spans="13:16" x14ac:dyDescent="0.25">
      <c r="M1549">
        <f>1*6.1*8.4</f>
        <v>51.24</v>
      </c>
      <c r="N1549">
        <v>1</v>
      </c>
      <c r="O1549">
        <v>6.1</v>
      </c>
      <c r="P1549">
        <v>8.4</v>
      </c>
    </row>
    <row r="1550" spans="13:16" x14ac:dyDescent="0.25">
      <c r="M1550">
        <f>1*6.1*9.4</f>
        <v>57.339999999999996</v>
      </c>
      <c r="N1550">
        <v>1</v>
      </c>
      <c r="O1550">
        <v>6.1</v>
      </c>
      <c r="P1550">
        <v>9.4</v>
      </c>
    </row>
    <row r="1551" spans="13:16" x14ac:dyDescent="0.25">
      <c r="M1551">
        <f>1*6.1*10.4</f>
        <v>63.44</v>
      </c>
      <c r="N1551">
        <v>1</v>
      </c>
      <c r="O1551">
        <v>6.1</v>
      </c>
      <c r="P1551">
        <v>10.4</v>
      </c>
    </row>
    <row r="1552" spans="13:16" x14ac:dyDescent="0.25">
      <c r="M1552">
        <f>1*6.1*1.5</f>
        <v>9.1499999999999986</v>
      </c>
      <c r="N1552">
        <v>1</v>
      </c>
      <c r="O1552">
        <v>6.1</v>
      </c>
      <c r="P1552">
        <v>1.5</v>
      </c>
    </row>
    <row r="1553" spans="13:16" x14ac:dyDescent="0.25">
      <c r="M1553">
        <f>1*6.1*2.5</f>
        <v>15.25</v>
      </c>
      <c r="N1553">
        <v>1</v>
      </c>
      <c r="O1553">
        <v>6.1</v>
      </c>
      <c r="P1553">
        <v>2.5</v>
      </c>
    </row>
    <row r="1554" spans="13:16" x14ac:dyDescent="0.25">
      <c r="M1554">
        <f>1*6.1*3.5</f>
        <v>21.349999999999998</v>
      </c>
      <c r="N1554">
        <v>1</v>
      </c>
      <c r="O1554">
        <v>6.1</v>
      </c>
      <c r="P1554">
        <v>3.5</v>
      </c>
    </row>
    <row r="1555" spans="13:16" x14ac:dyDescent="0.25">
      <c r="M1555">
        <f>1*6.1*4.5</f>
        <v>27.45</v>
      </c>
      <c r="N1555">
        <v>1</v>
      </c>
      <c r="O1555">
        <v>6.1</v>
      </c>
      <c r="P1555">
        <v>4.5</v>
      </c>
    </row>
    <row r="1556" spans="13:16" x14ac:dyDescent="0.25">
      <c r="M1556">
        <f>1*6.1*5.5</f>
        <v>33.549999999999997</v>
      </c>
      <c r="N1556">
        <v>1</v>
      </c>
      <c r="O1556">
        <v>6.1</v>
      </c>
      <c r="P1556">
        <v>5.5</v>
      </c>
    </row>
    <row r="1557" spans="13:16" x14ac:dyDescent="0.25">
      <c r="M1557">
        <f>1*6.1*6.5</f>
        <v>39.65</v>
      </c>
      <c r="N1557">
        <v>1</v>
      </c>
      <c r="O1557">
        <v>6.1</v>
      </c>
      <c r="P1557">
        <v>6.5</v>
      </c>
    </row>
    <row r="1558" spans="13:16" x14ac:dyDescent="0.25">
      <c r="M1558">
        <f>1*6.1*7.5</f>
        <v>45.75</v>
      </c>
      <c r="N1558">
        <v>1</v>
      </c>
      <c r="O1558">
        <v>6.1</v>
      </c>
      <c r="P1558">
        <v>7.5</v>
      </c>
    </row>
    <row r="1559" spans="13:16" x14ac:dyDescent="0.25">
      <c r="M1559">
        <f>1*6.1*8.5</f>
        <v>51.849999999999994</v>
      </c>
      <c r="N1559">
        <v>1</v>
      </c>
      <c r="O1559">
        <v>6.1</v>
      </c>
      <c r="P1559">
        <v>8.5</v>
      </c>
    </row>
    <row r="1560" spans="13:16" x14ac:dyDescent="0.25">
      <c r="M1560">
        <f>1*6.1*9.5</f>
        <v>57.949999999999996</v>
      </c>
      <c r="N1560">
        <v>1</v>
      </c>
      <c r="O1560">
        <v>6.1</v>
      </c>
      <c r="P1560">
        <v>9.5</v>
      </c>
    </row>
    <row r="1561" spans="13:16" x14ac:dyDescent="0.25">
      <c r="M1561">
        <f>1*6.1*10.5</f>
        <v>64.05</v>
      </c>
      <c r="N1561">
        <v>1</v>
      </c>
      <c r="O1561">
        <v>6.1</v>
      </c>
      <c r="P1561">
        <v>10.5</v>
      </c>
    </row>
    <row r="1562" spans="13:16" x14ac:dyDescent="0.25">
      <c r="M1562">
        <f>1*6.1*1.6</f>
        <v>9.76</v>
      </c>
      <c r="N1562">
        <v>1</v>
      </c>
      <c r="O1562">
        <v>6.1</v>
      </c>
      <c r="P1562">
        <v>1.6</v>
      </c>
    </row>
    <row r="1563" spans="13:16" x14ac:dyDescent="0.25">
      <c r="M1563">
        <f>1*6.1*2.6</f>
        <v>15.86</v>
      </c>
      <c r="N1563">
        <v>1</v>
      </c>
      <c r="O1563">
        <v>6.1</v>
      </c>
      <c r="P1563">
        <v>2.6</v>
      </c>
    </row>
    <row r="1564" spans="13:16" x14ac:dyDescent="0.25">
      <c r="M1564">
        <f>1*6.1*3.6</f>
        <v>21.96</v>
      </c>
      <c r="N1564">
        <v>1</v>
      </c>
      <c r="O1564">
        <v>6.1</v>
      </c>
      <c r="P1564">
        <v>3.6</v>
      </c>
    </row>
    <row r="1565" spans="13:16" x14ac:dyDescent="0.25">
      <c r="M1565">
        <f>1*6.1*4.6</f>
        <v>28.059999999999995</v>
      </c>
      <c r="N1565">
        <v>1</v>
      </c>
      <c r="O1565">
        <v>6.1</v>
      </c>
      <c r="P1565">
        <v>4.5999999999999996</v>
      </c>
    </row>
    <row r="1566" spans="13:16" x14ac:dyDescent="0.25">
      <c r="M1566">
        <f>1*6.1*5.6</f>
        <v>34.159999999999997</v>
      </c>
      <c r="N1566">
        <v>1</v>
      </c>
      <c r="O1566">
        <v>6.1</v>
      </c>
      <c r="P1566">
        <v>5.6</v>
      </c>
    </row>
    <row r="1567" spans="13:16" x14ac:dyDescent="0.25">
      <c r="M1567">
        <f>1*6.1*6.6</f>
        <v>40.26</v>
      </c>
      <c r="N1567">
        <v>1</v>
      </c>
      <c r="O1567">
        <v>6.1</v>
      </c>
      <c r="P1567">
        <v>6.6</v>
      </c>
    </row>
    <row r="1568" spans="13:16" x14ac:dyDescent="0.25">
      <c r="M1568">
        <f>1*6.1*7.6</f>
        <v>46.359999999999992</v>
      </c>
      <c r="N1568">
        <v>1</v>
      </c>
      <c r="O1568">
        <v>6.1</v>
      </c>
      <c r="P1568">
        <v>7.6</v>
      </c>
    </row>
    <row r="1569" spans="13:16" x14ac:dyDescent="0.25">
      <c r="M1569">
        <f>1*6.1*8.6</f>
        <v>52.459999999999994</v>
      </c>
      <c r="N1569">
        <v>1</v>
      </c>
      <c r="O1569">
        <v>6.1</v>
      </c>
      <c r="P1569">
        <v>8.6</v>
      </c>
    </row>
    <row r="1570" spans="13:16" x14ac:dyDescent="0.25">
      <c r="M1570">
        <f>1*6.1*9.6</f>
        <v>58.559999999999995</v>
      </c>
      <c r="N1570">
        <v>1</v>
      </c>
      <c r="O1570">
        <v>6.1</v>
      </c>
      <c r="P1570">
        <v>9.6</v>
      </c>
    </row>
    <row r="1571" spans="13:16" x14ac:dyDescent="0.25">
      <c r="M1571">
        <f>1*6.1*10.6</f>
        <v>64.66</v>
      </c>
      <c r="N1571">
        <v>1</v>
      </c>
      <c r="O1571">
        <v>6.1</v>
      </c>
      <c r="P1571">
        <v>10.6</v>
      </c>
    </row>
    <row r="1572" spans="13:16" x14ac:dyDescent="0.25">
      <c r="M1572">
        <f>1*6.1*1.7</f>
        <v>10.37</v>
      </c>
      <c r="N1572">
        <v>1</v>
      </c>
      <c r="O1572">
        <v>6.1</v>
      </c>
      <c r="P1572">
        <v>1.7</v>
      </c>
    </row>
    <row r="1573" spans="13:16" x14ac:dyDescent="0.25">
      <c r="M1573">
        <f>1*6.1*2.7</f>
        <v>16.47</v>
      </c>
      <c r="N1573">
        <v>1</v>
      </c>
      <c r="O1573">
        <v>6.1</v>
      </c>
      <c r="P1573">
        <v>2.7</v>
      </c>
    </row>
    <row r="1574" spans="13:16" x14ac:dyDescent="0.25">
      <c r="M1574">
        <f>1*6.1*3.7</f>
        <v>22.57</v>
      </c>
      <c r="N1574">
        <v>1</v>
      </c>
      <c r="O1574">
        <v>6.1</v>
      </c>
      <c r="P1574">
        <v>3.7</v>
      </c>
    </row>
    <row r="1575" spans="13:16" x14ac:dyDescent="0.25">
      <c r="M1575">
        <f>1*6.1*4.7</f>
        <v>28.669999999999998</v>
      </c>
      <c r="N1575">
        <v>1</v>
      </c>
      <c r="O1575">
        <v>6.1</v>
      </c>
      <c r="P1575">
        <v>4.7</v>
      </c>
    </row>
    <row r="1576" spans="13:16" x14ac:dyDescent="0.25">
      <c r="M1576">
        <f>1*6.1*5.7</f>
        <v>34.769999999999996</v>
      </c>
      <c r="N1576">
        <v>1</v>
      </c>
      <c r="O1576">
        <v>6.1</v>
      </c>
      <c r="P1576">
        <v>5.7</v>
      </c>
    </row>
    <row r="1577" spans="13:16" x14ac:dyDescent="0.25">
      <c r="M1577">
        <f>1*6.1*6.7</f>
        <v>40.869999999999997</v>
      </c>
      <c r="N1577">
        <v>1</v>
      </c>
      <c r="O1577">
        <v>6.1</v>
      </c>
      <c r="P1577">
        <v>6.7</v>
      </c>
    </row>
    <row r="1578" spans="13:16" x14ac:dyDescent="0.25">
      <c r="M1578">
        <f>1*6.1*7.7</f>
        <v>46.97</v>
      </c>
      <c r="N1578">
        <v>1</v>
      </c>
      <c r="O1578">
        <v>6.1</v>
      </c>
      <c r="P1578">
        <v>7.7</v>
      </c>
    </row>
    <row r="1579" spans="13:16" x14ac:dyDescent="0.25">
      <c r="M1579">
        <f>1*6.1*8.7</f>
        <v>53.069999999999993</v>
      </c>
      <c r="N1579">
        <v>1</v>
      </c>
      <c r="O1579">
        <v>6.1</v>
      </c>
      <c r="P1579">
        <v>8.6999999999999993</v>
      </c>
    </row>
    <row r="1580" spans="13:16" x14ac:dyDescent="0.25">
      <c r="M1580">
        <f>1*6.1*9.7</f>
        <v>59.169999999999995</v>
      </c>
      <c r="N1580">
        <v>1</v>
      </c>
      <c r="O1580">
        <v>6.1</v>
      </c>
      <c r="P1580">
        <v>9.6999999999999993</v>
      </c>
    </row>
    <row r="1581" spans="13:16" x14ac:dyDescent="0.25">
      <c r="M1581">
        <f>1*6.1*10.7</f>
        <v>65.27</v>
      </c>
      <c r="N1581">
        <v>1</v>
      </c>
      <c r="O1581">
        <v>6.1</v>
      </c>
      <c r="P1581">
        <v>10.7</v>
      </c>
    </row>
    <row r="1582" spans="13:16" x14ac:dyDescent="0.25">
      <c r="M1582">
        <f>1*6.1*1.8</f>
        <v>10.98</v>
      </c>
      <c r="N1582">
        <v>1</v>
      </c>
      <c r="O1582">
        <v>6.1</v>
      </c>
      <c r="P1582">
        <v>1.8</v>
      </c>
    </row>
    <row r="1583" spans="13:16" x14ac:dyDescent="0.25">
      <c r="M1583">
        <f>1*6.1*2.8</f>
        <v>17.079999999999998</v>
      </c>
      <c r="N1583">
        <v>1</v>
      </c>
      <c r="O1583">
        <v>6.1</v>
      </c>
      <c r="P1583">
        <v>2.8</v>
      </c>
    </row>
    <row r="1584" spans="13:16" x14ac:dyDescent="0.25">
      <c r="M1584">
        <f>1*6.1*3.8</f>
        <v>23.179999999999996</v>
      </c>
      <c r="N1584">
        <v>1</v>
      </c>
      <c r="O1584">
        <v>6.1</v>
      </c>
      <c r="P1584">
        <v>3.8</v>
      </c>
    </row>
    <row r="1585" spans="13:16" x14ac:dyDescent="0.25">
      <c r="M1585">
        <f>1*6.1*4.8</f>
        <v>29.279999999999998</v>
      </c>
      <c r="N1585">
        <v>1</v>
      </c>
      <c r="O1585">
        <v>6.1</v>
      </c>
      <c r="P1585">
        <v>4.8</v>
      </c>
    </row>
    <row r="1586" spans="13:16" x14ac:dyDescent="0.25">
      <c r="M1586">
        <f>1*6.1*5.8</f>
        <v>35.379999999999995</v>
      </c>
      <c r="N1586">
        <v>1</v>
      </c>
      <c r="O1586">
        <v>6.1</v>
      </c>
      <c r="P1586">
        <v>5.8</v>
      </c>
    </row>
    <row r="1587" spans="13:16" x14ac:dyDescent="0.25">
      <c r="M1587">
        <f>1*6.1*6.8</f>
        <v>41.48</v>
      </c>
      <c r="N1587">
        <v>1</v>
      </c>
      <c r="O1587">
        <v>6.1</v>
      </c>
      <c r="P1587">
        <v>6.8</v>
      </c>
    </row>
    <row r="1588" spans="13:16" x14ac:dyDescent="0.25">
      <c r="M1588">
        <f>1*6.1*7.8</f>
        <v>47.58</v>
      </c>
      <c r="N1588">
        <v>1</v>
      </c>
      <c r="O1588">
        <v>6.1</v>
      </c>
      <c r="P1588">
        <v>7.8</v>
      </c>
    </row>
    <row r="1589" spans="13:16" x14ac:dyDescent="0.25">
      <c r="M1589">
        <f>1*6.1*8.8</f>
        <v>53.68</v>
      </c>
      <c r="N1589">
        <v>1</v>
      </c>
      <c r="O1589">
        <v>6.1</v>
      </c>
      <c r="P1589">
        <v>8.8000000000000007</v>
      </c>
    </row>
    <row r="1590" spans="13:16" x14ac:dyDescent="0.25">
      <c r="M1590">
        <f>1*6.1*9.8</f>
        <v>59.78</v>
      </c>
      <c r="N1590">
        <v>1</v>
      </c>
      <c r="O1590">
        <v>6.1</v>
      </c>
      <c r="P1590">
        <v>9.8000000000000007</v>
      </c>
    </row>
    <row r="1591" spans="13:16" x14ac:dyDescent="0.25">
      <c r="M1591">
        <f>1*6.1*10.8</f>
        <v>65.88</v>
      </c>
      <c r="N1591">
        <v>1</v>
      </c>
      <c r="O1591">
        <v>6.1</v>
      </c>
      <c r="P1591">
        <v>10.8</v>
      </c>
    </row>
    <row r="1592" spans="13:16" x14ac:dyDescent="0.25">
      <c r="M1592">
        <f>1*6.1*1.9</f>
        <v>11.589999999999998</v>
      </c>
      <c r="N1592">
        <v>1</v>
      </c>
      <c r="O1592">
        <v>6.1</v>
      </c>
      <c r="P1592">
        <v>1.9</v>
      </c>
    </row>
    <row r="1593" spans="13:16" x14ac:dyDescent="0.25">
      <c r="M1593">
        <f>1*6.1*2.9</f>
        <v>17.689999999999998</v>
      </c>
      <c r="N1593">
        <v>1</v>
      </c>
      <c r="O1593">
        <v>6.1</v>
      </c>
      <c r="P1593">
        <v>2.9</v>
      </c>
    </row>
    <row r="1594" spans="13:16" x14ac:dyDescent="0.25">
      <c r="M1594">
        <f>1*6.1*3.9</f>
        <v>23.79</v>
      </c>
      <c r="N1594">
        <v>1</v>
      </c>
      <c r="O1594">
        <v>6.1</v>
      </c>
      <c r="P1594">
        <v>3.9</v>
      </c>
    </row>
    <row r="1595" spans="13:16" x14ac:dyDescent="0.25">
      <c r="M1595">
        <f>1*6.1*4.9</f>
        <v>29.89</v>
      </c>
      <c r="N1595">
        <v>1</v>
      </c>
      <c r="O1595">
        <v>6.1</v>
      </c>
      <c r="P1595">
        <v>4.9000000000000004</v>
      </c>
    </row>
    <row r="1596" spans="13:16" x14ac:dyDescent="0.25">
      <c r="M1596">
        <f>1*6.1*5.9</f>
        <v>35.99</v>
      </c>
      <c r="N1596">
        <v>1</v>
      </c>
      <c r="O1596">
        <v>6.1</v>
      </c>
      <c r="P1596">
        <v>5.9</v>
      </c>
    </row>
    <row r="1597" spans="13:16" x14ac:dyDescent="0.25">
      <c r="M1597">
        <f>1*6.1*6.9</f>
        <v>42.089999999999996</v>
      </c>
      <c r="N1597">
        <v>1</v>
      </c>
      <c r="O1597">
        <v>6.1</v>
      </c>
      <c r="P1597">
        <v>6.9</v>
      </c>
    </row>
    <row r="1598" spans="13:16" x14ac:dyDescent="0.25">
      <c r="M1598">
        <f>1*6.1*7.9</f>
        <v>48.19</v>
      </c>
      <c r="N1598">
        <v>1</v>
      </c>
      <c r="O1598">
        <v>6.1</v>
      </c>
      <c r="P1598">
        <v>7.9</v>
      </c>
    </row>
    <row r="1599" spans="13:16" x14ac:dyDescent="0.25">
      <c r="M1599">
        <f>1*6.1*8.9</f>
        <v>54.29</v>
      </c>
      <c r="N1599">
        <v>1</v>
      </c>
      <c r="O1599">
        <v>6.1</v>
      </c>
      <c r="P1599">
        <v>8.9</v>
      </c>
    </row>
    <row r="1600" spans="13:16" x14ac:dyDescent="0.25">
      <c r="M1600">
        <f>1*6.1*9.9</f>
        <v>60.39</v>
      </c>
      <c r="N1600">
        <v>1</v>
      </c>
      <c r="O1600">
        <v>6.1</v>
      </c>
      <c r="P1600">
        <v>9.9</v>
      </c>
    </row>
    <row r="1601" spans="13:16" x14ac:dyDescent="0.25">
      <c r="M1601">
        <f>1*6.1*10.9</f>
        <v>66.489999999999995</v>
      </c>
      <c r="N1601">
        <v>1</v>
      </c>
      <c r="O1601">
        <v>6.1</v>
      </c>
      <c r="P1601">
        <v>10.9</v>
      </c>
    </row>
    <row r="1602" spans="13:16" x14ac:dyDescent="0.25">
      <c r="M1602">
        <f>1*7.1*1</f>
        <v>7.1</v>
      </c>
      <c r="N1602">
        <v>1</v>
      </c>
      <c r="O1602">
        <v>7.1</v>
      </c>
      <c r="P1602">
        <v>1</v>
      </c>
    </row>
    <row r="1603" spans="13:16" x14ac:dyDescent="0.25">
      <c r="M1603">
        <f>1*7.1*2</f>
        <v>14.2</v>
      </c>
      <c r="N1603">
        <v>1</v>
      </c>
      <c r="O1603">
        <v>7.1</v>
      </c>
      <c r="P1603">
        <v>2</v>
      </c>
    </row>
    <row r="1604" spans="13:16" x14ac:dyDescent="0.25">
      <c r="M1604">
        <f>1*7.1*3</f>
        <v>21.299999999999997</v>
      </c>
      <c r="N1604">
        <v>1</v>
      </c>
      <c r="O1604">
        <v>7.1</v>
      </c>
      <c r="P1604">
        <v>3</v>
      </c>
    </row>
    <row r="1605" spans="13:16" x14ac:dyDescent="0.25">
      <c r="M1605">
        <f>1*7.1*4</f>
        <v>28.4</v>
      </c>
      <c r="N1605">
        <v>1</v>
      </c>
      <c r="O1605">
        <v>7.1</v>
      </c>
      <c r="P1605">
        <v>4</v>
      </c>
    </row>
    <row r="1606" spans="13:16" x14ac:dyDescent="0.25">
      <c r="M1606">
        <f>1*7.1*5</f>
        <v>35.5</v>
      </c>
      <c r="N1606">
        <v>1</v>
      </c>
      <c r="O1606">
        <v>7.1</v>
      </c>
      <c r="P1606">
        <v>5</v>
      </c>
    </row>
    <row r="1607" spans="13:16" x14ac:dyDescent="0.25">
      <c r="M1607">
        <f>1*7.1*6</f>
        <v>42.599999999999994</v>
      </c>
      <c r="N1607">
        <v>1</v>
      </c>
      <c r="O1607">
        <v>7.1</v>
      </c>
      <c r="P1607">
        <v>6</v>
      </c>
    </row>
    <row r="1608" spans="13:16" x14ac:dyDescent="0.25">
      <c r="M1608">
        <f>1*7.1*7</f>
        <v>49.699999999999996</v>
      </c>
      <c r="N1608">
        <v>1</v>
      </c>
      <c r="O1608">
        <v>7.1</v>
      </c>
      <c r="P1608">
        <v>7</v>
      </c>
    </row>
    <row r="1609" spans="13:16" x14ac:dyDescent="0.25">
      <c r="M1609">
        <f>1*7.1*8</f>
        <v>56.8</v>
      </c>
      <c r="N1609">
        <v>1</v>
      </c>
      <c r="O1609">
        <v>7.1</v>
      </c>
      <c r="P1609">
        <v>8</v>
      </c>
    </row>
    <row r="1610" spans="13:16" x14ac:dyDescent="0.25">
      <c r="M1610">
        <f>1*7.1*9</f>
        <v>63.9</v>
      </c>
      <c r="N1610">
        <v>1</v>
      </c>
      <c r="O1610">
        <v>7.1</v>
      </c>
      <c r="P1610">
        <v>9</v>
      </c>
    </row>
    <row r="1611" spans="13:16" x14ac:dyDescent="0.25">
      <c r="M1611">
        <f>1*7.1*10</f>
        <v>71</v>
      </c>
      <c r="N1611">
        <v>1</v>
      </c>
      <c r="O1611">
        <v>7.1</v>
      </c>
      <c r="P1611">
        <v>10</v>
      </c>
    </row>
    <row r="1612" spans="13:16" x14ac:dyDescent="0.25">
      <c r="M1612">
        <f>1*7.1*1.1</f>
        <v>7.8100000000000005</v>
      </c>
      <c r="N1612">
        <v>1</v>
      </c>
      <c r="O1612">
        <v>7.1</v>
      </c>
      <c r="P1612">
        <v>1.1000000000000001</v>
      </c>
    </row>
    <row r="1613" spans="13:16" x14ac:dyDescent="0.25">
      <c r="M1613">
        <f>1*7.1*2.1</f>
        <v>14.91</v>
      </c>
      <c r="N1613">
        <v>1</v>
      </c>
      <c r="O1613">
        <v>7.1</v>
      </c>
      <c r="P1613">
        <v>2.1</v>
      </c>
    </row>
    <row r="1614" spans="13:16" x14ac:dyDescent="0.25">
      <c r="M1614">
        <f>1*7.1*3.1</f>
        <v>22.009999999999998</v>
      </c>
      <c r="N1614">
        <v>1</v>
      </c>
      <c r="O1614">
        <v>7.1</v>
      </c>
      <c r="P1614">
        <v>3.1</v>
      </c>
    </row>
    <row r="1615" spans="13:16" x14ac:dyDescent="0.25">
      <c r="M1615">
        <f>1*7.1*4.1</f>
        <v>29.109999999999996</v>
      </c>
      <c r="N1615">
        <v>1</v>
      </c>
      <c r="O1615">
        <v>7.1</v>
      </c>
      <c r="P1615">
        <v>4.0999999999999996</v>
      </c>
    </row>
    <row r="1616" spans="13:16" x14ac:dyDescent="0.25">
      <c r="M1616">
        <f>1*7.1*5.1</f>
        <v>36.209999999999994</v>
      </c>
      <c r="N1616">
        <v>1</v>
      </c>
      <c r="O1616">
        <v>7.1</v>
      </c>
      <c r="P1616">
        <v>5.0999999999999996</v>
      </c>
    </row>
    <row r="1617" spans="13:16" x14ac:dyDescent="0.25">
      <c r="M1617">
        <f>1*7.1*6.1</f>
        <v>43.309999999999995</v>
      </c>
      <c r="N1617">
        <v>1</v>
      </c>
      <c r="O1617">
        <v>7.1</v>
      </c>
      <c r="P1617">
        <v>6.1</v>
      </c>
    </row>
    <row r="1618" spans="13:16" x14ac:dyDescent="0.25">
      <c r="M1618">
        <f>1*7.1*7.1</f>
        <v>50.41</v>
      </c>
      <c r="N1618">
        <v>1</v>
      </c>
      <c r="O1618">
        <v>7.1</v>
      </c>
      <c r="P1618">
        <v>7.1</v>
      </c>
    </row>
    <row r="1619" spans="13:16" x14ac:dyDescent="0.25">
      <c r="M1619">
        <f>1*7.1*8.1</f>
        <v>57.51</v>
      </c>
      <c r="N1619">
        <v>1</v>
      </c>
      <c r="O1619">
        <v>7.1</v>
      </c>
      <c r="P1619">
        <v>8.1</v>
      </c>
    </row>
    <row r="1620" spans="13:16" x14ac:dyDescent="0.25">
      <c r="M1620">
        <f>1*7.1*9.1</f>
        <v>64.61</v>
      </c>
      <c r="N1620">
        <v>1</v>
      </c>
      <c r="O1620">
        <v>7.1</v>
      </c>
      <c r="P1620">
        <v>9.1</v>
      </c>
    </row>
    <row r="1621" spans="13:16" x14ac:dyDescent="0.25">
      <c r="M1621">
        <f>1*7.1*10.1</f>
        <v>71.709999999999994</v>
      </c>
      <c r="N1621">
        <v>1</v>
      </c>
      <c r="O1621">
        <v>7.1</v>
      </c>
      <c r="P1621">
        <v>10.1</v>
      </c>
    </row>
    <row r="1622" spans="13:16" x14ac:dyDescent="0.25">
      <c r="M1622">
        <f>1*7.1*1.2</f>
        <v>8.52</v>
      </c>
      <c r="N1622">
        <v>1</v>
      </c>
      <c r="O1622">
        <v>7.1</v>
      </c>
      <c r="P1622">
        <v>1.2</v>
      </c>
    </row>
    <row r="1623" spans="13:16" x14ac:dyDescent="0.25">
      <c r="M1623">
        <f>1*7.1*2.2</f>
        <v>15.620000000000001</v>
      </c>
      <c r="N1623">
        <v>1</v>
      </c>
      <c r="O1623">
        <v>7.1</v>
      </c>
      <c r="P1623">
        <v>2.2000000000000002</v>
      </c>
    </row>
    <row r="1624" spans="13:16" x14ac:dyDescent="0.25">
      <c r="M1624">
        <f>1*7.1*3.2</f>
        <v>22.72</v>
      </c>
      <c r="N1624">
        <v>1</v>
      </c>
      <c r="O1624">
        <v>7.1</v>
      </c>
      <c r="P1624">
        <v>3.2</v>
      </c>
    </row>
    <row r="1625" spans="13:16" x14ac:dyDescent="0.25">
      <c r="M1625">
        <f>1*7.1*4.2</f>
        <v>29.82</v>
      </c>
      <c r="N1625">
        <v>1</v>
      </c>
      <c r="O1625">
        <v>7.1</v>
      </c>
      <c r="P1625">
        <v>4.2</v>
      </c>
    </row>
    <row r="1626" spans="13:16" x14ac:dyDescent="0.25">
      <c r="M1626">
        <f>1*7.1*5.2</f>
        <v>36.92</v>
      </c>
      <c r="N1626">
        <v>1</v>
      </c>
      <c r="O1626">
        <v>7.1</v>
      </c>
      <c r="P1626">
        <v>5.2</v>
      </c>
    </row>
    <row r="1627" spans="13:16" x14ac:dyDescent="0.25">
      <c r="M1627">
        <f>1*7.1*6.2</f>
        <v>44.019999999999996</v>
      </c>
      <c r="N1627">
        <v>1</v>
      </c>
      <c r="O1627">
        <v>7.1</v>
      </c>
      <c r="P1627">
        <v>6.2</v>
      </c>
    </row>
    <row r="1628" spans="13:16" x14ac:dyDescent="0.25">
      <c r="M1628">
        <f>1*7.1*7.2</f>
        <v>51.12</v>
      </c>
      <c r="N1628">
        <v>1</v>
      </c>
      <c r="O1628">
        <v>7.1</v>
      </c>
      <c r="P1628">
        <v>7.2</v>
      </c>
    </row>
    <row r="1629" spans="13:16" x14ac:dyDescent="0.25">
      <c r="M1629">
        <f>1*7.1*8.2</f>
        <v>58.219999999999992</v>
      </c>
      <c r="N1629">
        <v>1</v>
      </c>
      <c r="O1629">
        <v>7.1</v>
      </c>
      <c r="P1629">
        <v>8.1999999999999993</v>
      </c>
    </row>
    <row r="1630" spans="13:16" x14ac:dyDescent="0.25">
      <c r="M1630">
        <f>1*7.1*9.2</f>
        <v>65.319999999999993</v>
      </c>
      <c r="N1630">
        <v>1</v>
      </c>
      <c r="O1630">
        <v>7.1</v>
      </c>
      <c r="P1630">
        <v>9.1999999999999993</v>
      </c>
    </row>
    <row r="1631" spans="13:16" x14ac:dyDescent="0.25">
      <c r="M1631">
        <f>1*7.1*10.2</f>
        <v>72.419999999999987</v>
      </c>
      <c r="N1631">
        <v>1</v>
      </c>
      <c r="O1631">
        <v>7.1</v>
      </c>
      <c r="P1631">
        <v>10.199999999999999</v>
      </c>
    </row>
    <row r="1632" spans="13:16" x14ac:dyDescent="0.25">
      <c r="M1632">
        <f>1*7.1*1.3</f>
        <v>9.23</v>
      </c>
      <c r="N1632">
        <v>1</v>
      </c>
      <c r="O1632">
        <v>7.1</v>
      </c>
      <c r="P1632">
        <v>1.3</v>
      </c>
    </row>
    <row r="1633" spans="13:16" x14ac:dyDescent="0.25">
      <c r="M1633">
        <f>1*7.1*2.3</f>
        <v>16.329999999999998</v>
      </c>
      <c r="N1633">
        <v>1</v>
      </c>
      <c r="O1633">
        <v>7.1</v>
      </c>
      <c r="P1633">
        <v>2.2999999999999998</v>
      </c>
    </row>
    <row r="1634" spans="13:16" x14ac:dyDescent="0.25">
      <c r="M1634">
        <f>1*7.1*3.3</f>
        <v>23.429999999999996</v>
      </c>
      <c r="N1634">
        <v>1</v>
      </c>
      <c r="O1634">
        <v>7.1</v>
      </c>
      <c r="P1634">
        <v>3.3</v>
      </c>
    </row>
    <row r="1635" spans="13:16" x14ac:dyDescent="0.25">
      <c r="M1635">
        <f>1*7.1*4.3</f>
        <v>30.529999999999998</v>
      </c>
      <c r="N1635">
        <v>1</v>
      </c>
      <c r="O1635">
        <v>7.1</v>
      </c>
      <c r="P1635">
        <v>4.3</v>
      </c>
    </row>
    <row r="1636" spans="13:16" x14ac:dyDescent="0.25">
      <c r="M1636">
        <f>1*7.1*5.3</f>
        <v>37.629999999999995</v>
      </c>
      <c r="N1636">
        <v>1</v>
      </c>
      <c r="O1636">
        <v>7.1</v>
      </c>
      <c r="P1636">
        <v>5.3</v>
      </c>
    </row>
    <row r="1637" spans="13:16" x14ac:dyDescent="0.25">
      <c r="M1637">
        <f>1*7.1*6.3</f>
        <v>44.73</v>
      </c>
      <c r="N1637">
        <v>1</v>
      </c>
      <c r="O1637">
        <v>7.1</v>
      </c>
      <c r="P1637">
        <v>6.3</v>
      </c>
    </row>
    <row r="1638" spans="13:16" x14ac:dyDescent="0.25">
      <c r="M1638">
        <f>1*7.1*7.3</f>
        <v>51.83</v>
      </c>
      <c r="N1638">
        <v>1</v>
      </c>
      <c r="O1638">
        <v>7.1</v>
      </c>
      <c r="P1638">
        <v>7.3</v>
      </c>
    </row>
    <row r="1639" spans="13:16" x14ac:dyDescent="0.25">
      <c r="M1639">
        <f>1*7.1*8.3</f>
        <v>58.93</v>
      </c>
      <c r="N1639">
        <v>1</v>
      </c>
      <c r="O1639">
        <v>7.1</v>
      </c>
      <c r="P1639">
        <v>8.3000000000000007</v>
      </c>
    </row>
    <row r="1640" spans="13:16" x14ac:dyDescent="0.25">
      <c r="M1640">
        <f>1*7.1*9.3</f>
        <v>66.03</v>
      </c>
      <c r="N1640">
        <v>1</v>
      </c>
      <c r="O1640">
        <v>7.1</v>
      </c>
      <c r="P1640">
        <v>9.3000000000000007</v>
      </c>
    </row>
    <row r="1641" spans="13:16" x14ac:dyDescent="0.25">
      <c r="M1641">
        <f>1*7.1*10.3</f>
        <v>73.13</v>
      </c>
      <c r="N1641">
        <v>1</v>
      </c>
      <c r="O1641">
        <v>7.1</v>
      </c>
      <c r="P1641">
        <v>10.3</v>
      </c>
    </row>
    <row r="1642" spans="13:16" x14ac:dyDescent="0.25">
      <c r="M1642">
        <f>1*7.1*1.4</f>
        <v>9.94</v>
      </c>
      <c r="N1642">
        <v>1</v>
      </c>
      <c r="O1642">
        <v>7.1</v>
      </c>
      <c r="P1642">
        <v>1.4</v>
      </c>
    </row>
    <row r="1643" spans="13:16" x14ac:dyDescent="0.25">
      <c r="M1643">
        <f>1*7.1*2.4</f>
        <v>17.04</v>
      </c>
      <c r="N1643">
        <v>1</v>
      </c>
      <c r="O1643">
        <v>7.1</v>
      </c>
      <c r="P1643">
        <v>2.4</v>
      </c>
    </row>
    <row r="1644" spans="13:16" x14ac:dyDescent="0.25">
      <c r="M1644">
        <f>1*7.1*3.4</f>
        <v>24.139999999999997</v>
      </c>
      <c r="N1644">
        <v>1</v>
      </c>
      <c r="O1644">
        <v>7.1</v>
      </c>
      <c r="P1644">
        <v>3.4</v>
      </c>
    </row>
    <row r="1645" spans="13:16" x14ac:dyDescent="0.25">
      <c r="M1645">
        <f>1*7.1*4.4</f>
        <v>31.240000000000002</v>
      </c>
      <c r="N1645">
        <v>1</v>
      </c>
      <c r="O1645">
        <v>7.1</v>
      </c>
      <c r="P1645">
        <v>4.4000000000000004</v>
      </c>
    </row>
    <row r="1646" spans="13:16" x14ac:dyDescent="0.25">
      <c r="M1646">
        <f>1*7.1*5.4</f>
        <v>38.340000000000003</v>
      </c>
      <c r="N1646">
        <v>1</v>
      </c>
      <c r="O1646">
        <v>7.1</v>
      </c>
      <c r="P1646">
        <v>5.4</v>
      </c>
    </row>
    <row r="1647" spans="13:16" x14ac:dyDescent="0.25">
      <c r="M1647">
        <f>1*7.1*6.4</f>
        <v>45.44</v>
      </c>
      <c r="N1647">
        <v>1</v>
      </c>
      <c r="O1647">
        <v>7.1</v>
      </c>
      <c r="P1647">
        <v>6.4</v>
      </c>
    </row>
    <row r="1648" spans="13:16" x14ac:dyDescent="0.25">
      <c r="M1648">
        <f>1*7.1*7.4</f>
        <v>52.54</v>
      </c>
      <c r="N1648">
        <v>1</v>
      </c>
      <c r="O1648">
        <v>7.1</v>
      </c>
      <c r="P1648">
        <v>7.4</v>
      </c>
    </row>
    <row r="1649" spans="13:16" x14ac:dyDescent="0.25">
      <c r="M1649">
        <f>1*7.1*8.4</f>
        <v>59.64</v>
      </c>
      <c r="N1649">
        <v>1</v>
      </c>
      <c r="O1649">
        <v>7.1</v>
      </c>
      <c r="P1649">
        <v>8.4</v>
      </c>
    </row>
    <row r="1650" spans="13:16" x14ac:dyDescent="0.25">
      <c r="M1650">
        <f>1*7.1*9.4</f>
        <v>66.739999999999995</v>
      </c>
      <c r="N1650">
        <v>1</v>
      </c>
      <c r="O1650">
        <v>7.1</v>
      </c>
      <c r="P1650">
        <v>9.4</v>
      </c>
    </row>
    <row r="1651" spans="13:16" x14ac:dyDescent="0.25">
      <c r="M1651">
        <f>1*7.1*10.4</f>
        <v>73.84</v>
      </c>
      <c r="N1651">
        <v>1</v>
      </c>
      <c r="O1651">
        <v>7.1</v>
      </c>
      <c r="P1651">
        <v>10.4</v>
      </c>
    </row>
    <row r="1652" spans="13:16" x14ac:dyDescent="0.25">
      <c r="M1652">
        <f>1*7.1*1.5</f>
        <v>10.649999999999999</v>
      </c>
      <c r="N1652">
        <v>1</v>
      </c>
      <c r="O1652">
        <v>7.1</v>
      </c>
      <c r="P1652">
        <v>1.5</v>
      </c>
    </row>
    <row r="1653" spans="13:16" x14ac:dyDescent="0.25">
      <c r="M1653">
        <f>1*7.1*2.5</f>
        <v>17.75</v>
      </c>
      <c r="N1653">
        <v>1</v>
      </c>
      <c r="O1653">
        <v>7.1</v>
      </c>
      <c r="P1653">
        <v>2.5</v>
      </c>
    </row>
    <row r="1654" spans="13:16" x14ac:dyDescent="0.25">
      <c r="M1654">
        <f>1*7.1*3.5</f>
        <v>24.849999999999998</v>
      </c>
      <c r="N1654">
        <v>1</v>
      </c>
      <c r="O1654">
        <v>7.1</v>
      </c>
      <c r="P1654">
        <v>3.5</v>
      </c>
    </row>
    <row r="1655" spans="13:16" x14ac:dyDescent="0.25">
      <c r="M1655">
        <f>1*7.1*4.5</f>
        <v>31.95</v>
      </c>
      <c r="N1655">
        <v>1</v>
      </c>
      <c r="O1655">
        <v>7.1</v>
      </c>
      <c r="P1655">
        <v>4.5</v>
      </c>
    </row>
    <row r="1656" spans="13:16" x14ac:dyDescent="0.25">
      <c r="M1656">
        <f>1*7.1*5.5</f>
        <v>39.049999999999997</v>
      </c>
      <c r="N1656">
        <v>1</v>
      </c>
      <c r="O1656">
        <v>7.1</v>
      </c>
      <c r="P1656">
        <v>5.5</v>
      </c>
    </row>
    <row r="1657" spans="13:16" x14ac:dyDescent="0.25">
      <c r="M1657">
        <f>1*7.1*6.5</f>
        <v>46.15</v>
      </c>
      <c r="N1657">
        <v>1</v>
      </c>
      <c r="O1657">
        <v>7.1</v>
      </c>
      <c r="P1657">
        <v>6.5</v>
      </c>
    </row>
    <row r="1658" spans="13:16" x14ac:dyDescent="0.25">
      <c r="M1658">
        <f>1*7.1*7.5</f>
        <v>53.25</v>
      </c>
      <c r="N1658">
        <v>1</v>
      </c>
      <c r="O1658">
        <v>7.1</v>
      </c>
      <c r="P1658">
        <v>7.5</v>
      </c>
    </row>
    <row r="1659" spans="13:16" x14ac:dyDescent="0.25">
      <c r="M1659">
        <f>1*7.1*8.5</f>
        <v>60.349999999999994</v>
      </c>
      <c r="N1659">
        <v>1</v>
      </c>
      <c r="O1659">
        <v>7.1</v>
      </c>
      <c r="P1659">
        <v>8.5</v>
      </c>
    </row>
    <row r="1660" spans="13:16" x14ac:dyDescent="0.25">
      <c r="M1660">
        <f>1*7.1*9.5</f>
        <v>67.45</v>
      </c>
      <c r="N1660">
        <v>1</v>
      </c>
      <c r="O1660">
        <v>7.1</v>
      </c>
      <c r="P1660">
        <v>9.5</v>
      </c>
    </row>
    <row r="1661" spans="13:16" x14ac:dyDescent="0.25">
      <c r="M1661">
        <f>1*7.1*10.5</f>
        <v>74.55</v>
      </c>
      <c r="N1661">
        <v>1</v>
      </c>
      <c r="O1661">
        <v>7.1</v>
      </c>
      <c r="P1661">
        <v>10.5</v>
      </c>
    </row>
    <row r="1662" spans="13:16" x14ac:dyDescent="0.25">
      <c r="M1662">
        <f>1*7.1*1.6</f>
        <v>11.36</v>
      </c>
      <c r="N1662">
        <v>1</v>
      </c>
      <c r="O1662">
        <v>7.1</v>
      </c>
      <c r="P1662">
        <v>1.6</v>
      </c>
    </row>
    <row r="1663" spans="13:16" x14ac:dyDescent="0.25">
      <c r="M1663">
        <f>1*7.1*2.6</f>
        <v>18.46</v>
      </c>
      <c r="N1663">
        <v>1</v>
      </c>
      <c r="O1663">
        <v>7.1</v>
      </c>
      <c r="P1663">
        <v>2.6</v>
      </c>
    </row>
    <row r="1664" spans="13:16" x14ac:dyDescent="0.25">
      <c r="M1664">
        <f>1*7.1*3.6</f>
        <v>25.56</v>
      </c>
      <c r="N1664">
        <v>1</v>
      </c>
      <c r="O1664">
        <v>7.1</v>
      </c>
      <c r="P1664">
        <v>3.6</v>
      </c>
    </row>
    <row r="1665" spans="13:16" x14ac:dyDescent="0.25">
      <c r="M1665">
        <f>1*7.1*4.6</f>
        <v>32.659999999999997</v>
      </c>
      <c r="N1665">
        <v>1</v>
      </c>
      <c r="O1665">
        <v>7.1</v>
      </c>
      <c r="P1665">
        <v>4.5999999999999996</v>
      </c>
    </row>
    <row r="1666" spans="13:16" x14ac:dyDescent="0.25">
      <c r="M1666">
        <f>1*7.1*5.6</f>
        <v>39.76</v>
      </c>
      <c r="N1666">
        <v>1</v>
      </c>
      <c r="O1666">
        <v>7.1</v>
      </c>
      <c r="P1666">
        <v>5.6</v>
      </c>
    </row>
    <row r="1667" spans="13:16" x14ac:dyDescent="0.25">
      <c r="M1667">
        <f>1*7.1*6.6</f>
        <v>46.859999999999992</v>
      </c>
      <c r="N1667">
        <v>1</v>
      </c>
      <c r="O1667">
        <v>7.1</v>
      </c>
      <c r="P1667">
        <v>6.6</v>
      </c>
    </row>
    <row r="1668" spans="13:16" x14ac:dyDescent="0.25">
      <c r="M1668">
        <f>1*7.1*7.6</f>
        <v>53.959999999999994</v>
      </c>
      <c r="N1668">
        <v>1</v>
      </c>
      <c r="O1668">
        <v>7.1</v>
      </c>
      <c r="P1668">
        <v>7.6</v>
      </c>
    </row>
    <row r="1669" spans="13:16" x14ac:dyDescent="0.25">
      <c r="M1669">
        <f>1*7.1*8.6</f>
        <v>61.059999999999995</v>
      </c>
      <c r="N1669">
        <v>1</v>
      </c>
      <c r="O1669">
        <v>7.1</v>
      </c>
      <c r="P1669">
        <v>8.6</v>
      </c>
    </row>
    <row r="1670" spans="13:16" x14ac:dyDescent="0.25">
      <c r="M1670">
        <f>1*7.1*9.6</f>
        <v>68.16</v>
      </c>
      <c r="N1670">
        <v>1</v>
      </c>
      <c r="O1670">
        <v>7.1</v>
      </c>
      <c r="P1670">
        <v>9.6</v>
      </c>
    </row>
    <row r="1671" spans="13:16" x14ac:dyDescent="0.25">
      <c r="M1671">
        <f>1*7.1*10.6</f>
        <v>75.259999999999991</v>
      </c>
      <c r="N1671">
        <v>1</v>
      </c>
      <c r="O1671">
        <v>7.1</v>
      </c>
      <c r="P1671">
        <v>10.6</v>
      </c>
    </row>
    <row r="1672" spans="13:16" x14ac:dyDescent="0.25">
      <c r="M1672">
        <f>1*7.1*1.7</f>
        <v>12.069999999999999</v>
      </c>
      <c r="N1672">
        <v>1</v>
      </c>
      <c r="O1672">
        <v>7.1</v>
      </c>
      <c r="P1672">
        <v>1.7</v>
      </c>
    </row>
    <row r="1673" spans="13:16" x14ac:dyDescent="0.25">
      <c r="M1673">
        <f>1*7.1*2.7</f>
        <v>19.170000000000002</v>
      </c>
      <c r="N1673">
        <v>1</v>
      </c>
      <c r="O1673">
        <v>7.1</v>
      </c>
      <c r="P1673">
        <v>2.7</v>
      </c>
    </row>
    <row r="1674" spans="13:16" x14ac:dyDescent="0.25">
      <c r="M1674">
        <f>1*7.1*3.7</f>
        <v>26.27</v>
      </c>
      <c r="N1674">
        <v>1</v>
      </c>
      <c r="O1674">
        <v>7.1</v>
      </c>
      <c r="P1674">
        <v>3.7</v>
      </c>
    </row>
    <row r="1675" spans="13:16" x14ac:dyDescent="0.25">
      <c r="M1675">
        <f>1*7.1*4.7</f>
        <v>33.369999999999997</v>
      </c>
      <c r="N1675">
        <v>1</v>
      </c>
      <c r="O1675">
        <v>7.1</v>
      </c>
      <c r="P1675">
        <v>4.7</v>
      </c>
    </row>
    <row r="1676" spans="13:16" x14ac:dyDescent="0.25">
      <c r="M1676">
        <f>1*7.1*5.7</f>
        <v>40.47</v>
      </c>
      <c r="N1676">
        <v>1</v>
      </c>
      <c r="O1676">
        <v>7.1</v>
      </c>
      <c r="P1676">
        <v>5.7</v>
      </c>
    </row>
    <row r="1677" spans="13:16" x14ac:dyDescent="0.25">
      <c r="M1677">
        <f>1*7.1*6.7</f>
        <v>47.57</v>
      </c>
      <c r="N1677">
        <v>1</v>
      </c>
      <c r="O1677">
        <v>7.1</v>
      </c>
      <c r="P1677">
        <v>6.7</v>
      </c>
    </row>
    <row r="1678" spans="13:16" x14ac:dyDescent="0.25">
      <c r="M1678">
        <f>1*7.1*7.7</f>
        <v>54.67</v>
      </c>
      <c r="N1678">
        <v>1</v>
      </c>
      <c r="O1678">
        <v>7.1</v>
      </c>
      <c r="P1678">
        <v>7.7</v>
      </c>
    </row>
    <row r="1679" spans="13:16" x14ac:dyDescent="0.25">
      <c r="M1679">
        <f>1*7.1*8.7</f>
        <v>61.769999999999989</v>
      </c>
      <c r="N1679">
        <v>1</v>
      </c>
      <c r="O1679">
        <v>7.1</v>
      </c>
      <c r="P1679">
        <v>8.6999999999999993</v>
      </c>
    </row>
    <row r="1680" spans="13:16" x14ac:dyDescent="0.25">
      <c r="M1680">
        <f>1*7.1*9.7</f>
        <v>68.86999999999999</v>
      </c>
      <c r="N1680">
        <v>1</v>
      </c>
      <c r="O1680">
        <v>7.1</v>
      </c>
      <c r="P1680">
        <v>9.6999999999999993</v>
      </c>
    </row>
    <row r="1681" spans="13:16" x14ac:dyDescent="0.25">
      <c r="M1681">
        <f>1*7.1*10.7</f>
        <v>75.969999999999985</v>
      </c>
      <c r="N1681">
        <v>1</v>
      </c>
      <c r="O1681">
        <v>7.1</v>
      </c>
      <c r="P1681">
        <v>10.7</v>
      </c>
    </row>
    <row r="1682" spans="13:16" x14ac:dyDescent="0.25">
      <c r="M1682">
        <f>1*7.1*1.8</f>
        <v>12.78</v>
      </c>
      <c r="N1682">
        <v>1</v>
      </c>
      <c r="O1682">
        <v>7.1</v>
      </c>
      <c r="P1682">
        <v>1.8</v>
      </c>
    </row>
    <row r="1683" spans="13:16" x14ac:dyDescent="0.25">
      <c r="M1683">
        <f>1*7.1*2.8</f>
        <v>19.88</v>
      </c>
      <c r="N1683">
        <v>1</v>
      </c>
      <c r="O1683">
        <v>7.1</v>
      </c>
      <c r="P1683">
        <v>2.8</v>
      </c>
    </row>
    <row r="1684" spans="13:16" x14ac:dyDescent="0.25">
      <c r="M1684">
        <f>1*7.1*3.8</f>
        <v>26.979999999999997</v>
      </c>
      <c r="N1684">
        <v>1</v>
      </c>
      <c r="O1684">
        <v>7.1</v>
      </c>
      <c r="P1684">
        <v>3.8</v>
      </c>
    </row>
    <row r="1685" spans="13:16" x14ac:dyDescent="0.25">
      <c r="M1685">
        <f>1*7.1*4.8</f>
        <v>34.08</v>
      </c>
      <c r="N1685">
        <v>1</v>
      </c>
      <c r="O1685">
        <v>7.1</v>
      </c>
      <c r="P1685">
        <v>4.8</v>
      </c>
    </row>
    <row r="1686" spans="13:16" x14ac:dyDescent="0.25">
      <c r="M1686">
        <f>1*7.1*5.8</f>
        <v>41.18</v>
      </c>
      <c r="N1686">
        <v>1</v>
      </c>
      <c r="O1686">
        <v>7.1</v>
      </c>
      <c r="P1686">
        <v>5.8</v>
      </c>
    </row>
    <row r="1687" spans="13:16" x14ac:dyDescent="0.25">
      <c r="M1687">
        <f>1*7.1*6.8</f>
        <v>48.279999999999994</v>
      </c>
      <c r="N1687">
        <v>1</v>
      </c>
      <c r="O1687">
        <v>7.1</v>
      </c>
      <c r="P1687">
        <v>6.8</v>
      </c>
    </row>
    <row r="1688" spans="13:16" x14ac:dyDescent="0.25">
      <c r="M1688">
        <f>1*7.1*7.8</f>
        <v>55.379999999999995</v>
      </c>
      <c r="N1688">
        <v>1</v>
      </c>
      <c r="O1688">
        <v>7.1</v>
      </c>
      <c r="P1688">
        <v>7.8</v>
      </c>
    </row>
    <row r="1689" spans="13:16" x14ac:dyDescent="0.25">
      <c r="M1689">
        <f>1*7.1*8.8</f>
        <v>62.480000000000004</v>
      </c>
      <c r="N1689">
        <v>1</v>
      </c>
      <c r="O1689">
        <v>7.1</v>
      </c>
      <c r="P1689">
        <v>8.8000000000000007</v>
      </c>
    </row>
    <row r="1690" spans="13:16" x14ac:dyDescent="0.25">
      <c r="M1690">
        <f>1*7.1*9.8</f>
        <v>69.58</v>
      </c>
      <c r="N1690">
        <v>1</v>
      </c>
      <c r="O1690">
        <v>7.1</v>
      </c>
      <c r="P1690">
        <v>9.8000000000000007</v>
      </c>
    </row>
    <row r="1691" spans="13:16" x14ac:dyDescent="0.25">
      <c r="M1691">
        <f>1*7.1*10.8</f>
        <v>76.680000000000007</v>
      </c>
      <c r="N1691">
        <v>1</v>
      </c>
      <c r="O1691">
        <v>7.1</v>
      </c>
      <c r="P1691">
        <v>10.8</v>
      </c>
    </row>
    <row r="1692" spans="13:16" x14ac:dyDescent="0.25">
      <c r="M1692">
        <f>1*7.1*1.9</f>
        <v>13.489999999999998</v>
      </c>
      <c r="N1692">
        <v>1</v>
      </c>
      <c r="O1692">
        <v>7.1</v>
      </c>
      <c r="P1692">
        <v>1.9</v>
      </c>
    </row>
    <row r="1693" spans="13:16" x14ac:dyDescent="0.25">
      <c r="M1693">
        <f>1*7.1*2.9</f>
        <v>20.59</v>
      </c>
      <c r="N1693">
        <v>1</v>
      </c>
      <c r="O1693">
        <v>7.1</v>
      </c>
      <c r="P1693">
        <v>2.9</v>
      </c>
    </row>
    <row r="1694" spans="13:16" x14ac:dyDescent="0.25">
      <c r="M1694">
        <f>1*7.1*3.9</f>
        <v>27.689999999999998</v>
      </c>
      <c r="N1694">
        <v>1</v>
      </c>
      <c r="O1694">
        <v>7.1</v>
      </c>
      <c r="P1694">
        <v>3.9</v>
      </c>
    </row>
    <row r="1695" spans="13:16" x14ac:dyDescent="0.25">
      <c r="M1695">
        <f>1*7.1*4.9</f>
        <v>34.79</v>
      </c>
      <c r="N1695">
        <v>1</v>
      </c>
      <c r="O1695">
        <v>7.1</v>
      </c>
      <c r="P1695">
        <v>4.9000000000000004</v>
      </c>
    </row>
    <row r="1696" spans="13:16" x14ac:dyDescent="0.25">
      <c r="M1696">
        <f>1*7.1*5.9</f>
        <v>41.89</v>
      </c>
      <c r="N1696">
        <v>1</v>
      </c>
      <c r="O1696">
        <v>7.1</v>
      </c>
      <c r="P1696">
        <v>5.9</v>
      </c>
    </row>
    <row r="1697" spans="13:16" x14ac:dyDescent="0.25">
      <c r="M1697">
        <f>1*7.1*6.9</f>
        <v>48.99</v>
      </c>
      <c r="N1697">
        <v>1</v>
      </c>
      <c r="O1697">
        <v>7.1</v>
      </c>
      <c r="P1697">
        <v>6.9</v>
      </c>
    </row>
    <row r="1698" spans="13:16" x14ac:dyDescent="0.25">
      <c r="M1698">
        <f>1*7.1*7.9</f>
        <v>56.089999999999996</v>
      </c>
      <c r="N1698">
        <v>1</v>
      </c>
      <c r="O1698">
        <v>7.1</v>
      </c>
      <c r="P1698">
        <v>7.9</v>
      </c>
    </row>
    <row r="1699" spans="13:16" x14ac:dyDescent="0.25">
      <c r="M1699">
        <f>1*7.1*8.9</f>
        <v>63.19</v>
      </c>
      <c r="N1699">
        <v>1</v>
      </c>
      <c r="O1699">
        <v>7.1</v>
      </c>
      <c r="P1699">
        <v>8.9</v>
      </c>
    </row>
    <row r="1700" spans="13:16" x14ac:dyDescent="0.25">
      <c r="M1700">
        <f>1*7.1*9.9</f>
        <v>70.289999999999992</v>
      </c>
      <c r="N1700">
        <v>1</v>
      </c>
      <c r="O1700">
        <v>7.1</v>
      </c>
      <c r="P1700">
        <v>9.9</v>
      </c>
    </row>
    <row r="1701" spans="13:16" x14ac:dyDescent="0.25">
      <c r="M1701">
        <f>1*7.1*10.9</f>
        <v>77.39</v>
      </c>
      <c r="N1701">
        <v>1</v>
      </c>
      <c r="O1701">
        <v>7.1</v>
      </c>
      <c r="P1701">
        <v>10.9</v>
      </c>
    </row>
    <row r="1702" spans="13:16" x14ac:dyDescent="0.25">
      <c r="M1702">
        <f>1*8.1*1</f>
        <v>8.1</v>
      </c>
      <c r="N1702">
        <v>1</v>
      </c>
      <c r="O1702">
        <v>8.1</v>
      </c>
      <c r="P1702">
        <v>1</v>
      </c>
    </row>
    <row r="1703" spans="13:16" x14ac:dyDescent="0.25">
      <c r="M1703">
        <f>1*8.1*2</f>
        <v>16.2</v>
      </c>
      <c r="N1703">
        <v>1</v>
      </c>
      <c r="O1703">
        <v>8.1</v>
      </c>
      <c r="P1703">
        <v>2</v>
      </c>
    </row>
    <row r="1704" spans="13:16" x14ac:dyDescent="0.25">
      <c r="M1704">
        <f>1*8.1*3</f>
        <v>24.299999999999997</v>
      </c>
      <c r="N1704">
        <v>1</v>
      </c>
      <c r="O1704">
        <v>8.1</v>
      </c>
      <c r="P1704">
        <v>3</v>
      </c>
    </row>
    <row r="1705" spans="13:16" x14ac:dyDescent="0.25">
      <c r="M1705">
        <f>1*8.1*4</f>
        <v>32.4</v>
      </c>
      <c r="N1705">
        <v>1</v>
      </c>
      <c r="O1705">
        <v>8.1</v>
      </c>
      <c r="P1705">
        <v>4</v>
      </c>
    </row>
    <row r="1706" spans="13:16" x14ac:dyDescent="0.25">
      <c r="M1706">
        <f>1*8.1*5</f>
        <v>40.5</v>
      </c>
      <c r="N1706">
        <v>1</v>
      </c>
      <c r="O1706">
        <v>8.1</v>
      </c>
      <c r="P1706">
        <v>5</v>
      </c>
    </row>
    <row r="1707" spans="13:16" x14ac:dyDescent="0.25">
      <c r="M1707">
        <f>1*8.1*6</f>
        <v>48.599999999999994</v>
      </c>
      <c r="N1707">
        <v>1</v>
      </c>
      <c r="O1707">
        <v>8.1</v>
      </c>
      <c r="P1707">
        <v>6</v>
      </c>
    </row>
    <row r="1708" spans="13:16" x14ac:dyDescent="0.25">
      <c r="M1708">
        <f>1*8.1*7</f>
        <v>56.699999999999996</v>
      </c>
      <c r="N1708">
        <v>1</v>
      </c>
      <c r="O1708">
        <v>8.1</v>
      </c>
      <c r="P1708">
        <v>7</v>
      </c>
    </row>
    <row r="1709" spans="13:16" x14ac:dyDescent="0.25">
      <c r="M1709">
        <f>1*8.1*8</f>
        <v>64.8</v>
      </c>
      <c r="N1709">
        <v>1</v>
      </c>
      <c r="O1709">
        <v>8.1</v>
      </c>
      <c r="P1709">
        <v>8</v>
      </c>
    </row>
    <row r="1710" spans="13:16" x14ac:dyDescent="0.25">
      <c r="M1710">
        <f>1*8.1*9</f>
        <v>72.899999999999991</v>
      </c>
      <c r="N1710">
        <v>1</v>
      </c>
      <c r="O1710">
        <v>8.1</v>
      </c>
      <c r="P1710">
        <v>9</v>
      </c>
    </row>
    <row r="1711" spans="13:16" x14ac:dyDescent="0.25">
      <c r="M1711">
        <f>1*8.1*10</f>
        <v>81</v>
      </c>
      <c r="N1711">
        <v>1</v>
      </c>
      <c r="O1711">
        <v>8.1</v>
      </c>
      <c r="P1711">
        <v>10</v>
      </c>
    </row>
    <row r="1712" spans="13:16" x14ac:dyDescent="0.25">
      <c r="M1712">
        <f>1*8.1*1.1</f>
        <v>8.91</v>
      </c>
      <c r="N1712">
        <v>1</v>
      </c>
      <c r="O1712">
        <v>8.1</v>
      </c>
      <c r="P1712">
        <v>1.1000000000000001</v>
      </c>
    </row>
    <row r="1713" spans="13:16" x14ac:dyDescent="0.25">
      <c r="M1713">
        <f>1*8.1*2.1</f>
        <v>17.010000000000002</v>
      </c>
      <c r="N1713">
        <v>1</v>
      </c>
      <c r="O1713">
        <v>8.1</v>
      </c>
      <c r="P1713">
        <v>2.1</v>
      </c>
    </row>
    <row r="1714" spans="13:16" x14ac:dyDescent="0.25">
      <c r="M1714">
        <f>1*8.1*3.1</f>
        <v>25.11</v>
      </c>
      <c r="N1714">
        <v>1</v>
      </c>
      <c r="O1714">
        <v>8.1</v>
      </c>
      <c r="P1714">
        <v>3.1</v>
      </c>
    </row>
    <row r="1715" spans="13:16" x14ac:dyDescent="0.25">
      <c r="M1715">
        <f>1*8.1*4.1</f>
        <v>33.209999999999994</v>
      </c>
      <c r="N1715">
        <v>1</v>
      </c>
      <c r="O1715">
        <v>8.1</v>
      </c>
      <c r="P1715">
        <v>4.0999999999999996</v>
      </c>
    </row>
    <row r="1716" spans="13:16" x14ac:dyDescent="0.25">
      <c r="M1716">
        <f>1*8.1*5.1</f>
        <v>41.309999999999995</v>
      </c>
      <c r="N1716">
        <v>1</v>
      </c>
      <c r="O1716">
        <v>8.1</v>
      </c>
      <c r="P1716">
        <v>5.0999999999999996</v>
      </c>
    </row>
    <row r="1717" spans="13:16" x14ac:dyDescent="0.25">
      <c r="M1717">
        <f>1*8.1*6.1</f>
        <v>49.41</v>
      </c>
      <c r="N1717">
        <v>1</v>
      </c>
      <c r="O1717">
        <v>8.1</v>
      </c>
      <c r="P1717">
        <v>6.1</v>
      </c>
    </row>
    <row r="1718" spans="13:16" x14ac:dyDescent="0.25">
      <c r="M1718">
        <f>1*8.1*7.1</f>
        <v>57.51</v>
      </c>
      <c r="N1718">
        <v>1</v>
      </c>
      <c r="O1718">
        <v>8.1</v>
      </c>
      <c r="P1718">
        <v>7.1</v>
      </c>
    </row>
    <row r="1719" spans="13:16" x14ac:dyDescent="0.25">
      <c r="M1719">
        <f>1*8.1*8.1</f>
        <v>65.61</v>
      </c>
      <c r="N1719">
        <v>1</v>
      </c>
      <c r="O1719">
        <v>8.1</v>
      </c>
      <c r="P1719">
        <v>8.1</v>
      </c>
    </row>
    <row r="1720" spans="13:16" x14ac:dyDescent="0.25">
      <c r="M1720">
        <f>1*8.1*9.1</f>
        <v>73.709999999999994</v>
      </c>
      <c r="N1720">
        <v>1</v>
      </c>
      <c r="O1720">
        <v>8.1</v>
      </c>
      <c r="P1720">
        <v>9.1</v>
      </c>
    </row>
    <row r="1721" spans="13:16" x14ac:dyDescent="0.25">
      <c r="M1721">
        <f>1*8.1*10.1</f>
        <v>81.809999999999988</v>
      </c>
      <c r="N1721">
        <v>1</v>
      </c>
      <c r="O1721">
        <v>8.1</v>
      </c>
      <c r="P1721">
        <v>10.1</v>
      </c>
    </row>
    <row r="1722" spans="13:16" x14ac:dyDescent="0.25">
      <c r="M1722">
        <f>1*8.1*1.2</f>
        <v>9.7199999999999989</v>
      </c>
      <c r="N1722">
        <v>1</v>
      </c>
      <c r="O1722">
        <v>8.1</v>
      </c>
      <c r="P1722">
        <v>1.2</v>
      </c>
    </row>
    <row r="1723" spans="13:16" x14ac:dyDescent="0.25">
      <c r="M1723">
        <f>1*8.1*2.2</f>
        <v>17.82</v>
      </c>
      <c r="N1723">
        <v>1</v>
      </c>
      <c r="O1723">
        <v>8.1</v>
      </c>
      <c r="P1723">
        <v>2.2000000000000002</v>
      </c>
    </row>
    <row r="1724" spans="13:16" x14ac:dyDescent="0.25">
      <c r="M1724">
        <f>1*8.1*3.2</f>
        <v>25.92</v>
      </c>
      <c r="N1724">
        <v>1</v>
      </c>
      <c r="O1724">
        <v>8.1</v>
      </c>
      <c r="P1724">
        <v>3.2</v>
      </c>
    </row>
    <row r="1725" spans="13:16" x14ac:dyDescent="0.25">
      <c r="M1725">
        <f>1*8.1*4.2</f>
        <v>34.020000000000003</v>
      </c>
      <c r="N1725">
        <v>1</v>
      </c>
      <c r="O1725">
        <v>8.1</v>
      </c>
      <c r="P1725">
        <v>4.2</v>
      </c>
    </row>
    <row r="1726" spans="13:16" x14ac:dyDescent="0.25">
      <c r="M1726">
        <f>1*8.1*5.2</f>
        <v>42.12</v>
      </c>
      <c r="N1726">
        <v>1</v>
      </c>
      <c r="O1726">
        <v>8.1</v>
      </c>
      <c r="P1726">
        <v>5.2</v>
      </c>
    </row>
    <row r="1727" spans="13:16" x14ac:dyDescent="0.25">
      <c r="M1727">
        <f>1*8.1*6.2</f>
        <v>50.22</v>
      </c>
      <c r="N1727">
        <v>1</v>
      </c>
      <c r="O1727">
        <v>8.1</v>
      </c>
      <c r="P1727">
        <v>6.2</v>
      </c>
    </row>
    <row r="1728" spans="13:16" x14ac:dyDescent="0.25">
      <c r="M1728">
        <f>1*8.1*7.2</f>
        <v>58.32</v>
      </c>
      <c r="N1728">
        <v>1</v>
      </c>
      <c r="O1728">
        <v>8.1</v>
      </c>
      <c r="P1728">
        <v>7.2</v>
      </c>
    </row>
    <row r="1729" spans="13:16" x14ac:dyDescent="0.25">
      <c r="M1729">
        <f>1*8.1*8.2</f>
        <v>66.419999999999987</v>
      </c>
      <c r="N1729">
        <v>1</v>
      </c>
      <c r="O1729">
        <v>8.1</v>
      </c>
      <c r="P1729">
        <v>8.1999999999999993</v>
      </c>
    </row>
    <row r="1730" spans="13:16" x14ac:dyDescent="0.25">
      <c r="M1730">
        <f>1*8.1*9.2</f>
        <v>74.52</v>
      </c>
      <c r="N1730">
        <v>1</v>
      </c>
      <c r="O1730">
        <v>8.1</v>
      </c>
      <c r="P1730">
        <v>9.1999999999999993</v>
      </c>
    </row>
    <row r="1731" spans="13:16" x14ac:dyDescent="0.25">
      <c r="M1731">
        <f>1*8.1*10.2</f>
        <v>82.61999999999999</v>
      </c>
      <c r="N1731">
        <v>1</v>
      </c>
      <c r="O1731">
        <v>8.1</v>
      </c>
      <c r="P1731">
        <v>10.199999999999999</v>
      </c>
    </row>
    <row r="1732" spans="13:16" x14ac:dyDescent="0.25">
      <c r="M1732">
        <f>1*8.1*1.3</f>
        <v>10.53</v>
      </c>
      <c r="N1732">
        <v>1</v>
      </c>
      <c r="O1732">
        <v>8.1</v>
      </c>
      <c r="P1732">
        <v>1.3</v>
      </c>
    </row>
    <row r="1733" spans="13:16" x14ac:dyDescent="0.25">
      <c r="M1733">
        <f>1*8.1*2.3</f>
        <v>18.63</v>
      </c>
      <c r="N1733">
        <v>1</v>
      </c>
      <c r="O1733">
        <v>8.1</v>
      </c>
      <c r="P1733">
        <v>2.2999999999999998</v>
      </c>
    </row>
    <row r="1734" spans="13:16" x14ac:dyDescent="0.25">
      <c r="M1734">
        <f>1*8.1*3.3</f>
        <v>26.729999999999997</v>
      </c>
      <c r="N1734">
        <v>1</v>
      </c>
      <c r="O1734">
        <v>8.1</v>
      </c>
      <c r="P1734">
        <v>3.3</v>
      </c>
    </row>
    <row r="1735" spans="13:16" x14ac:dyDescent="0.25">
      <c r="M1735">
        <f>1*8.1*4.3</f>
        <v>34.83</v>
      </c>
      <c r="N1735">
        <v>1</v>
      </c>
      <c r="O1735">
        <v>8.1</v>
      </c>
      <c r="P1735">
        <v>4.3</v>
      </c>
    </row>
    <row r="1736" spans="13:16" x14ac:dyDescent="0.25">
      <c r="M1736">
        <f>1*8.1*5.3</f>
        <v>42.93</v>
      </c>
      <c r="N1736">
        <v>1</v>
      </c>
      <c r="O1736">
        <v>8.1</v>
      </c>
      <c r="P1736">
        <v>5.3</v>
      </c>
    </row>
    <row r="1737" spans="13:16" x14ac:dyDescent="0.25">
      <c r="M1737">
        <f>1*8.1*6.3</f>
        <v>51.029999999999994</v>
      </c>
      <c r="N1737">
        <v>1</v>
      </c>
      <c r="O1737">
        <v>8.1</v>
      </c>
      <c r="P1737">
        <v>6.3</v>
      </c>
    </row>
    <row r="1738" spans="13:16" x14ac:dyDescent="0.25">
      <c r="M1738">
        <f>1*8.1*7.3</f>
        <v>59.129999999999995</v>
      </c>
      <c r="N1738">
        <v>1</v>
      </c>
      <c r="O1738">
        <v>8.1</v>
      </c>
      <c r="P1738">
        <v>7.3</v>
      </c>
    </row>
    <row r="1739" spans="13:16" x14ac:dyDescent="0.25">
      <c r="M1739">
        <f>1*8.1*8.3</f>
        <v>67.23</v>
      </c>
      <c r="N1739">
        <v>1</v>
      </c>
      <c r="O1739">
        <v>8.1</v>
      </c>
      <c r="P1739">
        <v>8.3000000000000007</v>
      </c>
    </row>
    <row r="1740" spans="13:16" x14ac:dyDescent="0.25">
      <c r="M1740">
        <f>1*8.1*9.3</f>
        <v>75.33</v>
      </c>
      <c r="N1740">
        <v>1</v>
      </c>
      <c r="O1740">
        <v>8.1</v>
      </c>
      <c r="P1740">
        <v>9.3000000000000007</v>
      </c>
    </row>
    <row r="1741" spans="13:16" x14ac:dyDescent="0.25">
      <c r="M1741">
        <f>1*8.1*10.3</f>
        <v>83.43</v>
      </c>
      <c r="N1741">
        <v>1</v>
      </c>
      <c r="O1741">
        <v>8.1</v>
      </c>
      <c r="P1741">
        <v>10.3</v>
      </c>
    </row>
    <row r="1742" spans="13:16" x14ac:dyDescent="0.25">
      <c r="M1742">
        <f>1*8.1*1.4</f>
        <v>11.339999999999998</v>
      </c>
      <c r="N1742">
        <v>1</v>
      </c>
      <c r="O1742">
        <v>8.1</v>
      </c>
      <c r="P1742">
        <v>1.4</v>
      </c>
    </row>
    <row r="1743" spans="13:16" x14ac:dyDescent="0.25">
      <c r="M1743">
        <f>1*8.1*2.4</f>
        <v>19.439999999999998</v>
      </c>
      <c r="N1743">
        <v>1</v>
      </c>
      <c r="O1743">
        <v>8.1</v>
      </c>
      <c r="P1743">
        <v>2.4</v>
      </c>
    </row>
    <row r="1744" spans="13:16" x14ac:dyDescent="0.25">
      <c r="M1744">
        <f>1*8.1*3.4</f>
        <v>27.54</v>
      </c>
      <c r="N1744">
        <v>1</v>
      </c>
      <c r="O1744">
        <v>8.1</v>
      </c>
      <c r="P1744">
        <v>3.4</v>
      </c>
    </row>
    <row r="1745" spans="13:16" x14ac:dyDescent="0.25">
      <c r="M1745">
        <f>1*8.1*4.4</f>
        <v>35.64</v>
      </c>
      <c r="N1745">
        <v>1</v>
      </c>
      <c r="O1745">
        <v>8.1</v>
      </c>
      <c r="P1745">
        <v>4.4000000000000004</v>
      </c>
    </row>
    <row r="1746" spans="13:16" x14ac:dyDescent="0.25">
      <c r="M1746">
        <f>1*8.1*5.4</f>
        <v>43.74</v>
      </c>
      <c r="N1746">
        <v>1</v>
      </c>
      <c r="O1746">
        <v>8.1</v>
      </c>
      <c r="P1746">
        <v>5.4</v>
      </c>
    </row>
    <row r="1747" spans="13:16" x14ac:dyDescent="0.25">
      <c r="M1747">
        <f>1*8.1*6.4</f>
        <v>51.84</v>
      </c>
      <c r="N1747">
        <v>1</v>
      </c>
      <c r="O1747">
        <v>8.1</v>
      </c>
      <c r="P1747">
        <v>6.4</v>
      </c>
    </row>
    <row r="1748" spans="13:16" x14ac:dyDescent="0.25">
      <c r="M1748">
        <f>1*8.1*7.4</f>
        <v>59.94</v>
      </c>
      <c r="N1748">
        <v>1</v>
      </c>
      <c r="O1748">
        <v>8.1</v>
      </c>
      <c r="P1748">
        <v>7.4</v>
      </c>
    </row>
    <row r="1749" spans="13:16" x14ac:dyDescent="0.25">
      <c r="M1749">
        <f>1*8.1*8.4</f>
        <v>68.040000000000006</v>
      </c>
      <c r="N1749">
        <v>1</v>
      </c>
      <c r="O1749">
        <v>8.1</v>
      </c>
      <c r="P1749">
        <v>8.4</v>
      </c>
    </row>
    <row r="1750" spans="13:16" x14ac:dyDescent="0.25">
      <c r="M1750">
        <f>1*8.1*9.4</f>
        <v>76.14</v>
      </c>
      <c r="N1750">
        <v>1</v>
      </c>
      <c r="O1750">
        <v>8.1</v>
      </c>
      <c r="P1750">
        <v>9.4</v>
      </c>
    </row>
    <row r="1751" spans="13:16" x14ac:dyDescent="0.25">
      <c r="M1751">
        <f>1*8.1*10.4</f>
        <v>84.24</v>
      </c>
      <c r="N1751">
        <v>1</v>
      </c>
      <c r="O1751">
        <v>8.1</v>
      </c>
      <c r="P1751">
        <v>10.4</v>
      </c>
    </row>
    <row r="1752" spans="13:16" x14ac:dyDescent="0.25">
      <c r="M1752">
        <f>1*8.1*1.5</f>
        <v>12.149999999999999</v>
      </c>
      <c r="N1752">
        <v>1</v>
      </c>
      <c r="O1752">
        <v>8.1</v>
      </c>
      <c r="P1752">
        <v>1.5</v>
      </c>
    </row>
    <row r="1753" spans="13:16" x14ac:dyDescent="0.25">
      <c r="M1753">
        <f>1*8.1*2.5</f>
        <v>20.25</v>
      </c>
      <c r="N1753">
        <v>1</v>
      </c>
      <c r="O1753">
        <v>8.1</v>
      </c>
      <c r="P1753">
        <v>2.5</v>
      </c>
    </row>
    <row r="1754" spans="13:16" x14ac:dyDescent="0.25">
      <c r="M1754">
        <f>1*8.1*3.5</f>
        <v>28.349999999999998</v>
      </c>
      <c r="N1754">
        <v>1</v>
      </c>
      <c r="O1754">
        <v>8.1</v>
      </c>
      <c r="P1754">
        <v>3.5</v>
      </c>
    </row>
    <row r="1755" spans="13:16" x14ac:dyDescent="0.25">
      <c r="M1755">
        <f>1*8.1*4.5</f>
        <v>36.449999999999996</v>
      </c>
      <c r="N1755">
        <v>1</v>
      </c>
      <c r="O1755">
        <v>8.1</v>
      </c>
      <c r="P1755">
        <v>4.5</v>
      </c>
    </row>
    <row r="1756" spans="13:16" x14ac:dyDescent="0.25">
      <c r="M1756">
        <f>1*8.1*5.5</f>
        <v>44.55</v>
      </c>
      <c r="N1756">
        <v>1</v>
      </c>
      <c r="O1756">
        <v>8.1</v>
      </c>
      <c r="P1756">
        <v>5.5</v>
      </c>
    </row>
    <row r="1757" spans="13:16" x14ac:dyDescent="0.25">
      <c r="M1757">
        <f>1*8.1*6.5</f>
        <v>52.65</v>
      </c>
      <c r="N1757">
        <v>1</v>
      </c>
      <c r="O1757">
        <v>8.1</v>
      </c>
      <c r="P1757">
        <v>6.5</v>
      </c>
    </row>
    <row r="1758" spans="13:16" x14ac:dyDescent="0.25">
      <c r="M1758">
        <f>1*8.1*7.5</f>
        <v>60.75</v>
      </c>
      <c r="N1758">
        <v>1</v>
      </c>
      <c r="O1758">
        <v>8.1</v>
      </c>
      <c r="P1758">
        <v>7.5</v>
      </c>
    </row>
    <row r="1759" spans="13:16" x14ac:dyDescent="0.25">
      <c r="M1759">
        <f>1*8.1*8.5</f>
        <v>68.849999999999994</v>
      </c>
      <c r="N1759">
        <v>1</v>
      </c>
      <c r="O1759">
        <v>8.1</v>
      </c>
      <c r="P1759">
        <v>8.5</v>
      </c>
    </row>
    <row r="1760" spans="13:16" x14ac:dyDescent="0.25">
      <c r="M1760">
        <f>1*8.1*9.5</f>
        <v>76.95</v>
      </c>
      <c r="N1760">
        <v>1</v>
      </c>
      <c r="O1760">
        <v>8.1</v>
      </c>
      <c r="P1760">
        <v>9.5</v>
      </c>
    </row>
    <row r="1761" spans="13:16" x14ac:dyDescent="0.25">
      <c r="M1761">
        <f>1*8.1*10.5</f>
        <v>85.05</v>
      </c>
      <c r="N1761">
        <v>1</v>
      </c>
      <c r="O1761">
        <v>8.1</v>
      </c>
      <c r="P1761">
        <v>10.5</v>
      </c>
    </row>
    <row r="1762" spans="13:16" x14ac:dyDescent="0.25">
      <c r="M1762">
        <f>1*8.1*1.6</f>
        <v>12.96</v>
      </c>
      <c r="N1762">
        <v>1</v>
      </c>
      <c r="O1762">
        <v>8.1</v>
      </c>
      <c r="P1762">
        <v>1.6</v>
      </c>
    </row>
    <row r="1763" spans="13:16" x14ac:dyDescent="0.25">
      <c r="M1763">
        <f>1*8.1*2.6</f>
        <v>21.06</v>
      </c>
      <c r="N1763">
        <v>1</v>
      </c>
      <c r="O1763">
        <v>8.1</v>
      </c>
      <c r="P1763">
        <v>2.6</v>
      </c>
    </row>
    <row r="1764" spans="13:16" x14ac:dyDescent="0.25">
      <c r="M1764">
        <f>1*8.1*3.6</f>
        <v>29.16</v>
      </c>
      <c r="N1764">
        <v>1</v>
      </c>
      <c r="O1764">
        <v>8.1</v>
      </c>
      <c r="P1764">
        <v>3.6</v>
      </c>
    </row>
    <row r="1765" spans="13:16" x14ac:dyDescent="0.25">
      <c r="M1765">
        <f>1*8.1*4.6</f>
        <v>37.26</v>
      </c>
      <c r="N1765">
        <v>1</v>
      </c>
      <c r="O1765">
        <v>8.1</v>
      </c>
      <c r="P1765">
        <v>4.5999999999999996</v>
      </c>
    </row>
    <row r="1766" spans="13:16" x14ac:dyDescent="0.25">
      <c r="M1766">
        <f>1*8.1*5.6</f>
        <v>45.359999999999992</v>
      </c>
      <c r="N1766">
        <v>1</v>
      </c>
      <c r="O1766">
        <v>8.1</v>
      </c>
      <c r="P1766">
        <v>5.6</v>
      </c>
    </row>
    <row r="1767" spans="13:16" x14ac:dyDescent="0.25">
      <c r="M1767">
        <f>1*8.1*6.6</f>
        <v>53.459999999999994</v>
      </c>
      <c r="N1767">
        <v>1</v>
      </c>
      <c r="O1767">
        <v>8.1</v>
      </c>
      <c r="P1767">
        <v>6.6</v>
      </c>
    </row>
    <row r="1768" spans="13:16" x14ac:dyDescent="0.25">
      <c r="M1768">
        <f>1*8.1*7.6</f>
        <v>61.559999999999995</v>
      </c>
      <c r="N1768">
        <v>1</v>
      </c>
      <c r="O1768">
        <v>8.1</v>
      </c>
      <c r="P1768">
        <v>7.6</v>
      </c>
    </row>
    <row r="1769" spans="13:16" x14ac:dyDescent="0.25">
      <c r="M1769">
        <f>1*8.1*8.6</f>
        <v>69.66</v>
      </c>
      <c r="N1769">
        <v>1</v>
      </c>
      <c r="O1769">
        <v>8.1</v>
      </c>
      <c r="P1769">
        <v>8.6</v>
      </c>
    </row>
    <row r="1770" spans="13:16" x14ac:dyDescent="0.25">
      <c r="M1770">
        <f>1*8.1*9.6</f>
        <v>77.759999999999991</v>
      </c>
      <c r="N1770">
        <v>1</v>
      </c>
      <c r="O1770">
        <v>8.1</v>
      </c>
      <c r="P1770">
        <v>9.6</v>
      </c>
    </row>
    <row r="1771" spans="13:16" x14ac:dyDescent="0.25">
      <c r="M1771">
        <f>1*8.1*10.6</f>
        <v>85.86</v>
      </c>
      <c r="N1771">
        <v>1</v>
      </c>
      <c r="O1771">
        <v>8.1</v>
      </c>
      <c r="P1771">
        <v>10.6</v>
      </c>
    </row>
    <row r="1772" spans="13:16" x14ac:dyDescent="0.25">
      <c r="M1772">
        <f>1*8.1*1.7</f>
        <v>13.77</v>
      </c>
      <c r="N1772">
        <v>1</v>
      </c>
      <c r="O1772">
        <v>8.1</v>
      </c>
      <c r="P1772">
        <v>1.7</v>
      </c>
    </row>
    <row r="1773" spans="13:16" x14ac:dyDescent="0.25">
      <c r="M1773">
        <f>1*8.1*2.7</f>
        <v>21.87</v>
      </c>
      <c r="N1773">
        <v>1</v>
      </c>
      <c r="O1773">
        <v>8.1</v>
      </c>
      <c r="P1773">
        <v>2.7</v>
      </c>
    </row>
    <row r="1774" spans="13:16" x14ac:dyDescent="0.25">
      <c r="M1774">
        <f>1*8.1*3.7</f>
        <v>29.97</v>
      </c>
      <c r="N1774">
        <v>1</v>
      </c>
      <c r="O1774">
        <v>8.1</v>
      </c>
      <c r="P1774">
        <v>3.7</v>
      </c>
    </row>
    <row r="1775" spans="13:16" x14ac:dyDescent="0.25">
      <c r="M1775">
        <f>1*8.1*4.7</f>
        <v>38.07</v>
      </c>
      <c r="N1775">
        <v>1</v>
      </c>
      <c r="O1775">
        <v>8.1</v>
      </c>
      <c r="P1775">
        <v>4.7</v>
      </c>
    </row>
    <row r="1776" spans="13:16" x14ac:dyDescent="0.25">
      <c r="M1776">
        <f>1*8.1*5.7</f>
        <v>46.17</v>
      </c>
      <c r="N1776">
        <v>1</v>
      </c>
      <c r="O1776">
        <v>8.1</v>
      </c>
      <c r="P1776">
        <v>5.7</v>
      </c>
    </row>
    <row r="1777" spans="13:16" x14ac:dyDescent="0.25">
      <c r="M1777">
        <f>1*8.1*6.7</f>
        <v>54.269999999999996</v>
      </c>
      <c r="N1777">
        <v>1</v>
      </c>
      <c r="O1777">
        <v>8.1</v>
      </c>
      <c r="P1777">
        <v>6.7</v>
      </c>
    </row>
    <row r="1778" spans="13:16" x14ac:dyDescent="0.25">
      <c r="M1778">
        <f>1*8.1*7.7</f>
        <v>62.37</v>
      </c>
      <c r="N1778">
        <v>1</v>
      </c>
      <c r="O1778">
        <v>8.1</v>
      </c>
      <c r="P1778">
        <v>7.7</v>
      </c>
    </row>
    <row r="1779" spans="13:16" x14ac:dyDescent="0.25">
      <c r="M1779">
        <f>1*8.1*8.7</f>
        <v>70.469999999999985</v>
      </c>
      <c r="N1779">
        <v>1</v>
      </c>
      <c r="O1779">
        <v>8.1</v>
      </c>
      <c r="P1779">
        <v>8.6999999999999993</v>
      </c>
    </row>
    <row r="1780" spans="13:16" x14ac:dyDescent="0.25">
      <c r="M1780">
        <f>1*8.1*9.7</f>
        <v>78.569999999999993</v>
      </c>
      <c r="N1780">
        <v>1</v>
      </c>
      <c r="O1780">
        <v>8.1</v>
      </c>
      <c r="P1780">
        <v>9.6999999999999993</v>
      </c>
    </row>
    <row r="1781" spans="13:16" x14ac:dyDescent="0.25">
      <c r="M1781">
        <f>1*8.1*10.7</f>
        <v>86.669999999999987</v>
      </c>
      <c r="N1781">
        <v>1</v>
      </c>
      <c r="O1781">
        <v>8.1</v>
      </c>
      <c r="P1781">
        <v>10.7</v>
      </c>
    </row>
    <row r="1782" spans="13:16" x14ac:dyDescent="0.25">
      <c r="M1782">
        <f>1*8.1*1.8</f>
        <v>14.58</v>
      </c>
      <c r="N1782">
        <v>1</v>
      </c>
      <c r="O1782">
        <v>8.1</v>
      </c>
      <c r="P1782">
        <v>1.8</v>
      </c>
    </row>
    <row r="1783" spans="13:16" x14ac:dyDescent="0.25">
      <c r="M1783">
        <f>1*8.1*2.8</f>
        <v>22.679999999999996</v>
      </c>
      <c r="N1783">
        <v>1</v>
      </c>
      <c r="O1783">
        <v>8.1</v>
      </c>
      <c r="P1783">
        <v>2.8</v>
      </c>
    </row>
    <row r="1784" spans="13:16" x14ac:dyDescent="0.25">
      <c r="M1784">
        <f>1*8.1*3.8</f>
        <v>30.779999999999998</v>
      </c>
      <c r="N1784">
        <v>1</v>
      </c>
      <c r="O1784">
        <v>8.1</v>
      </c>
      <c r="P1784">
        <v>3.8</v>
      </c>
    </row>
    <row r="1785" spans="13:16" x14ac:dyDescent="0.25">
      <c r="M1785">
        <f>1*8.1*4.8</f>
        <v>38.879999999999995</v>
      </c>
      <c r="N1785">
        <v>1</v>
      </c>
      <c r="O1785">
        <v>8.1</v>
      </c>
      <c r="P1785">
        <v>4.8</v>
      </c>
    </row>
    <row r="1786" spans="13:16" x14ac:dyDescent="0.25">
      <c r="M1786">
        <f>1*8.1*5.8</f>
        <v>46.98</v>
      </c>
      <c r="N1786">
        <v>1</v>
      </c>
      <c r="O1786">
        <v>8.1</v>
      </c>
      <c r="P1786">
        <v>5.8</v>
      </c>
    </row>
    <row r="1787" spans="13:16" x14ac:dyDescent="0.25">
      <c r="M1787">
        <f>1*8.1*6.8</f>
        <v>55.08</v>
      </c>
      <c r="N1787">
        <v>1</v>
      </c>
      <c r="O1787">
        <v>8.1</v>
      </c>
      <c r="P1787">
        <v>6.8</v>
      </c>
    </row>
    <row r="1788" spans="13:16" x14ac:dyDescent="0.25">
      <c r="M1788">
        <f>1*8.1*7.8</f>
        <v>63.179999999999993</v>
      </c>
      <c r="N1788">
        <v>1</v>
      </c>
      <c r="O1788">
        <v>8.1</v>
      </c>
      <c r="P1788">
        <v>7.8</v>
      </c>
    </row>
    <row r="1789" spans="13:16" x14ac:dyDescent="0.25">
      <c r="M1789">
        <f>1*8.1*8.8</f>
        <v>71.28</v>
      </c>
      <c r="N1789">
        <v>1</v>
      </c>
      <c r="O1789">
        <v>8.1</v>
      </c>
      <c r="P1789">
        <v>8.8000000000000007</v>
      </c>
    </row>
    <row r="1790" spans="13:16" x14ac:dyDescent="0.25">
      <c r="M1790">
        <f>1*8.1*9.8</f>
        <v>79.38</v>
      </c>
      <c r="N1790">
        <v>1</v>
      </c>
      <c r="O1790">
        <v>8.1</v>
      </c>
      <c r="P1790">
        <v>9.8000000000000007</v>
      </c>
    </row>
    <row r="1791" spans="13:16" x14ac:dyDescent="0.25">
      <c r="M1791">
        <f>1*8.1*10.8</f>
        <v>87.48</v>
      </c>
      <c r="N1791">
        <v>1</v>
      </c>
      <c r="O1791">
        <v>8.1</v>
      </c>
      <c r="P1791">
        <v>10.8</v>
      </c>
    </row>
    <row r="1792" spans="13:16" x14ac:dyDescent="0.25">
      <c r="M1792">
        <f>1*8.1*1.9</f>
        <v>15.389999999999999</v>
      </c>
      <c r="N1792">
        <v>1</v>
      </c>
      <c r="O1792">
        <v>8.1</v>
      </c>
      <c r="P1792">
        <v>1.9</v>
      </c>
    </row>
    <row r="1793" spans="13:16" x14ac:dyDescent="0.25">
      <c r="M1793">
        <f>1*8.1*2.9</f>
        <v>23.49</v>
      </c>
      <c r="N1793">
        <v>1</v>
      </c>
      <c r="O1793">
        <v>8.1</v>
      </c>
      <c r="P1793">
        <v>2.9</v>
      </c>
    </row>
    <row r="1794" spans="13:16" x14ac:dyDescent="0.25">
      <c r="M1794">
        <f>1*8.1*3.9</f>
        <v>31.589999999999996</v>
      </c>
      <c r="N1794">
        <v>1</v>
      </c>
      <c r="O1794">
        <v>8.1</v>
      </c>
      <c r="P1794">
        <v>3.9</v>
      </c>
    </row>
    <row r="1795" spans="13:16" x14ac:dyDescent="0.25">
      <c r="M1795">
        <f>1*8.1*4.9</f>
        <v>39.69</v>
      </c>
      <c r="N1795">
        <v>1</v>
      </c>
      <c r="O1795">
        <v>8.1</v>
      </c>
      <c r="P1795">
        <v>4.9000000000000004</v>
      </c>
    </row>
    <row r="1796" spans="13:16" x14ac:dyDescent="0.25">
      <c r="M1796">
        <f>1*8.1*5.9</f>
        <v>47.79</v>
      </c>
      <c r="N1796">
        <v>1</v>
      </c>
      <c r="O1796">
        <v>8.1</v>
      </c>
      <c r="P1796">
        <v>5.9</v>
      </c>
    </row>
    <row r="1797" spans="13:16" x14ac:dyDescent="0.25">
      <c r="M1797">
        <f>1*8.1*6.9</f>
        <v>55.89</v>
      </c>
      <c r="N1797">
        <v>1</v>
      </c>
      <c r="O1797">
        <v>8.1</v>
      </c>
      <c r="P1797">
        <v>6.9</v>
      </c>
    </row>
    <row r="1798" spans="13:16" x14ac:dyDescent="0.25">
      <c r="M1798">
        <f>1*8.1*7.9</f>
        <v>63.99</v>
      </c>
      <c r="N1798">
        <v>1</v>
      </c>
      <c r="O1798">
        <v>8.1</v>
      </c>
      <c r="P1798">
        <v>7.9</v>
      </c>
    </row>
    <row r="1799" spans="13:16" x14ac:dyDescent="0.25">
      <c r="M1799">
        <f>1*8.1*8.9</f>
        <v>72.09</v>
      </c>
      <c r="N1799">
        <v>1</v>
      </c>
      <c r="O1799">
        <v>8.1</v>
      </c>
      <c r="P1799">
        <v>8.9</v>
      </c>
    </row>
    <row r="1800" spans="13:16" x14ac:dyDescent="0.25">
      <c r="M1800">
        <f>1*8.1*9.9</f>
        <v>80.19</v>
      </c>
      <c r="N1800">
        <v>1</v>
      </c>
      <c r="O1800">
        <v>8.1</v>
      </c>
      <c r="P1800">
        <v>9.9</v>
      </c>
    </row>
    <row r="1801" spans="13:16" x14ac:dyDescent="0.25">
      <c r="M1801">
        <f>1*8.1*10.9</f>
        <v>88.289999999999992</v>
      </c>
      <c r="N1801">
        <v>1</v>
      </c>
      <c r="O1801">
        <v>8.1</v>
      </c>
      <c r="P1801">
        <v>10.9</v>
      </c>
    </row>
    <row r="1802" spans="13:16" x14ac:dyDescent="0.25">
      <c r="M1802">
        <f>1*9.1*1</f>
        <v>9.1</v>
      </c>
      <c r="N1802">
        <v>1</v>
      </c>
      <c r="O1802">
        <v>9.1</v>
      </c>
      <c r="P1802">
        <v>1</v>
      </c>
    </row>
    <row r="1803" spans="13:16" x14ac:dyDescent="0.25">
      <c r="M1803">
        <f>1*9.1*2</f>
        <v>18.2</v>
      </c>
      <c r="N1803">
        <v>1</v>
      </c>
      <c r="O1803">
        <v>9.1</v>
      </c>
      <c r="P1803">
        <v>2</v>
      </c>
    </row>
    <row r="1804" spans="13:16" x14ac:dyDescent="0.25">
      <c r="M1804">
        <f>1*9.1*3</f>
        <v>27.299999999999997</v>
      </c>
      <c r="N1804">
        <v>1</v>
      </c>
      <c r="O1804">
        <v>9.1</v>
      </c>
      <c r="P1804">
        <v>3</v>
      </c>
    </row>
    <row r="1805" spans="13:16" x14ac:dyDescent="0.25">
      <c r="M1805">
        <f>1*9.1*4</f>
        <v>36.4</v>
      </c>
      <c r="N1805">
        <v>1</v>
      </c>
      <c r="O1805">
        <v>9.1</v>
      </c>
      <c r="P1805">
        <v>4</v>
      </c>
    </row>
    <row r="1806" spans="13:16" x14ac:dyDescent="0.25">
      <c r="M1806">
        <f>1*9.1*5</f>
        <v>45.5</v>
      </c>
      <c r="N1806">
        <v>1</v>
      </c>
      <c r="O1806">
        <v>9.1</v>
      </c>
      <c r="P1806">
        <v>5</v>
      </c>
    </row>
    <row r="1807" spans="13:16" x14ac:dyDescent="0.25">
      <c r="M1807">
        <f>1*9.1*6</f>
        <v>54.599999999999994</v>
      </c>
      <c r="N1807">
        <v>1</v>
      </c>
      <c r="O1807">
        <v>9.1</v>
      </c>
      <c r="P1807">
        <v>6</v>
      </c>
    </row>
    <row r="1808" spans="13:16" x14ac:dyDescent="0.25">
      <c r="M1808">
        <f>1*9.1*7</f>
        <v>63.699999999999996</v>
      </c>
      <c r="N1808">
        <v>1</v>
      </c>
      <c r="O1808">
        <v>9.1</v>
      </c>
      <c r="P1808">
        <v>7</v>
      </c>
    </row>
    <row r="1809" spans="13:16" x14ac:dyDescent="0.25">
      <c r="M1809">
        <f>1*9.1*8</f>
        <v>72.8</v>
      </c>
      <c r="N1809">
        <v>1</v>
      </c>
      <c r="O1809">
        <v>9.1</v>
      </c>
      <c r="P1809">
        <v>8</v>
      </c>
    </row>
    <row r="1810" spans="13:16" x14ac:dyDescent="0.25">
      <c r="M1810">
        <f>1*9.1*9</f>
        <v>81.899999999999991</v>
      </c>
      <c r="N1810">
        <v>1</v>
      </c>
      <c r="O1810">
        <v>9.1</v>
      </c>
      <c r="P1810">
        <v>9</v>
      </c>
    </row>
    <row r="1811" spans="13:16" x14ac:dyDescent="0.25">
      <c r="M1811">
        <f>1*9.1*10</f>
        <v>91</v>
      </c>
      <c r="N1811">
        <v>1</v>
      </c>
      <c r="O1811">
        <v>9.1</v>
      </c>
      <c r="P1811">
        <v>10</v>
      </c>
    </row>
    <row r="1812" spans="13:16" x14ac:dyDescent="0.25">
      <c r="M1812">
        <f>1*9.1*1.1</f>
        <v>10.01</v>
      </c>
      <c r="N1812">
        <v>1</v>
      </c>
      <c r="O1812">
        <v>9.1</v>
      </c>
      <c r="P1812">
        <v>1.1000000000000001</v>
      </c>
    </row>
    <row r="1813" spans="13:16" x14ac:dyDescent="0.25">
      <c r="M1813">
        <f>1*9.1*2.1</f>
        <v>19.11</v>
      </c>
      <c r="N1813">
        <v>1</v>
      </c>
      <c r="O1813">
        <v>9.1</v>
      </c>
      <c r="P1813">
        <v>2.1</v>
      </c>
    </row>
    <row r="1814" spans="13:16" x14ac:dyDescent="0.25">
      <c r="M1814">
        <f>1*9.1*3.1</f>
        <v>28.21</v>
      </c>
      <c r="N1814">
        <v>1</v>
      </c>
      <c r="O1814">
        <v>9.1</v>
      </c>
      <c r="P1814">
        <v>3.1</v>
      </c>
    </row>
    <row r="1815" spans="13:16" x14ac:dyDescent="0.25">
      <c r="M1815">
        <f>1*9.1*4.1</f>
        <v>37.309999999999995</v>
      </c>
      <c r="N1815">
        <v>1</v>
      </c>
      <c r="O1815">
        <v>9.1</v>
      </c>
      <c r="P1815">
        <v>4.0999999999999996</v>
      </c>
    </row>
    <row r="1816" spans="13:16" x14ac:dyDescent="0.25">
      <c r="M1816">
        <f>1*9.1*5.1</f>
        <v>46.41</v>
      </c>
      <c r="N1816">
        <v>1</v>
      </c>
      <c r="O1816">
        <v>9.1</v>
      </c>
      <c r="P1816">
        <v>5.0999999999999996</v>
      </c>
    </row>
    <row r="1817" spans="13:16" x14ac:dyDescent="0.25">
      <c r="M1817">
        <f>1*9.1*6.1</f>
        <v>55.51</v>
      </c>
      <c r="N1817">
        <v>1</v>
      </c>
      <c r="O1817">
        <v>9.1</v>
      </c>
      <c r="P1817">
        <v>6.1</v>
      </c>
    </row>
    <row r="1818" spans="13:16" x14ac:dyDescent="0.25">
      <c r="M1818">
        <f>1*9.1*7.1</f>
        <v>64.61</v>
      </c>
      <c r="N1818">
        <v>1</v>
      </c>
      <c r="O1818">
        <v>9.1</v>
      </c>
      <c r="P1818">
        <v>7.1</v>
      </c>
    </row>
    <row r="1819" spans="13:16" x14ac:dyDescent="0.25">
      <c r="M1819">
        <f>1*9.1*8.1</f>
        <v>73.709999999999994</v>
      </c>
      <c r="N1819">
        <v>1</v>
      </c>
      <c r="O1819">
        <v>9.1</v>
      </c>
      <c r="P1819">
        <v>8.1</v>
      </c>
    </row>
    <row r="1820" spans="13:16" x14ac:dyDescent="0.25">
      <c r="M1820">
        <f>1*9.1*9.1</f>
        <v>82.809999999999988</v>
      </c>
      <c r="N1820">
        <v>1</v>
      </c>
      <c r="O1820">
        <v>9.1</v>
      </c>
      <c r="P1820">
        <v>9.1</v>
      </c>
    </row>
    <row r="1821" spans="13:16" x14ac:dyDescent="0.25">
      <c r="M1821">
        <f>1*9.1*10.1</f>
        <v>91.91</v>
      </c>
      <c r="N1821">
        <v>1</v>
      </c>
      <c r="O1821">
        <v>9.1</v>
      </c>
      <c r="P1821">
        <v>10.1</v>
      </c>
    </row>
    <row r="1822" spans="13:16" x14ac:dyDescent="0.25">
      <c r="M1822">
        <f>1*9.1*1.2</f>
        <v>10.92</v>
      </c>
      <c r="N1822">
        <v>1</v>
      </c>
      <c r="O1822">
        <v>9.1</v>
      </c>
      <c r="P1822">
        <v>1.2</v>
      </c>
    </row>
    <row r="1823" spans="13:16" x14ac:dyDescent="0.25">
      <c r="M1823">
        <f>1*9.1*2.2</f>
        <v>20.02</v>
      </c>
      <c r="N1823">
        <v>1</v>
      </c>
      <c r="O1823">
        <v>9.1</v>
      </c>
      <c r="P1823">
        <v>2.2000000000000002</v>
      </c>
    </row>
    <row r="1824" spans="13:16" x14ac:dyDescent="0.25">
      <c r="M1824">
        <f>1*9.1*3.2</f>
        <v>29.12</v>
      </c>
      <c r="N1824">
        <v>1</v>
      </c>
      <c r="O1824">
        <v>9.1</v>
      </c>
      <c r="P1824">
        <v>3.2</v>
      </c>
    </row>
    <row r="1825" spans="13:16" x14ac:dyDescent="0.25">
      <c r="M1825">
        <f>1*9.1*4.2</f>
        <v>38.22</v>
      </c>
      <c r="N1825">
        <v>1</v>
      </c>
      <c r="O1825">
        <v>9.1</v>
      </c>
      <c r="P1825">
        <v>4.2</v>
      </c>
    </row>
    <row r="1826" spans="13:16" x14ac:dyDescent="0.25">
      <c r="M1826">
        <f>1*9.1*5.2</f>
        <v>47.32</v>
      </c>
      <c r="N1826">
        <v>1</v>
      </c>
      <c r="O1826">
        <v>9.1</v>
      </c>
      <c r="P1826">
        <v>5.2</v>
      </c>
    </row>
    <row r="1827" spans="13:16" x14ac:dyDescent="0.25">
      <c r="M1827">
        <f>1*9.1*6.2</f>
        <v>56.42</v>
      </c>
      <c r="N1827">
        <v>1</v>
      </c>
      <c r="O1827">
        <v>9.1</v>
      </c>
      <c r="P1827">
        <v>6.2</v>
      </c>
    </row>
    <row r="1828" spans="13:16" x14ac:dyDescent="0.25">
      <c r="M1828">
        <f>1*9.1*7.2</f>
        <v>65.52</v>
      </c>
      <c r="N1828">
        <v>1</v>
      </c>
      <c r="O1828">
        <v>9.1</v>
      </c>
      <c r="P1828">
        <v>7.2</v>
      </c>
    </row>
    <row r="1829" spans="13:16" x14ac:dyDescent="0.25">
      <c r="M1829">
        <f>1*9.1*8.2</f>
        <v>74.61999999999999</v>
      </c>
      <c r="N1829">
        <v>1</v>
      </c>
      <c r="O1829">
        <v>9.1</v>
      </c>
      <c r="P1829">
        <v>8.1999999999999993</v>
      </c>
    </row>
    <row r="1830" spans="13:16" x14ac:dyDescent="0.25">
      <c r="M1830">
        <f>1*9.1*9.2</f>
        <v>83.719999999999985</v>
      </c>
      <c r="N1830">
        <v>1</v>
      </c>
      <c r="O1830">
        <v>9.1</v>
      </c>
      <c r="P1830">
        <v>9.1999999999999993</v>
      </c>
    </row>
    <row r="1831" spans="13:16" x14ac:dyDescent="0.25">
      <c r="M1831">
        <f>1*9.1*10.2</f>
        <v>92.82</v>
      </c>
      <c r="N1831">
        <v>1</v>
      </c>
      <c r="O1831">
        <v>9.1</v>
      </c>
      <c r="P1831">
        <v>10.199999999999999</v>
      </c>
    </row>
    <row r="1832" spans="13:16" x14ac:dyDescent="0.25">
      <c r="M1832">
        <f>1*9.1*1.3</f>
        <v>11.83</v>
      </c>
      <c r="N1832">
        <v>1</v>
      </c>
      <c r="O1832">
        <v>9.1</v>
      </c>
      <c r="P1832">
        <v>1.3</v>
      </c>
    </row>
    <row r="1833" spans="13:16" x14ac:dyDescent="0.25">
      <c r="M1833">
        <f>1*9.1*2.3</f>
        <v>20.929999999999996</v>
      </c>
      <c r="N1833">
        <v>1</v>
      </c>
      <c r="O1833">
        <v>9.1</v>
      </c>
      <c r="P1833">
        <v>2.2999999999999998</v>
      </c>
    </row>
    <row r="1834" spans="13:16" x14ac:dyDescent="0.25">
      <c r="M1834">
        <f>1*9.1*3.3</f>
        <v>30.029999999999998</v>
      </c>
      <c r="N1834">
        <v>1</v>
      </c>
      <c r="O1834">
        <v>9.1</v>
      </c>
      <c r="P1834">
        <v>3.3</v>
      </c>
    </row>
    <row r="1835" spans="13:16" x14ac:dyDescent="0.25">
      <c r="M1835">
        <f>1*9.1*4.3</f>
        <v>39.129999999999995</v>
      </c>
      <c r="N1835">
        <v>1</v>
      </c>
      <c r="O1835">
        <v>9.1</v>
      </c>
      <c r="P1835">
        <v>4.3</v>
      </c>
    </row>
    <row r="1836" spans="13:16" x14ac:dyDescent="0.25">
      <c r="M1836">
        <f>1*9.1*5.3</f>
        <v>48.23</v>
      </c>
      <c r="N1836">
        <v>1</v>
      </c>
      <c r="O1836">
        <v>9.1</v>
      </c>
      <c r="P1836">
        <v>5.3</v>
      </c>
    </row>
    <row r="1837" spans="13:16" x14ac:dyDescent="0.25">
      <c r="M1837">
        <f>1*9.1*6.3</f>
        <v>57.33</v>
      </c>
      <c r="N1837">
        <v>1</v>
      </c>
      <c r="O1837">
        <v>9.1</v>
      </c>
      <c r="P1837">
        <v>6.3</v>
      </c>
    </row>
    <row r="1838" spans="13:16" x14ac:dyDescent="0.25">
      <c r="M1838">
        <f>1*9.1*7.3</f>
        <v>66.429999999999993</v>
      </c>
      <c r="N1838">
        <v>1</v>
      </c>
      <c r="O1838">
        <v>9.1</v>
      </c>
      <c r="P1838">
        <v>7.3</v>
      </c>
    </row>
    <row r="1839" spans="13:16" x14ac:dyDescent="0.25">
      <c r="M1839">
        <f>1*9.1*8.3</f>
        <v>75.53</v>
      </c>
      <c r="N1839">
        <v>1</v>
      </c>
      <c r="O1839">
        <v>9.1</v>
      </c>
      <c r="P1839">
        <v>8.3000000000000007</v>
      </c>
    </row>
    <row r="1840" spans="13:16" x14ac:dyDescent="0.25">
      <c r="M1840">
        <f>1*9.1*9.3</f>
        <v>84.63000000000001</v>
      </c>
      <c r="N1840">
        <v>1</v>
      </c>
      <c r="O1840">
        <v>9.1</v>
      </c>
      <c r="P1840">
        <v>9.3000000000000007</v>
      </c>
    </row>
    <row r="1841" spans="13:16" x14ac:dyDescent="0.25">
      <c r="M1841">
        <f>1*9.1*10.3</f>
        <v>93.73</v>
      </c>
      <c r="N1841">
        <v>1</v>
      </c>
      <c r="O1841">
        <v>9.1</v>
      </c>
      <c r="P1841">
        <v>10.3</v>
      </c>
    </row>
    <row r="1842" spans="13:16" x14ac:dyDescent="0.25">
      <c r="M1842">
        <f>1*9.1*1.4</f>
        <v>12.739999999999998</v>
      </c>
      <c r="N1842">
        <v>1</v>
      </c>
      <c r="O1842">
        <v>9.1</v>
      </c>
      <c r="P1842">
        <v>1.4</v>
      </c>
    </row>
    <row r="1843" spans="13:16" x14ac:dyDescent="0.25">
      <c r="M1843">
        <f>1*9.1*2.4</f>
        <v>21.84</v>
      </c>
      <c r="N1843">
        <v>1</v>
      </c>
      <c r="O1843">
        <v>9.1</v>
      </c>
      <c r="P1843">
        <v>2.4</v>
      </c>
    </row>
    <row r="1844" spans="13:16" x14ac:dyDescent="0.25">
      <c r="M1844">
        <f>1*9.1*3.4</f>
        <v>30.939999999999998</v>
      </c>
      <c r="N1844">
        <v>1</v>
      </c>
      <c r="O1844">
        <v>9.1</v>
      </c>
      <c r="P1844">
        <v>3.4</v>
      </c>
    </row>
    <row r="1845" spans="13:16" x14ac:dyDescent="0.25">
      <c r="M1845">
        <f>1*9.1*4.4</f>
        <v>40.04</v>
      </c>
      <c r="N1845">
        <v>1</v>
      </c>
      <c r="O1845">
        <v>9.1</v>
      </c>
      <c r="P1845">
        <v>4.4000000000000004</v>
      </c>
    </row>
    <row r="1846" spans="13:16" x14ac:dyDescent="0.25">
      <c r="M1846">
        <f>1*9.1*5.4</f>
        <v>49.14</v>
      </c>
      <c r="N1846">
        <v>1</v>
      </c>
      <c r="O1846">
        <v>9.1</v>
      </c>
      <c r="P1846">
        <v>5.4</v>
      </c>
    </row>
    <row r="1847" spans="13:16" x14ac:dyDescent="0.25">
      <c r="M1847">
        <f>1*9.1*6.4</f>
        <v>58.24</v>
      </c>
      <c r="N1847">
        <v>1</v>
      </c>
      <c r="O1847">
        <v>9.1</v>
      </c>
      <c r="P1847">
        <v>6.4</v>
      </c>
    </row>
    <row r="1848" spans="13:16" x14ac:dyDescent="0.25">
      <c r="M1848">
        <f>1*9.1*7.4</f>
        <v>67.34</v>
      </c>
      <c r="N1848">
        <v>1</v>
      </c>
      <c r="O1848">
        <v>9.1</v>
      </c>
      <c r="P1848">
        <v>7.4</v>
      </c>
    </row>
    <row r="1849" spans="13:16" x14ac:dyDescent="0.25">
      <c r="M1849">
        <f>1*9.1*8.4</f>
        <v>76.44</v>
      </c>
      <c r="N1849">
        <v>1</v>
      </c>
      <c r="O1849">
        <v>9.1</v>
      </c>
      <c r="P1849">
        <v>8.4</v>
      </c>
    </row>
    <row r="1850" spans="13:16" x14ac:dyDescent="0.25">
      <c r="M1850">
        <f>1*9.1*9.4</f>
        <v>85.54</v>
      </c>
      <c r="N1850">
        <v>1</v>
      </c>
      <c r="O1850">
        <v>9.1</v>
      </c>
      <c r="P1850">
        <v>9.4</v>
      </c>
    </row>
    <row r="1851" spans="13:16" x14ac:dyDescent="0.25">
      <c r="M1851">
        <f>1*9.1*10.4</f>
        <v>94.64</v>
      </c>
      <c r="N1851">
        <v>1</v>
      </c>
      <c r="O1851">
        <v>9.1</v>
      </c>
      <c r="P1851">
        <v>10.4</v>
      </c>
    </row>
    <row r="1852" spans="13:16" x14ac:dyDescent="0.25">
      <c r="M1852">
        <f>1*9.1*1.5</f>
        <v>13.649999999999999</v>
      </c>
      <c r="N1852">
        <v>1</v>
      </c>
      <c r="O1852">
        <v>9.1</v>
      </c>
      <c r="P1852">
        <v>1.5</v>
      </c>
    </row>
    <row r="1853" spans="13:16" x14ac:dyDescent="0.25">
      <c r="M1853">
        <f>1*9.1*2.5</f>
        <v>22.75</v>
      </c>
      <c r="N1853">
        <v>1</v>
      </c>
      <c r="O1853">
        <v>9.1</v>
      </c>
      <c r="P1853">
        <v>2.5</v>
      </c>
    </row>
    <row r="1854" spans="13:16" x14ac:dyDescent="0.25">
      <c r="M1854">
        <f>1*9.1*3.5</f>
        <v>31.849999999999998</v>
      </c>
      <c r="N1854">
        <v>1</v>
      </c>
      <c r="O1854">
        <v>9.1</v>
      </c>
      <c r="P1854">
        <v>3.5</v>
      </c>
    </row>
    <row r="1855" spans="13:16" x14ac:dyDescent="0.25">
      <c r="M1855">
        <f>1*9.1*4.5</f>
        <v>40.949999999999996</v>
      </c>
      <c r="N1855">
        <v>1</v>
      </c>
      <c r="O1855">
        <v>9.1</v>
      </c>
      <c r="P1855">
        <v>4.5</v>
      </c>
    </row>
    <row r="1856" spans="13:16" x14ac:dyDescent="0.25">
      <c r="M1856">
        <f>1*9.1*5.5</f>
        <v>50.05</v>
      </c>
      <c r="N1856">
        <v>1</v>
      </c>
      <c r="O1856">
        <v>9.1</v>
      </c>
      <c r="P1856">
        <v>5.5</v>
      </c>
    </row>
    <row r="1857" spans="13:16" x14ac:dyDescent="0.25">
      <c r="M1857">
        <f>1*9.1*6.5</f>
        <v>59.15</v>
      </c>
      <c r="N1857">
        <v>1</v>
      </c>
      <c r="O1857">
        <v>9.1</v>
      </c>
      <c r="P1857">
        <v>6.5</v>
      </c>
    </row>
    <row r="1858" spans="13:16" x14ac:dyDescent="0.25">
      <c r="M1858">
        <f>1*9.1*7.5</f>
        <v>68.25</v>
      </c>
      <c r="N1858">
        <v>1</v>
      </c>
      <c r="O1858">
        <v>9.1</v>
      </c>
      <c r="P1858">
        <v>7.5</v>
      </c>
    </row>
    <row r="1859" spans="13:16" x14ac:dyDescent="0.25">
      <c r="M1859">
        <f>1*9.1*8.5</f>
        <v>77.349999999999994</v>
      </c>
      <c r="N1859">
        <v>1</v>
      </c>
      <c r="O1859">
        <v>9.1</v>
      </c>
      <c r="P1859">
        <v>8.5</v>
      </c>
    </row>
    <row r="1860" spans="13:16" x14ac:dyDescent="0.25">
      <c r="M1860">
        <f>1*9.1*9.5</f>
        <v>86.45</v>
      </c>
      <c r="N1860">
        <v>1</v>
      </c>
      <c r="O1860">
        <v>9.1</v>
      </c>
      <c r="P1860">
        <v>9.5</v>
      </c>
    </row>
    <row r="1861" spans="13:16" x14ac:dyDescent="0.25">
      <c r="M1861">
        <f>1*9.1*10.5</f>
        <v>95.55</v>
      </c>
      <c r="N1861">
        <v>1</v>
      </c>
      <c r="O1861">
        <v>9.1</v>
      </c>
      <c r="P1861">
        <v>10.5</v>
      </c>
    </row>
    <row r="1862" spans="13:16" x14ac:dyDescent="0.25">
      <c r="M1862">
        <f>1*9.1*1.6</f>
        <v>14.56</v>
      </c>
      <c r="N1862">
        <v>1</v>
      </c>
      <c r="O1862">
        <v>9.1</v>
      </c>
      <c r="P1862">
        <v>1.6</v>
      </c>
    </row>
    <row r="1863" spans="13:16" x14ac:dyDescent="0.25">
      <c r="M1863">
        <f>1*9.1*2.6</f>
        <v>23.66</v>
      </c>
      <c r="N1863">
        <v>1</v>
      </c>
      <c r="O1863">
        <v>9.1</v>
      </c>
      <c r="P1863">
        <v>2.6</v>
      </c>
    </row>
    <row r="1864" spans="13:16" x14ac:dyDescent="0.25">
      <c r="M1864">
        <f>1*9.1*3.6</f>
        <v>32.76</v>
      </c>
      <c r="N1864">
        <v>1</v>
      </c>
      <c r="O1864">
        <v>9.1</v>
      </c>
      <c r="P1864">
        <v>3.6</v>
      </c>
    </row>
    <row r="1865" spans="13:16" x14ac:dyDescent="0.25">
      <c r="M1865">
        <f>1*9.1*4.6</f>
        <v>41.859999999999992</v>
      </c>
      <c r="N1865">
        <v>1</v>
      </c>
      <c r="O1865">
        <v>9.1</v>
      </c>
      <c r="P1865">
        <v>4.5999999999999996</v>
      </c>
    </row>
    <row r="1866" spans="13:16" x14ac:dyDescent="0.25">
      <c r="M1866">
        <f>1*9.1*5.6</f>
        <v>50.959999999999994</v>
      </c>
      <c r="N1866">
        <v>1</v>
      </c>
      <c r="O1866">
        <v>9.1</v>
      </c>
      <c r="P1866">
        <v>5.6</v>
      </c>
    </row>
    <row r="1867" spans="13:16" x14ac:dyDescent="0.25">
      <c r="M1867">
        <f>1*9.1*6.6</f>
        <v>60.059999999999995</v>
      </c>
      <c r="N1867">
        <v>1</v>
      </c>
      <c r="O1867">
        <v>9.1</v>
      </c>
      <c r="P1867">
        <v>6.6</v>
      </c>
    </row>
    <row r="1868" spans="13:16" x14ac:dyDescent="0.25">
      <c r="M1868">
        <f>1*9.1*7.6</f>
        <v>69.16</v>
      </c>
      <c r="N1868">
        <v>1</v>
      </c>
      <c r="O1868">
        <v>9.1</v>
      </c>
      <c r="P1868">
        <v>7.6</v>
      </c>
    </row>
    <row r="1869" spans="13:16" x14ac:dyDescent="0.25">
      <c r="M1869">
        <f>1*9.1*8.6</f>
        <v>78.259999999999991</v>
      </c>
      <c r="N1869">
        <v>1</v>
      </c>
      <c r="O1869">
        <v>9.1</v>
      </c>
      <c r="P1869">
        <v>8.6</v>
      </c>
    </row>
    <row r="1870" spans="13:16" x14ac:dyDescent="0.25">
      <c r="M1870">
        <f>1*9.1*9.6</f>
        <v>87.36</v>
      </c>
      <c r="N1870">
        <v>1</v>
      </c>
      <c r="O1870">
        <v>9.1</v>
      </c>
      <c r="P1870">
        <v>9.6</v>
      </c>
    </row>
    <row r="1871" spans="13:16" x14ac:dyDescent="0.25">
      <c r="M1871">
        <f>1*9.1*10.6</f>
        <v>96.46</v>
      </c>
      <c r="N1871">
        <v>1</v>
      </c>
      <c r="O1871">
        <v>9.1</v>
      </c>
      <c r="P1871">
        <v>10.6</v>
      </c>
    </row>
    <row r="1872" spans="13:16" x14ac:dyDescent="0.25">
      <c r="M1872">
        <f>1*9.1*1.7</f>
        <v>15.469999999999999</v>
      </c>
      <c r="N1872">
        <v>1</v>
      </c>
      <c r="O1872">
        <v>9.1</v>
      </c>
      <c r="P1872">
        <v>1.7</v>
      </c>
    </row>
    <row r="1873" spans="13:16" x14ac:dyDescent="0.25">
      <c r="M1873">
        <f>1*9.1*2.7</f>
        <v>24.57</v>
      </c>
      <c r="N1873">
        <v>1</v>
      </c>
      <c r="O1873">
        <v>9.1</v>
      </c>
      <c r="P1873">
        <v>2.7</v>
      </c>
    </row>
    <row r="1874" spans="13:16" x14ac:dyDescent="0.25">
      <c r="M1874">
        <f>1*9.1*3.7</f>
        <v>33.67</v>
      </c>
      <c r="N1874">
        <v>1</v>
      </c>
      <c r="O1874">
        <v>9.1</v>
      </c>
      <c r="P1874">
        <v>3.7</v>
      </c>
    </row>
    <row r="1875" spans="13:16" x14ac:dyDescent="0.25">
      <c r="M1875">
        <f>1*9.1*4.7</f>
        <v>42.77</v>
      </c>
      <c r="N1875">
        <v>1</v>
      </c>
      <c r="O1875">
        <v>9.1</v>
      </c>
      <c r="P1875">
        <v>4.7</v>
      </c>
    </row>
    <row r="1876" spans="13:16" x14ac:dyDescent="0.25">
      <c r="M1876">
        <f>1*9.1*5.7</f>
        <v>51.87</v>
      </c>
      <c r="N1876">
        <v>1</v>
      </c>
      <c r="O1876">
        <v>9.1</v>
      </c>
      <c r="P1876">
        <v>5.7</v>
      </c>
    </row>
    <row r="1877" spans="13:16" x14ac:dyDescent="0.25">
      <c r="M1877">
        <f>1*9.1*6.7</f>
        <v>60.97</v>
      </c>
      <c r="N1877">
        <v>1</v>
      </c>
      <c r="O1877">
        <v>9.1</v>
      </c>
      <c r="P1877">
        <v>6.7</v>
      </c>
    </row>
    <row r="1878" spans="13:16" x14ac:dyDescent="0.25">
      <c r="M1878">
        <f>1*9.1*7.7</f>
        <v>70.069999999999993</v>
      </c>
      <c r="N1878">
        <v>1</v>
      </c>
      <c r="O1878">
        <v>9.1</v>
      </c>
      <c r="P1878">
        <v>7.7</v>
      </c>
    </row>
    <row r="1879" spans="13:16" x14ac:dyDescent="0.25">
      <c r="M1879">
        <f>1*9.1*8.7</f>
        <v>79.169999999999987</v>
      </c>
      <c r="N1879">
        <v>1</v>
      </c>
      <c r="O1879">
        <v>9.1</v>
      </c>
      <c r="P1879">
        <v>8.6999999999999993</v>
      </c>
    </row>
    <row r="1880" spans="13:16" x14ac:dyDescent="0.25">
      <c r="M1880">
        <f>1*9.1*9.7</f>
        <v>88.27</v>
      </c>
      <c r="N1880">
        <v>1</v>
      </c>
      <c r="O1880">
        <v>9.1</v>
      </c>
      <c r="P1880">
        <v>9.6999999999999993</v>
      </c>
    </row>
    <row r="1881" spans="13:16" x14ac:dyDescent="0.25">
      <c r="M1881">
        <f>1*9.1*10.7</f>
        <v>97.36999999999999</v>
      </c>
      <c r="N1881">
        <v>1</v>
      </c>
      <c r="O1881">
        <v>9.1</v>
      </c>
      <c r="P1881">
        <v>10.7</v>
      </c>
    </row>
    <row r="1882" spans="13:16" x14ac:dyDescent="0.25">
      <c r="M1882">
        <f>1*9.1*1.8</f>
        <v>16.38</v>
      </c>
      <c r="N1882">
        <v>1</v>
      </c>
      <c r="O1882">
        <v>9.1</v>
      </c>
      <c r="P1882">
        <v>1.8</v>
      </c>
    </row>
    <row r="1883" spans="13:16" x14ac:dyDescent="0.25">
      <c r="M1883">
        <f>1*9.1*2.8</f>
        <v>25.479999999999997</v>
      </c>
      <c r="N1883">
        <v>1</v>
      </c>
      <c r="O1883">
        <v>9.1</v>
      </c>
      <c r="P1883">
        <v>2.8</v>
      </c>
    </row>
    <row r="1884" spans="13:16" x14ac:dyDescent="0.25">
      <c r="M1884">
        <f>1*9.1*3.8</f>
        <v>34.58</v>
      </c>
      <c r="N1884">
        <v>1</v>
      </c>
      <c r="O1884">
        <v>9.1</v>
      </c>
      <c r="P1884">
        <v>3.8</v>
      </c>
    </row>
    <row r="1885" spans="13:16" x14ac:dyDescent="0.25">
      <c r="M1885">
        <f>1*9.1*4.8</f>
        <v>43.68</v>
      </c>
      <c r="N1885">
        <v>1</v>
      </c>
      <c r="O1885">
        <v>9.1</v>
      </c>
      <c r="P1885">
        <v>4.8</v>
      </c>
    </row>
    <row r="1886" spans="13:16" x14ac:dyDescent="0.25">
      <c r="M1886">
        <f>1*9.1*5.8</f>
        <v>52.779999999999994</v>
      </c>
      <c r="N1886">
        <v>1</v>
      </c>
      <c r="O1886">
        <v>9.1</v>
      </c>
      <c r="P1886">
        <v>5.8</v>
      </c>
    </row>
    <row r="1887" spans="13:16" x14ac:dyDescent="0.25">
      <c r="M1887">
        <f>1*9.1*6.8</f>
        <v>61.879999999999995</v>
      </c>
      <c r="N1887">
        <v>1</v>
      </c>
      <c r="O1887">
        <v>9.1</v>
      </c>
      <c r="P1887">
        <v>6.8</v>
      </c>
    </row>
    <row r="1888" spans="13:16" x14ac:dyDescent="0.25">
      <c r="M1888">
        <f>1*9.1*7.8</f>
        <v>70.97999999999999</v>
      </c>
      <c r="N1888">
        <v>1</v>
      </c>
      <c r="O1888">
        <v>9.1</v>
      </c>
      <c r="P1888">
        <v>7.8</v>
      </c>
    </row>
    <row r="1889" spans="13:16" x14ac:dyDescent="0.25">
      <c r="M1889">
        <f>1*9.1*8.8</f>
        <v>80.08</v>
      </c>
      <c r="N1889">
        <v>1</v>
      </c>
      <c r="O1889">
        <v>9.1</v>
      </c>
      <c r="P1889">
        <v>8.8000000000000007</v>
      </c>
    </row>
    <row r="1890" spans="13:16" x14ac:dyDescent="0.25">
      <c r="M1890">
        <f>1*9.1*9.8</f>
        <v>89.18</v>
      </c>
      <c r="N1890">
        <v>1</v>
      </c>
      <c r="O1890">
        <v>9.1</v>
      </c>
      <c r="P1890">
        <v>9.8000000000000007</v>
      </c>
    </row>
    <row r="1891" spans="13:16" x14ac:dyDescent="0.25">
      <c r="M1891">
        <f>1*9.1*10.8</f>
        <v>98.28</v>
      </c>
      <c r="N1891">
        <v>1</v>
      </c>
      <c r="O1891">
        <v>9.1</v>
      </c>
      <c r="P1891">
        <v>10.8</v>
      </c>
    </row>
    <row r="1892" spans="13:16" x14ac:dyDescent="0.25">
      <c r="M1892">
        <f>1*9.1*1.9</f>
        <v>17.29</v>
      </c>
      <c r="N1892">
        <v>1</v>
      </c>
      <c r="O1892">
        <v>9.1</v>
      </c>
      <c r="P1892">
        <v>1.9</v>
      </c>
    </row>
    <row r="1893" spans="13:16" x14ac:dyDescent="0.25">
      <c r="M1893">
        <f>1*9.1*2.9</f>
        <v>26.389999999999997</v>
      </c>
      <c r="N1893">
        <v>1</v>
      </c>
      <c r="O1893">
        <v>9.1</v>
      </c>
      <c r="P1893">
        <v>2.9</v>
      </c>
    </row>
    <row r="1894" spans="13:16" x14ac:dyDescent="0.25">
      <c r="M1894">
        <f>1*9.1*3.9</f>
        <v>35.489999999999995</v>
      </c>
      <c r="N1894">
        <v>1</v>
      </c>
      <c r="O1894">
        <v>9.1</v>
      </c>
      <c r="P1894">
        <v>3.9</v>
      </c>
    </row>
    <row r="1895" spans="13:16" x14ac:dyDescent="0.25">
      <c r="M1895">
        <f>1*9.1*4.9</f>
        <v>44.59</v>
      </c>
      <c r="N1895">
        <v>1</v>
      </c>
      <c r="O1895">
        <v>9.1</v>
      </c>
      <c r="P1895">
        <v>4.9000000000000004</v>
      </c>
    </row>
    <row r="1896" spans="13:16" x14ac:dyDescent="0.25">
      <c r="M1896">
        <f>1*9.1*5.9</f>
        <v>53.69</v>
      </c>
      <c r="N1896">
        <v>1</v>
      </c>
      <c r="O1896">
        <v>9.1</v>
      </c>
      <c r="P1896">
        <v>5.9</v>
      </c>
    </row>
    <row r="1897" spans="13:16" x14ac:dyDescent="0.25">
      <c r="M1897">
        <f>1*9.1*6.9</f>
        <v>62.79</v>
      </c>
      <c r="N1897">
        <v>1</v>
      </c>
      <c r="O1897">
        <v>9.1</v>
      </c>
      <c r="P1897">
        <v>6.9</v>
      </c>
    </row>
    <row r="1898" spans="13:16" x14ac:dyDescent="0.25">
      <c r="M1898">
        <f>1*9.1*7.9</f>
        <v>71.89</v>
      </c>
      <c r="N1898">
        <v>1</v>
      </c>
      <c r="O1898">
        <v>9.1</v>
      </c>
      <c r="P1898">
        <v>7.9</v>
      </c>
    </row>
    <row r="1899" spans="13:16" x14ac:dyDescent="0.25">
      <c r="M1899">
        <f>1*9.1*8.9</f>
        <v>80.989999999999995</v>
      </c>
      <c r="N1899">
        <v>1</v>
      </c>
      <c r="O1899">
        <v>9.1</v>
      </c>
      <c r="P1899">
        <v>8.9</v>
      </c>
    </row>
    <row r="1900" spans="13:16" x14ac:dyDescent="0.25">
      <c r="M1900">
        <f>1*9.1*9.9</f>
        <v>90.09</v>
      </c>
      <c r="N1900">
        <v>1</v>
      </c>
      <c r="O1900">
        <v>9.1</v>
      </c>
      <c r="P1900">
        <v>9.9</v>
      </c>
    </row>
    <row r="1901" spans="13:16" x14ac:dyDescent="0.25">
      <c r="M1901">
        <f>1*9.1*10.9</f>
        <v>99.19</v>
      </c>
      <c r="N1901">
        <v>1</v>
      </c>
      <c r="O1901">
        <v>9.1</v>
      </c>
      <c r="P1901">
        <v>10.9</v>
      </c>
    </row>
    <row r="1902" spans="13:16" x14ac:dyDescent="0.25">
      <c r="M1902">
        <f>1*10.1*1</f>
        <v>10.1</v>
      </c>
      <c r="N1902">
        <v>1</v>
      </c>
      <c r="O1902">
        <v>10.1</v>
      </c>
      <c r="P1902">
        <v>1</v>
      </c>
    </row>
    <row r="1903" spans="13:16" x14ac:dyDescent="0.25">
      <c r="M1903">
        <f>1*10.1*2</f>
        <v>20.2</v>
      </c>
      <c r="N1903">
        <v>1</v>
      </c>
      <c r="O1903">
        <v>10.1</v>
      </c>
      <c r="P1903">
        <v>2</v>
      </c>
    </row>
    <row r="1904" spans="13:16" x14ac:dyDescent="0.25">
      <c r="M1904">
        <f>1*10.1*3</f>
        <v>30.299999999999997</v>
      </c>
      <c r="N1904">
        <v>1</v>
      </c>
      <c r="O1904">
        <v>10.1</v>
      </c>
      <c r="P1904">
        <v>3</v>
      </c>
    </row>
    <row r="1905" spans="13:16" x14ac:dyDescent="0.25">
      <c r="M1905">
        <f>1*10.1*4</f>
        <v>40.4</v>
      </c>
      <c r="N1905">
        <v>1</v>
      </c>
      <c r="O1905">
        <v>10.1</v>
      </c>
      <c r="P1905">
        <v>4</v>
      </c>
    </row>
    <row r="1906" spans="13:16" x14ac:dyDescent="0.25">
      <c r="M1906">
        <f>1*10.1*5</f>
        <v>50.5</v>
      </c>
      <c r="N1906">
        <v>1</v>
      </c>
      <c r="O1906">
        <v>10.1</v>
      </c>
      <c r="P1906">
        <v>5</v>
      </c>
    </row>
    <row r="1907" spans="13:16" x14ac:dyDescent="0.25">
      <c r="M1907">
        <f>1*10.1*6</f>
        <v>60.599999999999994</v>
      </c>
      <c r="N1907">
        <v>1</v>
      </c>
      <c r="O1907">
        <v>10.1</v>
      </c>
      <c r="P1907">
        <v>6</v>
      </c>
    </row>
    <row r="1908" spans="13:16" x14ac:dyDescent="0.25">
      <c r="M1908">
        <f>1*10.1*7</f>
        <v>70.7</v>
      </c>
      <c r="N1908">
        <v>1</v>
      </c>
      <c r="O1908">
        <v>10.1</v>
      </c>
      <c r="P1908">
        <v>7</v>
      </c>
    </row>
    <row r="1909" spans="13:16" x14ac:dyDescent="0.25">
      <c r="M1909">
        <f>1*10.1*8</f>
        <v>80.8</v>
      </c>
      <c r="N1909">
        <v>1</v>
      </c>
      <c r="O1909">
        <v>10.1</v>
      </c>
      <c r="P1909">
        <v>8</v>
      </c>
    </row>
    <row r="1910" spans="13:16" x14ac:dyDescent="0.25">
      <c r="M1910">
        <f>1*10.1*9</f>
        <v>90.899999999999991</v>
      </c>
      <c r="N1910">
        <v>1</v>
      </c>
      <c r="O1910">
        <v>10.1</v>
      </c>
      <c r="P1910">
        <v>9</v>
      </c>
    </row>
    <row r="1911" spans="13:16" x14ac:dyDescent="0.25">
      <c r="M1911">
        <f>1*10.1*10</f>
        <v>101</v>
      </c>
      <c r="N1911">
        <v>1</v>
      </c>
      <c r="O1911">
        <v>10.1</v>
      </c>
      <c r="P1911">
        <v>10</v>
      </c>
    </row>
    <row r="1912" spans="13:16" x14ac:dyDescent="0.25">
      <c r="M1912">
        <f>1*10.1*1.1</f>
        <v>11.110000000000001</v>
      </c>
      <c r="N1912">
        <v>1</v>
      </c>
      <c r="O1912">
        <v>10.1</v>
      </c>
      <c r="P1912">
        <v>1.1000000000000001</v>
      </c>
    </row>
    <row r="1913" spans="13:16" x14ac:dyDescent="0.25">
      <c r="M1913">
        <f>1*10.1*2.1</f>
        <v>21.21</v>
      </c>
      <c r="N1913">
        <v>1</v>
      </c>
      <c r="O1913">
        <v>10.1</v>
      </c>
      <c r="P1913">
        <v>2.1</v>
      </c>
    </row>
    <row r="1914" spans="13:16" x14ac:dyDescent="0.25">
      <c r="M1914">
        <f>1*10.1*3.1</f>
        <v>31.31</v>
      </c>
      <c r="N1914">
        <v>1</v>
      </c>
      <c r="O1914">
        <v>10.1</v>
      </c>
      <c r="P1914">
        <v>3.1</v>
      </c>
    </row>
    <row r="1915" spans="13:16" x14ac:dyDescent="0.25">
      <c r="M1915">
        <f>1*10.1*4.1</f>
        <v>41.41</v>
      </c>
      <c r="N1915">
        <v>1</v>
      </c>
      <c r="O1915">
        <v>10.1</v>
      </c>
      <c r="P1915">
        <v>4.0999999999999996</v>
      </c>
    </row>
    <row r="1916" spans="13:16" x14ac:dyDescent="0.25">
      <c r="M1916">
        <f>1*10.1*5.1</f>
        <v>51.51</v>
      </c>
      <c r="N1916">
        <v>1</v>
      </c>
      <c r="O1916">
        <v>10.1</v>
      </c>
      <c r="P1916">
        <v>5.0999999999999996</v>
      </c>
    </row>
    <row r="1917" spans="13:16" x14ac:dyDescent="0.25">
      <c r="M1917">
        <f>1*10.1*6.1</f>
        <v>61.609999999999992</v>
      </c>
      <c r="N1917">
        <v>1</v>
      </c>
      <c r="O1917">
        <v>10.1</v>
      </c>
      <c r="P1917">
        <v>6.1</v>
      </c>
    </row>
    <row r="1918" spans="13:16" x14ac:dyDescent="0.25">
      <c r="M1918">
        <f>1*10.1*7.1</f>
        <v>71.709999999999994</v>
      </c>
      <c r="N1918">
        <v>1</v>
      </c>
      <c r="O1918">
        <v>10.1</v>
      </c>
      <c r="P1918">
        <v>7.1</v>
      </c>
    </row>
    <row r="1919" spans="13:16" x14ac:dyDescent="0.25">
      <c r="M1919">
        <f>1*10.1*8.1</f>
        <v>81.809999999999988</v>
      </c>
      <c r="N1919">
        <v>1</v>
      </c>
      <c r="O1919">
        <v>10.1</v>
      </c>
      <c r="P1919">
        <v>8.1</v>
      </c>
    </row>
    <row r="1920" spans="13:16" x14ac:dyDescent="0.25">
      <c r="M1920">
        <f>1*10.1*9.1</f>
        <v>91.91</v>
      </c>
      <c r="N1920">
        <v>1</v>
      </c>
      <c r="O1920">
        <v>10.1</v>
      </c>
      <c r="P1920">
        <v>9.1</v>
      </c>
    </row>
    <row r="1921" spans="13:16" x14ac:dyDescent="0.25">
      <c r="M1921">
        <f>1*10.1*10.1</f>
        <v>102.00999999999999</v>
      </c>
      <c r="N1921">
        <v>1</v>
      </c>
      <c r="O1921">
        <v>10.1</v>
      </c>
      <c r="P1921">
        <v>10.1</v>
      </c>
    </row>
    <row r="1922" spans="13:16" x14ac:dyDescent="0.25">
      <c r="M1922">
        <f>1*10.1*1.2</f>
        <v>12.12</v>
      </c>
      <c r="N1922">
        <v>1</v>
      </c>
      <c r="O1922">
        <v>10.1</v>
      </c>
      <c r="P1922">
        <v>1.2</v>
      </c>
    </row>
    <row r="1923" spans="13:16" x14ac:dyDescent="0.25">
      <c r="M1923">
        <f>1*10.1*2.2</f>
        <v>22.220000000000002</v>
      </c>
      <c r="N1923">
        <v>1</v>
      </c>
      <c r="O1923">
        <v>10.1</v>
      </c>
      <c r="P1923">
        <v>2.2000000000000002</v>
      </c>
    </row>
    <row r="1924" spans="13:16" x14ac:dyDescent="0.25">
      <c r="M1924">
        <f>1*10.1*3.2</f>
        <v>32.32</v>
      </c>
      <c r="N1924">
        <v>1</v>
      </c>
      <c r="O1924">
        <v>10.1</v>
      </c>
      <c r="P1924">
        <v>3.2</v>
      </c>
    </row>
    <row r="1925" spans="13:16" x14ac:dyDescent="0.25">
      <c r="M1925">
        <f>1*10.1*4.2</f>
        <v>42.42</v>
      </c>
      <c r="N1925">
        <v>1</v>
      </c>
      <c r="O1925">
        <v>10.1</v>
      </c>
      <c r="P1925">
        <v>4.2</v>
      </c>
    </row>
    <row r="1926" spans="13:16" x14ac:dyDescent="0.25">
      <c r="M1926">
        <f>1*10.1*5.2</f>
        <v>52.52</v>
      </c>
      <c r="N1926">
        <v>1</v>
      </c>
      <c r="O1926">
        <v>10.1</v>
      </c>
      <c r="P1926">
        <v>5.2</v>
      </c>
    </row>
    <row r="1927" spans="13:16" x14ac:dyDescent="0.25">
      <c r="M1927">
        <f>1*10.1*6.2</f>
        <v>62.62</v>
      </c>
      <c r="N1927">
        <v>1</v>
      </c>
      <c r="O1927">
        <v>10.1</v>
      </c>
      <c r="P1927">
        <v>6.2</v>
      </c>
    </row>
    <row r="1928" spans="13:16" x14ac:dyDescent="0.25">
      <c r="M1928">
        <f>1*10.1*7.2</f>
        <v>72.72</v>
      </c>
      <c r="N1928">
        <v>1</v>
      </c>
      <c r="O1928">
        <v>10.1</v>
      </c>
      <c r="P1928">
        <v>7.2</v>
      </c>
    </row>
    <row r="1929" spans="13:16" x14ac:dyDescent="0.25">
      <c r="M1929">
        <f>1*10.1*8.2</f>
        <v>82.82</v>
      </c>
      <c r="N1929">
        <v>1</v>
      </c>
      <c r="O1929">
        <v>10.1</v>
      </c>
      <c r="P1929">
        <v>8.1999999999999993</v>
      </c>
    </row>
    <row r="1930" spans="13:16" x14ac:dyDescent="0.25">
      <c r="M1930">
        <f>1*10.1*9.2</f>
        <v>92.919999999999987</v>
      </c>
      <c r="N1930">
        <v>1</v>
      </c>
      <c r="O1930">
        <v>10.1</v>
      </c>
      <c r="P1930">
        <v>9.1999999999999993</v>
      </c>
    </row>
    <row r="1931" spans="13:16" x14ac:dyDescent="0.25">
      <c r="M1931">
        <f>1*10.1*10.2</f>
        <v>103.02</v>
      </c>
      <c r="N1931">
        <v>1</v>
      </c>
      <c r="O1931">
        <v>10.1</v>
      </c>
      <c r="P1931">
        <v>10.199999999999999</v>
      </c>
    </row>
    <row r="1932" spans="13:16" x14ac:dyDescent="0.25">
      <c r="M1932">
        <f>1*10.1*1.3</f>
        <v>13.13</v>
      </c>
      <c r="N1932">
        <v>1</v>
      </c>
      <c r="O1932">
        <v>10.1</v>
      </c>
      <c r="P1932">
        <v>1.3</v>
      </c>
    </row>
    <row r="1933" spans="13:16" x14ac:dyDescent="0.25">
      <c r="M1933">
        <f>1*10.1*2.3</f>
        <v>23.229999999999997</v>
      </c>
      <c r="N1933">
        <v>1</v>
      </c>
      <c r="O1933">
        <v>10.1</v>
      </c>
      <c r="P1933">
        <v>2.2999999999999998</v>
      </c>
    </row>
    <row r="1934" spans="13:16" x14ac:dyDescent="0.25">
      <c r="M1934">
        <f>1*10.1*3.3</f>
        <v>33.33</v>
      </c>
      <c r="N1934">
        <v>1</v>
      </c>
      <c r="O1934">
        <v>10.1</v>
      </c>
      <c r="P1934">
        <v>3.3</v>
      </c>
    </row>
    <row r="1935" spans="13:16" x14ac:dyDescent="0.25">
      <c r="M1935">
        <f>1*10.1*4.3</f>
        <v>43.43</v>
      </c>
      <c r="N1935">
        <v>1</v>
      </c>
      <c r="O1935">
        <v>10.1</v>
      </c>
      <c r="P1935">
        <v>4.3</v>
      </c>
    </row>
    <row r="1936" spans="13:16" x14ac:dyDescent="0.25">
      <c r="M1936">
        <f>1*10.1*5.3</f>
        <v>53.529999999999994</v>
      </c>
      <c r="N1936">
        <v>1</v>
      </c>
      <c r="O1936">
        <v>10.1</v>
      </c>
      <c r="P1936">
        <v>5.3</v>
      </c>
    </row>
    <row r="1937" spans="13:16" x14ac:dyDescent="0.25">
      <c r="M1937">
        <f>1*10.1*6.3</f>
        <v>63.629999999999995</v>
      </c>
      <c r="N1937">
        <v>1</v>
      </c>
      <c r="O1937">
        <v>10.1</v>
      </c>
      <c r="P1937">
        <v>6.3</v>
      </c>
    </row>
    <row r="1938" spans="13:16" x14ac:dyDescent="0.25">
      <c r="M1938">
        <f>1*10.1*7.3</f>
        <v>73.72999999999999</v>
      </c>
      <c r="N1938">
        <v>1</v>
      </c>
      <c r="O1938">
        <v>10.1</v>
      </c>
      <c r="P1938">
        <v>7.3</v>
      </c>
    </row>
    <row r="1939" spans="13:16" x14ac:dyDescent="0.25">
      <c r="M1939">
        <f>1*10.1*8.3</f>
        <v>83.83</v>
      </c>
      <c r="N1939">
        <v>1</v>
      </c>
      <c r="O1939">
        <v>10.1</v>
      </c>
      <c r="P1939">
        <v>8.3000000000000007</v>
      </c>
    </row>
    <row r="1940" spans="13:16" x14ac:dyDescent="0.25">
      <c r="M1940">
        <f>1*10.1*9.3</f>
        <v>93.93</v>
      </c>
      <c r="N1940">
        <v>1</v>
      </c>
      <c r="O1940">
        <v>10.1</v>
      </c>
      <c r="P1940">
        <v>9.3000000000000007</v>
      </c>
    </row>
    <row r="1941" spans="13:16" x14ac:dyDescent="0.25">
      <c r="M1941">
        <f>1*10.1*10.3</f>
        <v>104.03</v>
      </c>
      <c r="N1941">
        <v>1</v>
      </c>
      <c r="O1941">
        <v>10.1</v>
      </c>
      <c r="P1941">
        <v>10.3</v>
      </c>
    </row>
    <row r="1942" spans="13:16" x14ac:dyDescent="0.25">
      <c r="M1942">
        <f>1*10.1*1.4</f>
        <v>14.139999999999999</v>
      </c>
      <c r="N1942">
        <v>1</v>
      </c>
      <c r="O1942">
        <v>10.1</v>
      </c>
      <c r="P1942">
        <v>1.4</v>
      </c>
    </row>
    <row r="1943" spans="13:16" x14ac:dyDescent="0.25">
      <c r="M1943">
        <f>1*10.1*2.4</f>
        <v>24.24</v>
      </c>
      <c r="N1943">
        <v>1</v>
      </c>
      <c r="O1943">
        <v>10.1</v>
      </c>
      <c r="P1943">
        <v>2.4</v>
      </c>
    </row>
    <row r="1944" spans="13:16" x14ac:dyDescent="0.25">
      <c r="M1944">
        <f>1*10.1*3.4</f>
        <v>34.339999999999996</v>
      </c>
      <c r="N1944">
        <v>1</v>
      </c>
      <c r="O1944">
        <v>10.1</v>
      </c>
      <c r="P1944">
        <v>3.4</v>
      </c>
    </row>
    <row r="1945" spans="13:16" x14ac:dyDescent="0.25">
      <c r="M1945">
        <f>1*10.1*4.4</f>
        <v>44.440000000000005</v>
      </c>
      <c r="N1945">
        <v>1</v>
      </c>
      <c r="O1945">
        <v>10.1</v>
      </c>
      <c r="P1945">
        <v>4.4000000000000004</v>
      </c>
    </row>
    <row r="1946" spans="13:16" x14ac:dyDescent="0.25">
      <c r="M1946">
        <f>1*10.1*5.4</f>
        <v>54.54</v>
      </c>
      <c r="N1946">
        <v>1</v>
      </c>
      <c r="O1946">
        <v>10.1</v>
      </c>
      <c r="P1946">
        <v>5.4</v>
      </c>
    </row>
    <row r="1947" spans="13:16" x14ac:dyDescent="0.25">
      <c r="M1947">
        <f>1*10.1*6.4</f>
        <v>64.64</v>
      </c>
      <c r="N1947">
        <v>1</v>
      </c>
      <c r="O1947">
        <v>10.1</v>
      </c>
      <c r="P1947">
        <v>6.4</v>
      </c>
    </row>
    <row r="1948" spans="13:16" x14ac:dyDescent="0.25">
      <c r="M1948">
        <f>1*10.1*7.4</f>
        <v>74.739999999999995</v>
      </c>
      <c r="N1948">
        <v>1</v>
      </c>
      <c r="O1948">
        <v>10.1</v>
      </c>
      <c r="P1948">
        <v>7.4</v>
      </c>
    </row>
    <row r="1949" spans="13:16" x14ac:dyDescent="0.25">
      <c r="M1949">
        <f>1*10.1*8.4</f>
        <v>84.84</v>
      </c>
      <c r="N1949">
        <v>1</v>
      </c>
      <c r="O1949">
        <v>10.1</v>
      </c>
      <c r="P1949">
        <v>8.4</v>
      </c>
    </row>
    <row r="1950" spans="13:16" x14ac:dyDescent="0.25">
      <c r="M1950">
        <f>1*10.1*9.4</f>
        <v>94.94</v>
      </c>
      <c r="N1950">
        <v>1</v>
      </c>
      <c r="O1950">
        <v>10.1</v>
      </c>
      <c r="P1950">
        <v>9.4</v>
      </c>
    </row>
    <row r="1951" spans="13:16" x14ac:dyDescent="0.25">
      <c r="M1951">
        <f>1*10.1*10.4</f>
        <v>105.04</v>
      </c>
      <c r="N1951">
        <v>1</v>
      </c>
      <c r="O1951">
        <v>10.1</v>
      </c>
      <c r="P1951">
        <v>10.4</v>
      </c>
    </row>
    <row r="1952" spans="13:16" x14ac:dyDescent="0.25">
      <c r="M1952">
        <f>1*10.1*1.5</f>
        <v>15.149999999999999</v>
      </c>
      <c r="N1952">
        <v>1</v>
      </c>
      <c r="O1952">
        <v>10.1</v>
      </c>
      <c r="P1952">
        <v>1.5</v>
      </c>
    </row>
    <row r="1953" spans="13:16" x14ac:dyDescent="0.25">
      <c r="M1953">
        <f>1*10.1*2.5</f>
        <v>25.25</v>
      </c>
      <c r="N1953">
        <v>1</v>
      </c>
      <c r="O1953">
        <v>10.1</v>
      </c>
      <c r="P1953">
        <v>2.5</v>
      </c>
    </row>
    <row r="1954" spans="13:16" x14ac:dyDescent="0.25">
      <c r="M1954">
        <f>1*10.1*3.5</f>
        <v>35.35</v>
      </c>
      <c r="N1954">
        <v>1</v>
      </c>
      <c r="O1954">
        <v>10.1</v>
      </c>
      <c r="P1954">
        <v>3.5</v>
      </c>
    </row>
    <row r="1955" spans="13:16" x14ac:dyDescent="0.25">
      <c r="M1955">
        <f>1*10.1*4.5</f>
        <v>45.449999999999996</v>
      </c>
      <c r="N1955">
        <v>1</v>
      </c>
      <c r="O1955">
        <v>10.1</v>
      </c>
      <c r="P1955">
        <v>4.5</v>
      </c>
    </row>
    <row r="1956" spans="13:16" x14ac:dyDescent="0.25">
      <c r="M1956">
        <f>1*10.1*5.5</f>
        <v>55.55</v>
      </c>
      <c r="N1956">
        <v>1</v>
      </c>
      <c r="O1956">
        <v>10.1</v>
      </c>
      <c r="P1956">
        <v>5.5</v>
      </c>
    </row>
    <row r="1957" spans="13:16" x14ac:dyDescent="0.25">
      <c r="M1957">
        <f>1*10.1*6.5</f>
        <v>65.649999999999991</v>
      </c>
      <c r="N1957">
        <v>1</v>
      </c>
      <c r="O1957">
        <v>10.1</v>
      </c>
      <c r="P1957">
        <v>6.5</v>
      </c>
    </row>
    <row r="1958" spans="13:16" x14ac:dyDescent="0.25">
      <c r="M1958">
        <f>1*10.1*7.5</f>
        <v>75.75</v>
      </c>
      <c r="N1958">
        <v>1</v>
      </c>
      <c r="O1958">
        <v>10.1</v>
      </c>
      <c r="P1958">
        <v>7.5</v>
      </c>
    </row>
    <row r="1959" spans="13:16" x14ac:dyDescent="0.25">
      <c r="M1959">
        <f>1*10.1*8.5</f>
        <v>85.85</v>
      </c>
      <c r="N1959">
        <v>1</v>
      </c>
      <c r="O1959">
        <v>10.1</v>
      </c>
      <c r="P1959">
        <v>8.5</v>
      </c>
    </row>
    <row r="1960" spans="13:16" x14ac:dyDescent="0.25">
      <c r="M1960">
        <f>1*10.1*9.5</f>
        <v>95.95</v>
      </c>
      <c r="N1960">
        <v>1</v>
      </c>
      <c r="O1960">
        <v>10.1</v>
      </c>
      <c r="P1960">
        <v>9.5</v>
      </c>
    </row>
    <row r="1961" spans="13:16" x14ac:dyDescent="0.25">
      <c r="M1961">
        <f>1*10.1*10.5</f>
        <v>106.05</v>
      </c>
      <c r="N1961">
        <v>1</v>
      </c>
      <c r="O1961">
        <v>10.1</v>
      </c>
      <c r="P1961">
        <v>10.5</v>
      </c>
    </row>
    <row r="1962" spans="13:16" x14ac:dyDescent="0.25">
      <c r="M1962">
        <f>1*10.1*1.6</f>
        <v>16.16</v>
      </c>
      <c r="N1962">
        <v>1</v>
      </c>
      <c r="O1962">
        <v>10.1</v>
      </c>
      <c r="P1962">
        <v>1.6</v>
      </c>
    </row>
    <row r="1963" spans="13:16" x14ac:dyDescent="0.25">
      <c r="M1963">
        <f>1*10.1*2.6</f>
        <v>26.26</v>
      </c>
      <c r="N1963">
        <v>1</v>
      </c>
      <c r="O1963">
        <v>10.1</v>
      </c>
      <c r="P1963">
        <v>2.6</v>
      </c>
    </row>
    <row r="1964" spans="13:16" x14ac:dyDescent="0.25">
      <c r="M1964">
        <f>1*10.1*3.6</f>
        <v>36.36</v>
      </c>
      <c r="N1964">
        <v>1</v>
      </c>
      <c r="O1964">
        <v>10.1</v>
      </c>
      <c r="P1964">
        <v>3.6</v>
      </c>
    </row>
    <row r="1965" spans="13:16" x14ac:dyDescent="0.25">
      <c r="M1965">
        <f>1*10.1*4.6</f>
        <v>46.459999999999994</v>
      </c>
      <c r="N1965">
        <v>1</v>
      </c>
      <c r="O1965">
        <v>10.1</v>
      </c>
      <c r="P1965">
        <v>4.5999999999999996</v>
      </c>
    </row>
    <row r="1966" spans="13:16" x14ac:dyDescent="0.25">
      <c r="M1966">
        <f>1*10.1*5.6</f>
        <v>56.559999999999995</v>
      </c>
      <c r="N1966">
        <v>1</v>
      </c>
      <c r="O1966">
        <v>10.1</v>
      </c>
      <c r="P1966">
        <v>5.6</v>
      </c>
    </row>
    <row r="1967" spans="13:16" x14ac:dyDescent="0.25">
      <c r="M1967">
        <f>1*10.1*6.6</f>
        <v>66.66</v>
      </c>
      <c r="N1967">
        <v>1</v>
      </c>
      <c r="O1967">
        <v>10.1</v>
      </c>
      <c r="P1967">
        <v>6.6</v>
      </c>
    </row>
    <row r="1968" spans="13:16" x14ac:dyDescent="0.25">
      <c r="M1968">
        <f>1*10.1*7.6</f>
        <v>76.759999999999991</v>
      </c>
      <c r="N1968">
        <v>1</v>
      </c>
      <c r="O1968">
        <v>10.1</v>
      </c>
      <c r="P1968">
        <v>7.6</v>
      </c>
    </row>
    <row r="1969" spans="13:16" x14ac:dyDescent="0.25">
      <c r="M1969">
        <f>1*10.1*8.6</f>
        <v>86.86</v>
      </c>
      <c r="N1969">
        <v>1</v>
      </c>
      <c r="O1969">
        <v>10.1</v>
      </c>
      <c r="P1969">
        <v>8.6</v>
      </c>
    </row>
    <row r="1970" spans="13:16" x14ac:dyDescent="0.25">
      <c r="M1970">
        <f>1*10.1*9.6</f>
        <v>96.96</v>
      </c>
      <c r="N1970">
        <v>1</v>
      </c>
      <c r="O1970">
        <v>10.1</v>
      </c>
      <c r="P1970">
        <v>9.6</v>
      </c>
    </row>
    <row r="1971" spans="13:16" x14ac:dyDescent="0.25">
      <c r="M1971">
        <f>1*10.1*10.6</f>
        <v>107.05999999999999</v>
      </c>
      <c r="N1971">
        <v>1</v>
      </c>
      <c r="O1971">
        <v>10.1</v>
      </c>
      <c r="P1971">
        <v>10.6</v>
      </c>
    </row>
    <row r="1972" spans="13:16" x14ac:dyDescent="0.25">
      <c r="M1972">
        <f>1*10.1*1.7</f>
        <v>17.169999999999998</v>
      </c>
      <c r="N1972">
        <v>1</v>
      </c>
      <c r="O1972">
        <v>10.1</v>
      </c>
      <c r="P1972">
        <v>1.7</v>
      </c>
    </row>
    <row r="1973" spans="13:16" x14ac:dyDescent="0.25">
      <c r="M1973">
        <f>1*10.1*2.7</f>
        <v>27.27</v>
      </c>
      <c r="N1973">
        <v>1</v>
      </c>
      <c r="O1973">
        <v>10.1</v>
      </c>
      <c r="P1973">
        <v>2.7</v>
      </c>
    </row>
    <row r="1974" spans="13:16" x14ac:dyDescent="0.25">
      <c r="M1974">
        <f>1*10.1*3.7</f>
        <v>37.369999999999997</v>
      </c>
      <c r="N1974">
        <v>1</v>
      </c>
      <c r="O1974">
        <v>10.1</v>
      </c>
      <c r="P1974">
        <v>3.7</v>
      </c>
    </row>
    <row r="1975" spans="13:16" x14ac:dyDescent="0.25">
      <c r="M1975">
        <f>1*10.1*4.7</f>
        <v>47.47</v>
      </c>
      <c r="N1975">
        <v>1</v>
      </c>
      <c r="O1975">
        <v>10.1</v>
      </c>
      <c r="P1975">
        <v>4.7</v>
      </c>
    </row>
    <row r="1976" spans="13:16" x14ac:dyDescent="0.25">
      <c r="M1976">
        <f>1*10.1*5.7</f>
        <v>57.57</v>
      </c>
      <c r="N1976">
        <v>1</v>
      </c>
      <c r="O1976">
        <v>10.1</v>
      </c>
      <c r="P1976">
        <v>5.7</v>
      </c>
    </row>
    <row r="1977" spans="13:16" x14ac:dyDescent="0.25">
      <c r="M1977">
        <f>1*10.1*6.7</f>
        <v>67.67</v>
      </c>
      <c r="N1977">
        <v>1</v>
      </c>
      <c r="O1977">
        <v>10.1</v>
      </c>
      <c r="P1977">
        <v>6.7</v>
      </c>
    </row>
    <row r="1978" spans="13:16" x14ac:dyDescent="0.25">
      <c r="M1978">
        <f>1*10.1*7.7</f>
        <v>77.77</v>
      </c>
      <c r="N1978">
        <v>1</v>
      </c>
      <c r="O1978">
        <v>10.1</v>
      </c>
      <c r="P1978">
        <v>7.7</v>
      </c>
    </row>
    <row r="1979" spans="13:16" x14ac:dyDescent="0.25">
      <c r="M1979">
        <f>1*10.1*8.7</f>
        <v>87.86999999999999</v>
      </c>
      <c r="N1979">
        <v>1</v>
      </c>
      <c r="O1979">
        <v>10.1</v>
      </c>
      <c r="P1979">
        <v>8.6999999999999993</v>
      </c>
    </row>
    <row r="1980" spans="13:16" x14ac:dyDescent="0.25">
      <c r="M1980">
        <f>1*10.1*9.7</f>
        <v>97.969999999999985</v>
      </c>
      <c r="N1980">
        <v>1</v>
      </c>
      <c r="O1980">
        <v>10.1</v>
      </c>
      <c r="P1980">
        <v>9.6999999999999993</v>
      </c>
    </row>
    <row r="1981" spans="13:16" x14ac:dyDescent="0.25">
      <c r="M1981">
        <f>1*10.1*10.7</f>
        <v>108.07</v>
      </c>
      <c r="N1981">
        <v>1</v>
      </c>
      <c r="O1981">
        <v>10.1</v>
      </c>
      <c r="P1981">
        <v>10.7</v>
      </c>
    </row>
    <row r="1982" spans="13:16" x14ac:dyDescent="0.25">
      <c r="M1982">
        <f>1*10.1*1.8</f>
        <v>18.18</v>
      </c>
      <c r="N1982">
        <v>1</v>
      </c>
      <c r="O1982">
        <v>10.1</v>
      </c>
      <c r="P1982">
        <v>1.8</v>
      </c>
    </row>
    <row r="1983" spans="13:16" x14ac:dyDescent="0.25">
      <c r="M1983">
        <f>1*10.1*2.8</f>
        <v>28.279999999999998</v>
      </c>
      <c r="N1983">
        <v>1</v>
      </c>
      <c r="O1983">
        <v>10.1</v>
      </c>
      <c r="P1983">
        <v>2.8</v>
      </c>
    </row>
    <row r="1984" spans="13:16" x14ac:dyDescent="0.25">
      <c r="M1984">
        <f>1*10.1*3.8</f>
        <v>38.379999999999995</v>
      </c>
      <c r="N1984">
        <v>1</v>
      </c>
      <c r="O1984">
        <v>10.1</v>
      </c>
      <c r="P1984">
        <v>3.8</v>
      </c>
    </row>
    <row r="1985" spans="13:16" x14ac:dyDescent="0.25">
      <c r="M1985">
        <f>1*10.1*4.8</f>
        <v>48.48</v>
      </c>
      <c r="N1985">
        <v>1</v>
      </c>
      <c r="O1985">
        <v>10.1</v>
      </c>
      <c r="P1985">
        <v>4.8</v>
      </c>
    </row>
    <row r="1986" spans="13:16" x14ac:dyDescent="0.25">
      <c r="M1986">
        <f>1*10.1*5.8</f>
        <v>58.58</v>
      </c>
      <c r="N1986">
        <v>1</v>
      </c>
      <c r="O1986">
        <v>10.1</v>
      </c>
      <c r="P1986">
        <v>5.8</v>
      </c>
    </row>
    <row r="1987" spans="13:16" x14ac:dyDescent="0.25">
      <c r="M1987">
        <f>1*10.1*6.8</f>
        <v>68.679999999999993</v>
      </c>
      <c r="N1987">
        <v>1</v>
      </c>
      <c r="O1987">
        <v>10.1</v>
      </c>
      <c r="P1987">
        <v>6.8</v>
      </c>
    </row>
    <row r="1988" spans="13:16" x14ac:dyDescent="0.25">
      <c r="M1988">
        <f>1*10.1*7.8</f>
        <v>78.78</v>
      </c>
      <c r="N1988">
        <v>1</v>
      </c>
      <c r="O1988">
        <v>10.1</v>
      </c>
      <c r="P1988">
        <v>7.8</v>
      </c>
    </row>
    <row r="1989" spans="13:16" x14ac:dyDescent="0.25">
      <c r="M1989">
        <f>1*10.1*8.8</f>
        <v>88.88000000000001</v>
      </c>
      <c r="N1989">
        <v>1</v>
      </c>
      <c r="O1989">
        <v>10.1</v>
      </c>
      <c r="P1989">
        <v>8.8000000000000007</v>
      </c>
    </row>
    <row r="1990" spans="13:16" x14ac:dyDescent="0.25">
      <c r="M1990">
        <f>1*10.1*9.8</f>
        <v>98.98</v>
      </c>
      <c r="N1990">
        <v>1</v>
      </c>
      <c r="O1990">
        <v>10.1</v>
      </c>
      <c r="P1990">
        <v>9.8000000000000007</v>
      </c>
    </row>
    <row r="1991" spans="13:16" x14ac:dyDescent="0.25">
      <c r="M1991">
        <f>1*10.1*10.8</f>
        <v>109.08</v>
      </c>
      <c r="N1991">
        <v>1</v>
      </c>
      <c r="O1991">
        <v>10.1</v>
      </c>
      <c r="P1991">
        <v>10.8</v>
      </c>
    </row>
    <row r="1992" spans="13:16" x14ac:dyDescent="0.25">
      <c r="M1992">
        <f>1*10.1*1.9</f>
        <v>19.189999999999998</v>
      </c>
      <c r="N1992">
        <v>1</v>
      </c>
      <c r="O1992">
        <v>10.1</v>
      </c>
      <c r="P1992">
        <v>1.9</v>
      </c>
    </row>
    <row r="1993" spans="13:16" x14ac:dyDescent="0.25">
      <c r="M1993">
        <f>1*10.1*2.9</f>
        <v>29.29</v>
      </c>
      <c r="N1993">
        <v>1</v>
      </c>
      <c r="O1993">
        <v>10.1</v>
      </c>
      <c r="P1993">
        <v>2.9</v>
      </c>
    </row>
    <row r="1994" spans="13:16" x14ac:dyDescent="0.25">
      <c r="M1994">
        <f>1*10.1*3.9</f>
        <v>39.39</v>
      </c>
      <c r="N1994">
        <v>1</v>
      </c>
      <c r="O1994">
        <v>10.1</v>
      </c>
      <c r="P1994">
        <v>3.9</v>
      </c>
    </row>
    <row r="1995" spans="13:16" x14ac:dyDescent="0.25">
      <c r="M1995">
        <f>1*10.1*4.9</f>
        <v>49.49</v>
      </c>
      <c r="N1995">
        <v>1</v>
      </c>
      <c r="O1995">
        <v>10.1</v>
      </c>
      <c r="P1995">
        <v>4.9000000000000004</v>
      </c>
    </row>
    <row r="1996" spans="13:16" x14ac:dyDescent="0.25">
      <c r="M1996">
        <f>1*10.1*5.9</f>
        <v>59.59</v>
      </c>
      <c r="N1996">
        <v>1</v>
      </c>
      <c r="O1996">
        <v>10.1</v>
      </c>
      <c r="P1996">
        <v>5.9</v>
      </c>
    </row>
    <row r="1997" spans="13:16" x14ac:dyDescent="0.25">
      <c r="M1997">
        <f>1*10.1*6.9</f>
        <v>69.69</v>
      </c>
      <c r="N1997">
        <v>1</v>
      </c>
      <c r="O1997">
        <v>10.1</v>
      </c>
      <c r="P1997">
        <v>6.9</v>
      </c>
    </row>
    <row r="1998" spans="13:16" x14ac:dyDescent="0.25">
      <c r="M1998">
        <f>1*10.1*7.9</f>
        <v>79.790000000000006</v>
      </c>
      <c r="N1998">
        <v>1</v>
      </c>
      <c r="O1998">
        <v>10.1</v>
      </c>
      <c r="P1998">
        <v>7.9</v>
      </c>
    </row>
    <row r="1999" spans="13:16" x14ac:dyDescent="0.25">
      <c r="M1999">
        <f>1*10.1*8.9</f>
        <v>89.89</v>
      </c>
      <c r="N1999">
        <v>1</v>
      </c>
      <c r="O1999">
        <v>10.1</v>
      </c>
      <c r="P1999">
        <v>8.9</v>
      </c>
    </row>
    <row r="2000" spans="13:16" x14ac:dyDescent="0.25">
      <c r="M2000">
        <f>1*10.1*9.9</f>
        <v>99.99</v>
      </c>
      <c r="N2000">
        <v>1</v>
      </c>
      <c r="O2000">
        <v>10.1</v>
      </c>
      <c r="P2000">
        <v>9.9</v>
      </c>
    </row>
    <row r="2001" spans="13:16" x14ac:dyDescent="0.25">
      <c r="M2001">
        <f>1*10.1*10.9</f>
        <v>110.09</v>
      </c>
      <c r="N2001">
        <v>1</v>
      </c>
      <c r="O2001">
        <v>10.1</v>
      </c>
      <c r="P2001">
        <v>10.9</v>
      </c>
    </row>
    <row r="2002" spans="13:16" x14ac:dyDescent="0.25">
      <c r="M2002">
        <f>1*1.2*1</f>
        <v>1.2</v>
      </c>
      <c r="N2002">
        <v>1</v>
      </c>
      <c r="O2002">
        <v>1.2</v>
      </c>
      <c r="P2002">
        <v>1</v>
      </c>
    </row>
    <row r="2003" spans="13:16" x14ac:dyDescent="0.25">
      <c r="M2003">
        <f>1*1.2*2</f>
        <v>2.4</v>
      </c>
      <c r="N2003">
        <v>1</v>
      </c>
      <c r="O2003">
        <v>1.2</v>
      </c>
      <c r="P2003">
        <v>2</v>
      </c>
    </row>
    <row r="2004" spans="13:16" x14ac:dyDescent="0.25">
      <c r="M2004">
        <f>1*1.2*3</f>
        <v>3.5999999999999996</v>
      </c>
      <c r="N2004">
        <v>1</v>
      </c>
      <c r="O2004">
        <v>1.2</v>
      </c>
      <c r="P2004">
        <v>3</v>
      </c>
    </row>
    <row r="2005" spans="13:16" x14ac:dyDescent="0.25">
      <c r="M2005">
        <f>1*1.2*4</f>
        <v>4.8</v>
      </c>
      <c r="N2005">
        <v>1</v>
      </c>
      <c r="O2005">
        <v>1.2</v>
      </c>
      <c r="P2005">
        <v>4</v>
      </c>
    </row>
    <row r="2006" spans="13:16" x14ac:dyDescent="0.25">
      <c r="M2006">
        <f>1*1.2*5</f>
        <v>6</v>
      </c>
      <c r="N2006">
        <v>1</v>
      </c>
      <c r="O2006">
        <v>1.2</v>
      </c>
      <c r="P2006">
        <v>5</v>
      </c>
    </row>
    <row r="2007" spans="13:16" x14ac:dyDescent="0.25">
      <c r="M2007">
        <f>1*1.2*6</f>
        <v>7.1999999999999993</v>
      </c>
      <c r="N2007">
        <v>1</v>
      </c>
      <c r="O2007">
        <v>1.2</v>
      </c>
      <c r="P2007">
        <v>6</v>
      </c>
    </row>
    <row r="2008" spans="13:16" x14ac:dyDescent="0.25">
      <c r="M2008">
        <f>1*1.2*7</f>
        <v>8.4</v>
      </c>
      <c r="N2008">
        <v>1</v>
      </c>
      <c r="O2008">
        <v>1.2</v>
      </c>
      <c r="P2008">
        <v>7</v>
      </c>
    </row>
    <row r="2009" spans="13:16" x14ac:dyDescent="0.25">
      <c r="M2009">
        <f>1*1.2*8</f>
        <v>9.6</v>
      </c>
      <c r="N2009">
        <v>1</v>
      </c>
      <c r="O2009">
        <v>1.2</v>
      </c>
      <c r="P2009">
        <v>8</v>
      </c>
    </row>
    <row r="2010" spans="13:16" x14ac:dyDescent="0.25">
      <c r="M2010">
        <f>1*1.2*9</f>
        <v>10.799999999999999</v>
      </c>
      <c r="N2010">
        <v>1</v>
      </c>
      <c r="O2010">
        <v>1.2</v>
      </c>
      <c r="P2010">
        <v>9</v>
      </c>
    </row>
    <row r="2011" spans="13:16" x14ac:dyDescent="0.25">
      <c r="M2011">
        <f>1*1.2*10</f>
        <v>12</v>
      </c>
      <c r="N2011">
        <v>1</v>
      </c>
      <c r="O2011">
        <v>1.2</v>
      </c>
      <c r="P2011">
        <v>10</v>
      </c>
    </row>
    <row r="2012" spans="13:16" x14ac:dyDescent="0.25">
      <c r="M2012">
        <f>1*1.2*1.1</f>
        <v>1.32</v>
      </c>
      <c r="N2012">
        <v>1</v>
      </c>
      <c r="O2012">
        <v>1.2</v>
      </c>
      <c r="P2012">
        <v>1.1000000000000001</v>
      </c>
    </row>
    <row r="2013" spans="13:16" x14ac:dyDescent="0.25">
      <c r="M2013">
        <f>1*1.2*2.1</f>
        <v>2.52</v>
      </c>
      <c r="N2013">
        <v>1</v>
      </c>
      <c r="O2013">
        <v>1.2</v>
      </c>
      <c r="P2013">
        <v>2.1</v>
      </c>
    </row>
    <row r="2014" spans="13:16" x14ac:dyDescent="0.25">
      <c r="M2014">
        <f>1*1.2*3.1</f>
        <v>3.7199999999999998</v>
      </c>
      <c r="N2014">
        <v>1</v>
      </c>
      <c r="O2014">
        <v>1.2</v>
      </c>
      <c r="P2014">
        <v>3.1</v>
      </c>
    </row>
    <row r="2015" spans="13:16" x14ac:dyDescent="0.25">
      <c r="M2015">
        <f>1*1.2*4.1</f>
        <v>4.919999999999999</v>
      </c>
      <c r="N2015">
        <v>1</v>
      </c>
      <c r="O2015">
        <v>1.2</v>
      </c>
      <c r="P2015">
        <v>4.0999999999999996</v>
      </c>
    </row>
    <row r="2016" spans="13:16" x14ac:dyDescent="0.25">
      <c r="M2016">
        <f>1*1.2*5.1</f>
        <v>6.1199999999999992</v>
      </c>
      <c r="N2016">
        <v>1</v>
      </c>
      <c r="O2016">
        <v>1.2</v>
      </c>
      <c r="P2016">
        <v>5.0999999999999996</v>
      </c>
    </row>
    <row r="2017" spans="13:16" x14ac:dyDescent="0.25">
      <c r="M2017">
        <f>1*1.2*6.1</f>
        <v>7.3199999999999994</v>
      </c>
      <c r="N2017">
        <v>1</v>
      </c>
      <c r="O2017">
        <v>1.2</v>
      </c>
      <c r="P2017">
        <v>6.1</v>
      </c>
    </row>
    <row r="2018" spans="13:16" x14ac:dyDescent="0.25">
      <c r="M2018">
        <f>1*1.2*7.1</f>
        <v>8.52</v>
      </c>
      <c r="N2018">
        <v>1</v>
      </c>
      <c r="O2018">
        <v>1.2</v>
      </c>
      <c r="P2018">
        <v>7.1</v>
      </c>
    </row>
    <row r="2019" spans="13:16" x14ac:dyDescent="0.25">
      <c r="M2019">
        <f>1*1.2*8.1</f>
        <v>9.7199999999999989</v>
      </c>
      <c r="N2019">
        <v>1</v>
      </c>
      <c r="O2019">
        <v>1.2</v>
      </c>
      <c r="P2019">
        <v>8.1</v>
      </c>
    </row>
    <row r="2020" spans="13:16" x14ac:dyDescent="0.25">
      <c r="M2020">
        <f>1*1.2*9.1</f>
        <v>10.92</v>
      </c>
      <c r="N2020">
        <v>1</v>
      </c>
      <c r="O2020">
        <v>1.2</v>
      </c>
      <c r="P2020">
        <v>9.1</v>
      </c>
    </row>
    <row r="2021" spans="13:16" x14ac:dyDescent="0.25">
      <c r="M2021">
        <f>1*1.2*10.1</f>
        <v>12.12</v>
      </c>
      <c r="N2021">
        <v>1</v>
      </c>
      <c r="O2021">
        <v>1.2</v>
      </c>
      <c r="P2021">
        <v>10.1</v>
      </c>
    </row>
    <row r="2022" spans="13:16" x14ac:dyDescent="0.25">
      <c r="M2022">
        <f>1*1.2*1.2</f>
        <v>1.44</v>
      </c>
      <c r="N2022">
        <v>1</v>
      </c>
      <c r="O2022">
        <v>1.2</v>
      </c>
      <c r="P2022">
        <v>1.2</v>
      </c>
    </row>
    <row r="2023" spans="13:16" x14ac:dyDescent="0.25">
      <c r="M2023">
        <f>1*1.2*2.2</f>
        <v>2.64</v>
      </c>
      <c r="N2023">
        <v>1</v>
      </c>
      <c r="O2023">
        <v>1.2</v>
      </c>
      <c r="P2023">
        <v>2.2000000000000002</v>
      </c>
    </row>
    <row r="2024" spans="13:16" x14ac:dyDescent="0.25">
      <c r="M2024">
        <f>1*1.2*3.2</f>
        <v>3.84</v>
      </c>
      <c r="N2024">
        <v>1</v>
      </c>
      <c r="O2024">
        <v>1.2</v>
      </c>
      <c r="P2024">
        <v>3.2</v>
      </c>
    </row>
    <row r="2025" spans="13:16" x14ac:dyDescent="0.25">
      <c r="M2025">
        <f>1*1.2*4.2</f>
        <v>5.04</v>
      </c>
      <c r="N2025">
        <v>1</v>
      </c>
      <c r="O2025">
        <v>1.2</v>
      </c>
      <c r="P2025">
        <v>4.2</v>
      </c>
    </row>
    <row r="2026" spans="13:16" x14ac:dyDescent="0.25">
      <c r="M2026">
        <f>1*1.2*5.2</f>
        <v>6.24</v>
      </c>
      <c r="N2026">
        <v>1</v>
      </c>
      <c r="O2026">
        <v>1.2</v>
      </c>
      <c r="P2026">
        <v>5.2</v>
      </c>
    </row>
    <row r="2027" spans="13:16" x14ac:dyDescent="0.25">
      <c r="M2027">
        <f>1*1.2*6.2</f>
        <v>7.4399999999999995</v>
      </c>
      <c r="N2027">
        <v>1</v>
      </c>
      <c r="O2027">
        <v>1.2</v>
      </c>
      <c r="P2027">
        <v>6.2</v>
      </c>
    </row>
    <row r="2028" spans="13:16" x14ac:dyDescent="0.25">
      <c r="M2028">
        <f>1*1.2*7.2</f>
        <v>8.64</v>
      </c>
      <c r="N2028">
        <v>1</v>
      </c>
      <c r="O2028">
        <v>1.2</v>
      </c>
      <c r="P2028">
        <v>7.2</v>
      </c>
    </row>
    <row r="2029" spans="13:16" x14ac:dyDescent="0.25">
      <c r="M2029">
        <f>1*1.2*8.2</f>
        <v>9.8399999999999981</v>
      </c>
      <c r="N2029">
        <v>1</v>
      </c>
      <c r="O2029">
        <v>1.2</v>
      </c>
      <c r="P2029">
        <v>8.1999999999999993</v>
      </c>
    </row>
    <row r="2030" spans="13:16" x14ac:dyDescent="0.25">
      <c r="M2030">
        <f>1*1.2*9.2</f>
        <v>11.04</v>
      </c>
      <c r="N2030">
        <v>1</v>
      </c>
      <c r="O2030">
        <v>1.2</v>
      </c>
      <c r="P2030">
        <v>9.1999999999999993</v>
      </c>
    </row>
    <row r="2031" spans="13:16" x14ac:dyDescent="0.25">
      <c r="M2031">
        <f>1*1.2*10.2</f>
        <v>12.239999999999998</v>
      </c>
      <c r="N2031">
        <v>1</v>
      </c>
      <c r="O2031">
        <v>1.2</v>
      </c>
      <c r="P2031">
        <v>10.199999999999999</v>
      </c>
    </row>
    <row r="2032" spans="13:16" x14ac:dyDescent="0.25">
      <c r="M2032">
        <f>1*1.2*1.3</f>
        <v>1.56</v>
      </c>
      <c r="N2032">
        <v>1</v>
      </c>
      <c r="O2032">
        <v>1.2</v>
      </c>
      <c r="P2032">
        <v>1.3</v>
      </c>
    </row>
    <row r="2033" spans="13:16" x14ac:dyDescent="0.25">
      <c r="M2033">
        <f>1*1.2*2.3</f>
        <v>2.76</v>
      </c>
      <c r="N2033">
        <v>1</v>
      </c>
      <c r="O2033">
        <v>1.2</v>
      </c>
      <c r="P2033">
        <v>2.2999999999999998</v>
      </c>
    </row>
    <row r="2034" spans="13:16" x14ac:dyDescent="0.25">
      <c r="M2034">
        <f>1*1.2*3.3</f>
        <v>3.9599999999999995</v>
      </c>
      <c r="N2034">
        <v>1</v>
      </c>
      <c r="O2034">
        <v>1.2</v>
      </c>
      <c r="P2034">
        <v>3.3</v>
      </c>
    </row>
    <row r="2035" spans="13:16" x14ac:dyDescent="0.25">
      <c r="M2035">
        <f>1*1.2*4.3</f>
        <v>5.1599999999999993</v>
      </c>
      <c r="N2035">
        <v>1</v>
      </c>
      <c r="O2035">
        <v>1.2</v>
      </c>
      <c r="P2035">
        <v>4.3</v>
      </c>
    </row>
    <row r="2036" spans="13:16" x14ac:dyDescent="0.25">
      <c r="M2036">
        <f>1*1.2*5.3</f>
        <v>6.3599999999999994</v>
      </c>
      <c r="N2036">
        <v>1</v>
      </c>
      <c r="O2036">
        <v>1.2</v>
      </c>
      <c r="P2036">
        <v>5.3</v>
      </c>
    </row>
    <row r="2037" spans="13:16" x14ac:dyDescent="0.25">
      <c r="M2037">
        <f>1*1.2*6.3</f>
        <v>7.56</v>
      </c>
      <c r="N2037">
        <v>1</v>
      </c>
      <c r="O2037">
        <v>1.2</v>
      </c>
      <c r="P2037">
        <v>6.3</v>
      </c>
    </row>
    <row r="2038" spans="13:16" x14ac:dyDescent="0.25">
      <c r="M2038">
        <f>1*1.2*7.3</f>
        <v>8.76</v>
      </c>
      <c r="N2038">
        <v>1</v>
      </c>
      <c r="O2038">
        <v>1.2</v>
      </c>
      <c r="P2038">
        <v>7.3</v>
      </c>
    </row>
    <row r="2039" spans="13:16" x14ac:dyDescent="0.25">
      <c r="M2039">
        <f>1*1.2*8.3</f>
        <v>9.9600000000000009</v>
      </c>
      <c r="N2039">
        <v>1</v>
      </c>
      <c r="O2039">
        <v>1.2</v>
      </c>
      <c r="P2039">
        <v>8.3000000000000007</v>
      </c>
    </row>
    <row r="2040" spans="13:16" x14ac:dyDescent="0.25">
      <c r="M2040">
        <f>1*1.2*9.3</f>
        <v>11.16</v>
      </c>
      <c r="N2040">
        <v>1</v>
      </c>
      <c r="O2040">
        <v>1.2</v>
      </c>
      <c r="P2040">
        <v>9.3000000000000007</v>
      </c>
    </row>
    <row r="2041" spans="13:16" x14ac:dyDescent="0.25">
      <c r="M2041">
        <f>1*1.2*10.3</f>
        <v>12.360000000000001</v>
      </c>
      <c r="N2041">
        <v>1</v>
      </c>
      <c r="O2041">
        <v>1.2</v>
      </c>
      <c r="P2041">
        <v>10.3</v>
      </c>
    </row>
    <row r="2042" spans="13:16" x14ac:dyDescent="0.25">
      <c r="M2042">
        <f>1*1.2*1.4</f>
        <v>1.68</v>
      </c>
      <c r="N2042">
        <v>1</v>
      </c>
      <c r="O2042">
        <v>1.2</v>
      </c>
      <c r="P2042">
        <v>1.4</v>
      </c>
    </row>
    <row r="2043" spans="13:16" x14ac:dyDescent="0.25">
      <c r="M2043">
        <f>1*1.2*2.4</f>
        <v>2.88</v>
      </c>
      <c r="N2043">
        <v>1</v>
      </c>
      <c r="O2043">
        <v>1.2</v>
      </c>
      <c r="P2043">
        <v>2.4</v>
      </c>
    </row>
    <row r="2044" spans="13:16" x14ac:dyDescent="0.25">
      <c r="M2044">
        <f>1*1.2*3.4</f>
        <v>4.08</v>
      </c>
      <c r="N2044">
        <v>1</v>
      </c>
      <c r="O2044">
        <v>1.2</v>
      </c>
      <c r="P2044">
        <v>3.4</v>
      </c>
    </row>
    <row r="2045" spans="13:16" x14ac:dyDescent="0.25">
      <c r="M2045">
        <f>1*1.2*4.4</f>
        <v>5.28</v>
      </c>
      <c r="N2045">
        <v>1</v>
      </c>
      <c r="O2045">
        <v>1.2</v>
      </c>
      <c r="P2045">
        <v>4.4000000000000004</v>
      </c>
    </row>
    <row r="2046" spans="13:16" x14ac:dyDescent="0.25">
      <c r="M2046">
        <f>1*1.2*5.4</f>
        <v>6.48</v>
      </c>
      <c r="N2046">
        <v>1</v>
      </c>
      <c r="O2046">
        <v>1.2</v>
      </c>
      <c r="P2046">
        <v>5.4</v>
      </c>
    </row>
    <row r="2047" spans="13:16" x14ac:dyDescent="0.25">
      <c r="M2047">
        <f>1*1.2*6.4</f>
        <v>7.68</v>
      </c>
      <c r="N2047">
        <v>1</v>
      </c>
      <c r="O2047">
        <v>1.2</v>
      </c>
      <c r="P2047">
        <v>6.4</v>
      </c>
    </row>
    <row r="2048" spans="13:16" x14ac:dyDescent="0.25">
      <c r="M2048">
        <f>1*1.2*7.4</f>
        <v>8.8800000000000008</v>
      </c>
      <c r="N2048">
        <v>1</v>
      </c>
      <c r="O2048">
        <v>1.2</v>
      </c>
      <c r="P2048">
        <v>7.4</v>
      </c>
    </row>
    <row r="2049" spans="13:16" x14ac:dyDescent="0.25">
      <c r="M2049">
        <f>1*1.2*8.4</f>
        <v>10.08</v>
      </c>
      <c r="N2049">
        <v>1</v>
      </c>
      <c r="O2049">
        <v>1.2</v>
      </c>
      <c r="P2049">
        <v>8.4</v>
      </c>
    </row>
    <row r="2050" spans="13:16" x14ac:dyDescent="0.25">
      <c r="M2050">
        <f>1*1.2*9.4</f>
        <v>11.28</v>
      </c>
      <c r="N2050">
        <v>1</v>
      </c>
      <c r="O2050">
        <v>1.2</v>
      </c>
      <c r="P2050">
        <v>9.4</v>
      </c>
    </row>
    <row r="2051" spans="13:16" x14ac:dyDescent="0.25">
      <c r="M2051">
        <f>1*1.2*10.4</f>
        <v>12.48</v>
      </c>
      <c r="N2051">
        <v>1</v>
      </c>
      <c r="O2051">
        <v>1.2</v>
      </c>
      <c r="P2051">
        <v>10.4</v>
      </c>
    </row>
    <row r="2052" spans="13:16" x14ac:dyDescent="0.25">
      <c r="M2052">
        <f>1*1.2*1.5</f>
        <v>1.7999999999999998</v>
      </c>
      <c r="N2052">
        <v>1</v>
      </c>
      <c r="O2052">
        <v>1.2</v>
      </c>
      <c r="P2052">
        <v>1.5</v>
      </c>
    </row>
    <row r="2053" spans="13:16" x14ac:dyDescent="0.25">
      <c r="M2053">
        <f>1*1.2*2.5</f>
        <v>3</v>
      </c>
      <c r="N2053">
        <v>1</v>
      </c>
      <c r="O2053">
        <v>1.2</v>
      </c>
      <c r="P2053">
        <v>2.5</v>
      </c>
    </row>
    <row r="2054" spans="13:16" x14ac:dyDescent="0.25">
      <c r="M2054">
        <f>1*1.2*3.5</f>
        <v>4.2</v>
      </c>
      <c r="N2054">
        <v>1</v>
      </c>
      <c r="O2054">
        <v>1.2</v>
      </c>
      <c r="P2054">
        <v>3.5</v>
      </c>
    </row>
    <row r="2055" spans="13:16" x14ac:dyDescent="0.25">
      <c r="M2055">
        <f>1*1.2*4.5</f>
        <v>5.3999999999999995</v>
      </c>
      <c r="N2055">
        <v>1</v>
      </c>
      <c r="O2055">
        <v>1.2</v>
      </c>
      <c r="P2055">
        <v>4.5</v>
      </c>
    </row>
    <row r="2056" spans="13:16" x14ac:dyDescent="0.25">
      <c r="M2056">
        <f>1*1.2*5.5</f>
        <v>6.6</v>
      </c>
      <c r="N2056">
        <v>1</v>
      </c>
      <c r="O2056">
        <v>1.2</v>
      </c>
      <c r="P2056">
        <v>5.5</v>
      </c>
    </row>
    <row r="2057" spans="13:16" x14ac:dyDescent="0.25">
      <c r="M2057">
        <f>1*1.2*6.5</f>
        <v>7.8</v>
      </c>
      <c r="N2057">
        <v>1</v>
      </c>
      <c r="O2057">
        <v>1.2</v>
      </c>
      <c r="P2057">
        <v>6.5</v>
      </c>
    </row>
    <row r="2058" spans="13:16" x14ac:dyDescent="0.25">
      <c r="M2058">
        <f>1*1.2*7.5</f>
        <v>9</v>
      </c>
      <c r="N2058">
        <v>1</v>
      </c>
      <c r="O2058">
        <v>1.2</v>
      </c>
      <c r="P2058">
        <v>7.5</v>
      </c>
    </row>
    <row r="2059" spans="13:16" x14ac:dyDescent="0.25">
      <c r="M2059">
        <f>1*1.2*8.5</f>
        <v>10.199999999999999</v>
      </c>
      <c r="N2059">
        <v>1</v>
      </c>
      <c r="O2059">
        <v>1.2</v>
      </c>
      <c r="P2059">
        <v>8.5</v>
      </c>
    </row>
    <row r="2060" spans="13:16" x14ac:dyDescent="0.25">
      <c r="M2060">
        <f>1*1.2*9.5</f>
        <v>11.4</v>
      </c>
      <c r="N2060">
        <v>1</v>
      </c>
      <c r="O2060">
        <v>1.2</v>
      </c>
      <c r="P2060">
        <v>9.5</v>
      </c>
    </row>
    <row r="2061" spans="13:16" x14ac:dyDescent="0.25">
      <c r="M2061">
        <f>1*1.2*10.5</f>
        <v>12.6</v>
      </c>
      <c r="N2061">
        <v>1</v>
      </c>
      <c r="O2061">
        <v>1.2</v>
      </c>
      <c r="P2061">
        <v>10.5</v>
      </c>
    </row>
    <row r="2062" spans="13:16" x14ac:dyDescent="0.25">
      <c r="M2062">
        <f>1*1.2*1.6</f>
        <v>1.92</v>
      </c>
      <c r="N2062">
        <v>1</v>
      </c>
      <c r="O2062">
        <v>1.2</v>
      </c>
      <c r="P2062">
        <v>1.6</v>
      </c>
    </row>
    <row r="2063" spans="13:16" x14ac:dyDescent="0.25">
      <c r="M2063">
        <f>1*1.2*2.6</f>
        <v>3.12</v>
      </c>
      <c r="N2063">
        <v>1</v>
      </c>
      <c r="O2063">
        <v>1.2</v>
      </c>
      <c r="P2063">
        <v>2.6</v>
      </c>
    </row>
    <row r="2064" spans="13:16" x14ac:dyDescent="0.25">
      <c r="M2064">
        <f>1*1.2*3.6</f>
        <v>4.32</v>
      </c>
      <c r="N2064">
        <v>1</v>
      </c>
      <c r="O2064">
        <v>1.2</v>
      </c>
      <c r="P2064">
        <v>3.6</v>
      </c>
    </row>
    <row r="2065" spans="13:16" x14ac:dyDescent="0.25">
      <c r="M2065">
        <f>1*1.2*4.6</f>
        <v>5.52</v>
      </c>
      <c r="N2065">
        <v>1</v>
      </c>
      <c r="O2065">
        <v>1.2</v>
      </c>
      <c r="P2065">
        <v>4.5999999999999996</v>
      </c>
    </row>
    <row r="2066" spans="13:16" x14ac:dyDescent="0.25">
      <c r="M2066">
        <f>1*1.2*5.6</f>
        <v>6.72</v>
      </c>
      <c r="N2066">
        <v>1</v>
      </c>
      <c r="O2066">
        <v>1.2</v>
      </c>
      <c r="P2066">
        <v>5.6</v>
      </c>
    </row>
    <row r="2067" spans="13:16" x14ac:dyDescent="0.25">
      <c r="M2067">
        <f>1*1.2*6.6</f>
        <v>7.919999999999999</v>
      </c>
      <c r="N2067">
        <v>1</v>
      </c>
      <c r="O2067">
        <v>1.2</v>
      </c>
      <c r="P2067">
        <v>6.6</v>
      </c>
    </row>
    <row r="2068" spans="13:16" x14ac:dyDescent="0.25">
      <c r="M2068">
        <f>1*1.2*7.6</f>
        <v>9.1199999999999992</v>
      </c>
      <c r="N2068">
        <v>1</v>
      </c>
      <c r="O2068">
        <v>1.2</v>
      </c>
      <c r="P2068">
        <v>7.6</v>
      </c>
    </row>
    <row r="2069" spans="13:16" x14ac:dyDescent="0.25">
      <c r="M2069">
        <f>1*1.2*8.6</f>
        <v>10.319999999999999</v>
      </c>
      <c r="N2069">
        <v>1</v>
      </c>
      <c r="O2069">
        <v>1.2</v>
      </c>
      <c r="P2069">
        <v>8.6</v>
      </c>
    </row>
    <row r="2070" spans="13:16" x14ac:dyDescent="0.25">
      <c r="M2070">
        <f>1*1.2*9.6</f>
        <v>11.52</v>
      </c>
      <c r="N2070">
        <v>1</v>
      </c>
      <c r="O2070">
        <v>1.2</v>
      </c>
      <c r="P2070">
        <v>9.6</v>
      </c>
    </row>
    <row r="2071" spans="13:16" x14ac:dyDescent="0.25">
      <c r="M2071">
        <f>1*1.2*10.6</f>
        <v>12.719999999999999</v>
      </c>
      <c r="N2071">
        <v>1</v>
      </c>
      <c r="O2071">
        <v>1.2</v>
      </c>
      <c r="P2071">
        <v>10.6</v>
      </c>
    </row>
    <row r="2072" spans="13:16" x14ac:dyDescent="0.25">
      <c r="M2072">
        <f>1*1.2*1.7</f>
        <v>2.04</v>
      </c>
      <c r="N2072">
        <v>1</v>
      </c>
      <c r="O2072">
        <v>1.2</v>
      </c>
      <c r="P2072">
        <v>1.7</v>
      </c>
    </row>
    <row r="2073" spans="13:16" x14ac:dyDescent="0.25">
      <c r="M2073">
        <f>1*1.2*2.7</f>
        <v>3.24</v>
      </c>
      <c r="N2073">
        <v>1</v>
      </c>
      <c r="O2073">
        <v>1.2</v>
      </c>
      <c r="P2073">
        <v>2.7</v>
      </c>
    </row>
    <row r="2074" spans="13:16" x14ac:dyDescent="0.25">
      <c r="M2074">
        <f>1*1.2*3.7</f>
        <v>4.4400000000000004</v>
      </c>
      <c r="N2074">
        <v>1</v>
      </c>
      <c r="O2074">
        <v>1.2</v>
      </c>
      <c r="P2074">
        <v>3.7</v>
      </c>
    </row>
    <row r="2075" spans="13:16" x14ac:dyDescent="0.25">
      <c r="M2075">
        <f>1*1.2*4.7</f>
        <v>5.64</v>
      </c>
      <c r="N2075">
        <v>1</v>
      </c>
      <c r="O2075">
        <v>1.2</v>
      </c>
      <c r="P2075">
        <v>4.7</v>
      </c>
    </row>
    <row r="2076" spans="13:16" x14ac:dyDescent="0.25">
      <c r="M2076">
        <f>1*1.2*5.7</f>
        <v>6.84</v>
      </c>
      <c r="N2076">
        <v>1</v>
      </c>
      <c r="O2076">
        <v>1.2</v>
      </c>
      <c r="P2076">
        <v>5.7</v>
      </c>
    </row>
    <row r="2077" spans="13:16" x14ac:dyDescent="0.25">
      <c r="M2077">
        <f>1*1.2*6.7</f>
        <v>8.0399999999999991</v>
      </c>
      <c r="N2077">
        <v>1</v>
      </c>
      <c r="O2077">
        <v>1.2</v>
      </c>
      <c r="P2077">
        <v>6.7</v>
      </c>
    </row>
    <row r="2078" spans="13:16" x14ac:dyDescent="0.25">
      <c r="M2078">
        <f>1*1.2*7.7</f>
        <v>9.24</v>
      </c>
      <c r="N2078">
        <v>1</v>
      </c>
      <c r="O2078">
        <v>1.2</v>
      </c>
      <c r="P2078">
        <v>7.7</v>
      </c>
    </row>
    <row r="2079" spans="13:16" x14ac:dyDescent="0.25">
      <c r="M2079">
        <f>1*1.2*8.7</f>
        <v>10.44</v>
      </c>
      <c r="N2079">
        <v>1</v>
      </c>
      <c r="O2079">
        <v>1.2</v>
      </c>
      <c r="P2079">
        <v>8.6999999999999993</v>
      </c>
    </row>
    <row r="2080" spans="13:16" x14ac:dyDescent="0.25">
      <c r="M2080">
        <f>1*1.2*9.7</f>
        <v>11.639999999999999</v>
      </c>
      <c r="N2080">
        <v>1</v>
      </c>
      <c r="O2080">
        <v>1.2</v>
      </c>
      <c r="P2080">
        <v>9.6999999999999993</v>
      </c>
    </row>
    <row r="2081" spans="13:16" x14ac:dyDescent="0.25">
      <c r="M2081">
        <f>1*1.2*10.7</f>
        <v>12.839999999999998</v>
      </c>
      <c r="N2081">
        <v>1</v>
      </c>
      <c r="O2081">
        <v>1.2</v>
      </c>
      <c r="P2081">
        <v>10.7</v>
      </c>
    </row>
    <row r="2082" spans="13:16" x14ac:dyDescent="0.25">
      <c r="M2082">
        <f>1*1.2*1.8</f>
        <v>2.16</v>
      </c>
      <c r="N2082">
        <v>1</v>
      </c>
      <c r="O2082">
        <v>1.2</v>
      </c>
      <c r="P2082">
        <v>1.8</v>
      </c>
    </row>
    <row r="2083" spans="13:16" x14ac:dyDescent="0.25">
      <c r="M2083">
        <f>1*1.2*2.8</f>
        <v>3.36</v>
      </c>
      <c r="N2083">
        <v>1</v>
      </c>
      <c r="O2083">
        <v>1.2</v>
      </c>
      <c r="P2083">
        <v>2.8</v>
      </c>
    </row>
    <row r="2084" spans="13:16" x14ac:dyDescent="0.25">
      <c r="M2084">
        <f>1*1.2*3.8</f>
        <v>4.5599999999999996</v>
      </c>
      <c r="N2084">
        <v>1</v>
      </c>
      <c r="O2084">
        <v>1.2</v>
      </c>
      <c r="P2084">
        <v>3.8</v>
      </c>
    </row>
    <row r="2085" spans="13:16" x14ac:dyDescent="0.25">
      <c r="M2085">
        <f>1*1.2*4.8</f>
        <v>5.76</v>
      </c>
      <c r="N2085">
        <v>1</v>
      </c>
      <c r="O2085">
        <v>1.2</v>
      </c>
      <c r="P2085">
        <v>4.8</v>
      </c>
    </row>
    <row r="2086" spans="13:16" x14ac:dyDescent="0.25">
      <c r="M2086">
        <f>1*1.2*5.8</f>
        <v>6.96</v>
      </c>
      <c r="N2086">
        <v>1</v>
      </c>
      <c r="O2086">
        <v>1.2</v>
      </c>
      <c r="P2086">
        <v>5.8</v>
      </c>
    </row>
    <row r="2087" spans="13:16" x14ac:dyDescent="0.25">
      <c r="M2087">
        <f>1*1.2*6.8</f>
        <v>8.16</v>
      </c>
      <c r="N2087">
        <v>1</v>
      </c>
      <c r="O2087">
        <v>1.2</v>
      </c>
      <c r="P2087">
        <v>6.8</v>
      </c>
    </row>
    <row r="2088" spans="13:16" x14ac:dyDescent="0.25">
      <c r="M2088">
        <f>1*1.2*7.8</f>
        <v>9.36</v>
      </c>
      <c r="N2088">
        <v>1</v>
      </c>
      <c r="O2088">
        <v>1.2</v>
      </c>
      <c r="P2088">
        <v>7.8</v>
      </c>
    </row>
    <row r="2089" spans="13:16" x14ac:dyDescent="0.25">
      <c r="M2089">
        <f>1*1.2*8.8</f>
        <v>10.56</v>
      </c>
      <c r="N2089">
        <v>1</v>
      </c>
      <c r="O2089">
        <v>1.2</v>
      </c>
      <c r="P2089">
        <v>8.8000000000000007</v>
      </c>
    </row>
    <row r="2090" spans="13:16" x14ac:dyDescent="0.25">
      <c r="M2090">
        <f>1*1.2*9.8</f>
        <v>11.76</v>
      </c>
      <c r="N2090">
        <v>1</v>
      </c>
      <c r="O2090">
        <v>1.2</v>
      </c>
      <c r="P2090">
        <v>9.8000000000000007</v>
      </c>
    </row>
    <row r="2091" spans="13:16" x14ac:dyDescent="0.25">
      <c r="M2091">
        <f>1*1.2*10.8</f>
        <v>12.96</v>
      </c>
      <c r="N2091">
        <v>1</v>
      </c>
      <c r="O2091">
        <v>1.2</v>
      </c>
      <c r="P2091">
        <v>10.8</v>
      </c>
    </row>
    <row r="2092" spans="13:16" x14ac:dyDescent="0.25">
      <c r="M2092">
        <f>1*1.2*1.9</f>
        <v>2.2799999999999998</v>
      </c>
      <c r="N2092">
        <v>1</v>
      </c>
      <c r="O2092">
        <v>1.2</v>
      </c>
      <c r="P2092">
        <v>1.9</v>
      </c>
    </row>
    <row r="2093" spans="13:16" x14ac:dyDescent="0.25">
      <c r="M2093">
        <f>1*1.2*2.9</f>
        <v>3.48</v>
      </c>
      <c r="N2093">
        <v>1</v>
      </c>
      <c r="O2093">
        <v>1.2</v>
      </c>
      <c r="P2093">
        <v>2.9</v>
      </c>
    </row>
    <row r="2094" spans="13:16" x14ac:dyDescent="0.25">
      <c r="M2094">
        <f>1*1.2*3.9</f>
        <v>4.68</v>
      </c>
      <c r="N2094">
        <v>1</v>
      </c>
      <c r="O2094">
        <v>1.2</v>
      </c>
      <c r="P2094">
        <v>3.9</v>
      </c>
    </row>
    <row r="2095" spans="13:16" x14ac:dyDescent="0.25">
      <c r="M2095">
        <f>1*1.2*4.9</f>
        <v>5.88</v>
      </c>
      <c r="N2095">
        <v>1</v>
      </c>
      <c r="O2095">
        <v>1.2</v>
      </c>
      <c r="P2095">
        <v>4.9000000000000004</v>
      </c>
    </row>
    <row r="2096" spans="13:16" x14ac:dyDescent="0.25">
      <c r="M2096">
        <f>1*1.2*5.9</f>
        <v>7.08</v>
      </c>
      <c r="N2096">
        <v>1</v>
      </c>
      <c r="O2096">
        <v>1.2</v>
      </c>
      <c r="P2096">
        <v>5.9</v>
      </c>
    </row>
    <row r="2097" spans="13:16" x14ac:dyDescent="0.25">
      <c r="M2097">
        <f>1*1.2*6.9</f>
        <v>8.2799999999999994</v>
      </c>
      <c r="N2097">
        <v>1</v>
      </c>
      <c r="O2097">
        <v>1.2</v>
      </c>
      <c r="P2097">
        <v>6.9</v>
      </c>
    </row>
    <row r="2098" spans="13:16" x14ac:dyDescent="0.25">
      <c r="M2098">
        <f>1*1.2*7.9</f>
        <v>9.48</v>
      </c>
      <c r="N2098">
        <v>1</v>
      </c>
      <c r="O2098">
        <v>1.2</v>
      </c>
      <c r="P2098">
        <v>7.9</v>
      </c>
    </row>
    <row r="2099" spans="13:16" x14ac:dyDescent="0.25">
      <c r="M2099">
        <f>1*1.2*8.9</f>
        <v>10.68</v>
      </c>
      <c r="N2099">
        <v>1</v>
      </c>
      <c r="O2099">
        <v>1.2</v>
      </c>
      <c r="P2099">
        <v>8.9</v>
      </c>
    </row>
    <row r="2100" spans="13:16" x14ac:dyDescent="0.25">
      <c r="M2100">
        <f>1*1.2*9.9</f>
        <v>11.88</v>
      </c>
      <c r="N2100">
        <v>1</v>
      </c>
      <c r="O2100">
        <v>1.2</v>
      </c>
      <c r="P2100">
        <v>9.9</v>
      </c>
    </row>
    <row r="2101" spans="13:16" x14ac:dyDescent="0.25">
      <c r="M2101">
        <f>1*1.2*10.9</f>
        <v>13.08</v>
      </c>
      <c r="N2101">
        <v>1</v>
      </c>
      <c r="O2101">
        <v>1.2</v>
      </c>
      <c r="P2101">
        <v>10.9</v>
      </c>
    </row>
    <row r="2102" spans="13:16" x14ac:dyDescent="0.25">
      <c r="M2102">
        <f>1*2.2*1</f>
        <v>2.2000000000000002</v>
      </c>
      <c r="N2102">
        <v>1</v>
      </c>
      <c r="O2102">
        <v>2.2000000000000002</v>
      </c>
      <c r="P2102">
        <v>1</v>
      </c>
    </row>
    <row r="2103" spans="13:16" x14ac:dyDescent="0.25">
      <c r="M2103">
        <f>1*2.2*2</f>
        <v>4.4000000000000004</v>
      </c>
      <c r="N2103">
        <v>1</v>
      </c>
      <c r="O2103">
        <v>2.2000000000000002</v>
      </c>
      <c r="P2103">
        <v>2</v>
      </c>
    </row>
    <row r="2104" spans="13:16" x14ac:dyDescent="0.25">
      <c r="M2104">
        <f>1*2.2*3</f>
        <v>6.6000000000000005</v>
      </c>
      <c r="N2104">
        <v>1</v>
      </c>
      <c r="O2104">
        <v>2.2000000000000002</v>
      </c>
      <c r="P2104">
        <v>3</v>
      </c>
    </row>
    <row r="2105" spans="13:16" x14ac:dyDescent="0.25">
      <c r="M2105">
        <f>1*2.2*4</f>
        <v>8.8000000000000007</v>
      </c>
      <c r="N2105">
        <v>1</v>
      </c>
      <c r="O2105">
        <v>2.2000000000000002</v>
      </c>
      <c r="P2105">
        <v>4</v>
      </c>
    </row>
    <row r="2106" spans="13:16" x14ac:dyDescent="0.25">
      <c r="M2106">
        <f>1*2.2*5</f>
        <v>11</v>
      </c>
      <c r="N2106">
        <v>1</v>
      </c>
      <c r="O2106">
        <v>2.2000000000000002</v>
      </c>
      <c r="P2106">
        <v>5</v>
      </c>
    </row>
    <row r="2107" spans="13:16" x14ac:dyDescent="0.25">
      <c r="M2107">
        <f>1*2.2*6</f>
        <v>13.200000000000001</v>
      </c>
      <c r="N2107">
        <v>1</v>
      </c>
      <c r="O2107">
        <v>2.2000000000000002</v>
      </c>
      <c r="P2107">
        <v>6</v>
      </c>
    </row>
    <row r="2108" spans="13:16" x14ac:dyDescent="0.25">
      <c r="M2108">
        <f>1*2.2*7</f>
        <v>15.400000000000002</v>
      </c>
      <c r="N2108">
        <v>1</v>
      </c>
      <c r="O2108">
        <v>2.2000000000000002</v>
      </c>
      <c r="P2108">
        <v>7</v>
      </c>
    </row>
    <row r="2109" spans="13:16" x14ac:dyDescent="0.25">
      <c r="M2109">
        <f>1*2.2*8</f>
        <v>17.600000000000001</v>
      </c>
      <c r="N2109">
        <v>1</v>
      </c>
      <c r="O2109">
        <v>2.2000000000000002</v>
      </c>
      <c r="P2109">
        <v>8</v>
      </c>
    </row>
    <row r="2110" spans="13:16" x14ac:dyDescent="0.25">
      <c r="M2110">
        <f>1*2.2*9</f>
        <v>19.8</v>
      </c>
      <c r="N2110">
        <v>1</v>
      </c>
      <c r="O2110">
        <v>2.2000000000000002</v>
      </c>
      <c r="P2110">
        <v>9</v>
      </c>
    </row>
    <row r="2111" spans="13:16" x14ac:dyDescent="0.25">
      <c r="M2111">
        <f>1*2.2*10</f>
        <v>22</v>
      </c>
      <c r="N2111">
        <v>1</v>
      </c>
      <c r="O2111">
        <v>2.2000000000000002</v>
      </c>
      <c r="P2111">
        <v>10</v>
      </c>
    </row>
    <row r="2112" spans="13:16" x14ac:dyDescent="0.25">
      <c r="M2112">
        <f>1*2.2*1.1</f>
        <v>2.4200000000000004</v>
      </c>
      <c r="N2112">
        <v>1</v>
      </c>
      <c r="O2112">
        <v>2.2000000000000002</v>
      </c>
      <c r="P2112">
        <v>1.1000000000000001</v>
      </c>
    </row>
    <row r="2113" spans="13:16" x14ac:dyDescent="0.25">
      <c r="M2113">
        <f>1*2.2*2.1</f>
        <v>4.620000000000001</v>
      </c>
      <c r="N2113">
        <v>1</v>
      </c>
      <c r="O2113">
        <v>2.2000000000000002</v>
      </c>
      <c r="P2113">
        <v>2.1</v>
      </c>
    </row>
    <row r="2114" spans="13:16" x14ac:dyDescent="0.25">
      <c r="M2114">
        <f>1*2.2*3.1</f>
        <v>6.8200000000000012</v>
      </c>
      <c r="N2114">
        <v>1</v>
      </c>
      <c r="O2114">
        <v>2.2000000000000002</v>
      </c>
      <c r="P2114">
        <v>3.1</v>
      </c>
    </row>
    <row r="2115" spans="13:16" x14ac:dyDescent="0.25">
      <c r="M2115">
        <f>1*2.2*4.1</f>
        <v>9.02</v>
      </c>
      <c r="N2115">
        <v>1</v>
      </c>
      <c r="O2115">
        <v>2.2000000000000002</v>
      </c>
      <c r="P2115">
        <v>4.0999999999999996</v>
      </c>
    </row>
    <row r="2116" spans="13:16" x14ac:dyDescent="0.25">
      <c r="M2116">
        <f>1*2.2*5.1</f>
        <v>11.22</v>
      </c>
      <c r="N2116">
        <v>1</v>
      </c>
      <c r="O2116">
        <v>2.2000000000000002</v>
      </c>
      <c r="P2116">
        <v>5.0999999999999996</v>
      </c>
    </row>
    <row r="2117" spans="13:16" x14ac:dyDescent="0.25">
      <c r="M2117">
        <f>1*2.2*6.1</f>
        <v>13.42</v>
      </c>
      <c r="N2117">
        <v>1</v>
      </c>
      <c r="O2117">
        <v>2.2000000000000002</v>
      </c>
      <c r="P2117">
        <v>6.1</v>
      </c>
    </row>
    <row r="2118" spans="13:16" x14ac:dyDescent="0.25">
      <c r="M2118">
        <f>1*2.2*7.1</f>
        <v>15.620000000000001</v>
      </c>
      <c r="N2118">
        <v>1</v>
      </c>
      <c r="O2118">
        <v>2.2000000000000002</v>
      </c>
      <c r="P2118">
        <v>7.1</v>
      </c>
    </row>
    <row r="2119" spans="13:16" x14ac:dyDescent="0.25">
      <c r="M2119">
        <f>1*2.2*8.1</f>
        <v>17.82</v>
      </c>
      <c r="N2119">
        <v>1</v>
      </c>
      <c r="O2119">
        <v>2.2000000000000002</v>
      </c>
      <c r="P2119">
        <v>8.1</v>
      </c>
    </row>
    <row r="2120" spans="13:16" x14ac:dyDescent="0.25">
      <c r="M2120">
        <f>1*2.2*9.1</f>
        <v>20.02</v>
      </c>
      <c r="N2120">
        <v>1</v>
      </c>
      <c r="O2120">
        <v>2.2000000000000002</v>
      </c>
      <c r="P2120">
        <v>9.1</v>
      </c>
    </row>
    <row r="2121" spans="13:16" x14ac:dyDescent="0.25">
      <c r="M2121">
        <f>1*2.2*10.1</f>
        <v>22.220000000000002</v>
      </c>
      <c r="N2121">
        <v>1</v>
      </c>
      <c r="O2121">
        <v>2.2000000000000002</v>
      </c>
      <c r="P2121">
        <v>10.1</v>
      </c>
    </row>
    <row r="2122" spans="13:16" x14ac:dyDescent="0.25">
      <c r="M2122">
        <f>1*2.2*1.2</f>
        <v>2.64</v>
      </c>
      <c r="N2122">
        <v>1</v>
      </c>
      <c r="O2122">
        <v>2.2000000000000002</v>
      </c>
      <c r="P2122">
        <v>1.2</v>
      </c>
    </row>
    <row r="2123" spans="13:16" x14ac:dyDescent="0.25">
      <c r="M2123">
        <f>1*2.2*2.2</f>
        <v>4.8400000000000007</v>
      </c>
      <c r="N2123">
        <v>1</v>
      </c>
      <c r="O2123">
        <v>2.2000000000000002</v>
      </c>
      <c r="P2123">
        <v>2.2000000000000002</v>
      </c>
    </row>
    <row r="2124" spans="13:16" x14ac:dyDescent="0.25">
      <c r="M2124">
        <f>1*2.2*3.2</f>
        <v>7.0400000000000009</v>
      </c>
      <c r="N2124">
        <v>1</v>
      </c>
      <c r="O2124">
        <v>2.2000000000000002</v>
      </c>
      <c r="P2124">
        <v>3.2</v>
      </c>
    </row>
    <row r="2125" spans="13:16" x14ac:dyDescent="0.25">
      <c r="M2125">
        <f>1*2.2*4.2</f>
        <v>9.240000000000002</v>
      </c>
      <c r="N2125">
        <v>1</v>
      </c>
      <c r="O2125">
        <v>2.2000000000000002</v>
      </c>
      <c r="P2125">
        <v>4.2</v>
      </c>
    </row>
    <row r="2126" spans="13:16" x14ac:dyDescent="0.25">
      <c r="M2126">
        <f>1*2.2*5.2</f>
        <v>11.440000000000001</v>
      </c>
      <c r="N2126">
        <v>1</v>
      </c>
      <c r="O2126">
        <v>2.2000000000000002</v>
      </c>
      <c r="P2126">
        <v>5.2</v>
      </c>
    </row>
    <row r="2127" spans="13:16" x14ac:dyDescent="0.25">
      <c r="M2127">
        <f>1*2.2*6.2</f>
        <v>13.640000000000002</v>
      </c>
      <c r="N2127">
        <v>1</v>
      </c>
      <c r="O2127">
        <v>2.2000000000000002</v>
      </c>
      <c r="P2127">
        <v>6.2</v>
      </c>
    </row>
    <row r="2128" spans="13:16" x14ac:dyDescent="0.25">
      <c r="M2128">
        <f>1*2.2*7.2</f>
        <v>15.840000000000002</v>
      </c>
      <c r="N2128">
        <v>1</v>
      </c>
      <c r="O2128">
        <v>2.2000000000000002</v>
      </c>
      <c r="P2128">
        <v>7.2</v>
      </c>
    </row>
    <row r="2129" spans="13:16" x14ac:dyDescent="0.25">
      <c r="M2129">
        <f>1*2.2*8.2</f>
        <v>18.04</v>
      </c>
      <c r="N2129">
        <v>1</v>
      </c>
      <c r="O2129">
        <v>2.2000000000000002</v>
      </c>
      <c r="P2129">
        <v>8.1999999999999993</v>
      </c>
    </row>
    <row r="2130" spans="13:16" x14ac:dyDescent="0.25">
      <c r="M2130">
        <f>1*2.2*9.2</f>
        <v>20.239999999999998</v>
      </c>
      <c r="N2130">
        <v>1</v>
      </c>
      <c r="O2130">
        <v>2.2000000000000002</v>
      </c>
      <c r="P2130">
        <v>9.1999999999999993</v>
      </c>
    </row>
    <row r="2131" spans="13:16" x14ac:dyDescent="0.25">
      <c r="M2131">
        <f>1*2.2*10.2</f>
        <v>22.44</v>
      </c>
      <c r="N2131">
        <v>1</v>
      </c>
      <c r="O2131">
        <v>2.2000000000000002</v>
      </c>
      <c r="P2131">
        <v>10.199999999999999</v>
      </c>
    </row>
    <row r="2132" spans="13:16" x14ac:dyDescent="0.25">
      <c r="M2132">
        <f>1*2.2*1.3</f>
        <v>2.8600000000000003</v>
      </c>
      <c r="N2132">
        <v>1</v>
      </c>
      <c r="O2132">
        <v>2.2000000000000002</v>
      </c>
      <c r="P2132">
        <v>1.3</v>
      </c>
    </row>
    <row r="2133" spans="13:16" x14ac:dyDescent="0.25">
      <c r="M2133">
        <f>1*2.2*2.3</f>
        <v>5.0599999999999996</v>
      </c>
      <c r="N2133">
        <v>1</v>
      </c>
      <c r="O2133">
        <v>2.2000000000000002</v>
      </c>
      <c r="P2133">
        <v>2.2999999999999998</v>
      </c>
    </row>
    <row r="2134" spans="13:16" x14ac:dyDescent="0.25">
      <c r="M2134">
        <f>1*2.2*3.3</f>
        <v>7.26</v>
      </c>
      <c r="N2134">
        <v>1</v>
      </c>
      <c r="O2134">
        <v>2.2000000000000002</v>
      </c>
      <c r="P2134">
        <v>3.3</v>
      </c>
    </row>
    <row r="2135" spans="13:16" x14ac:dyDescent="0.25">
      <c r="M2135">
        <f>1*2.2*4.3</f>
        <v>9.4600000000000009</v>
      </c>
      <c r="N2135">
        <v>1</v>
      </c>
      <c r="O2135">
        <v>2.2000000000000002</v>
      </c>
      <c r="P2135">
        <v>4.3</v>
      </c>
    </row>
    <row r="2136" spans="13:16" x14ac:dyDescent="0.25">
      <c r="M2136">
        <f>1*2.2*5.3</f>
        <v>11.66</v>
      </c>
      <c r="N2136">
        <v>1</v>
      </c>
      <c r="O2136">
        <v>2.2000000000000002</v>
      </c>
      <c r="P2136">
        <v>5.3</v>
      </c>
    </row>
    <row r="2137" spans="13:16" x14ac:dyDescent="0.25">
      <c r="M2137">
        <f>1*2.2*6.3</f>
        <v>13.860000000000001</v>
      </c>
      <c r="N2137">
        <v>1</v>
      </c>
      <c r="O2137">
        <v>2.2000000000000002</v>
      </c>
      <c r="P2137">
        <v>6.3</v>
      </c>
    </row>
    <row r="2138" spans="13:16" x14ac:dyDescent="0.25">
      <c r="M2138">
        <f>1*2.2*7.3</f>
        <v>16.060000000000002</v>
      </c>
      <c r="N2138">
        <v>1</v>
      </c>
      <c r="O2138">
        <v>2.2000000000000002</v>
      </c>
      <c r="P2138">
        <v>7.3</v>
      </c>
    </row>
    <row r="2139" spans="13:16" x14ac:dyDescent="0.25">
      <c r="M2139">
        <f>1*2.2*8.3</f>
        <v>18.260000000000002</v>
      </c>
      <c r="N2139">
        <v>1</v>
      </c>
      <c r="O2139">
        <v>2.2000000000000002</v>
      </c>
      <c r="P2139">
        <v>8.3000000000000007</v>
      </c>
    </row>
    <row r="2140" spans="13:16" x14ac:dyDescent="0.25">
      <c r="M2140">
        <f>1*2.2*9.3</f>
        <v>20.460000000000004</v>
      </c>
      <c r="N2140">
        <v>1</v>
      </c>
      <c r="O2140">
        <v>2.2000000000000002</v>
      </c>
      <c r="P2140">
        <v>9.3000000000000007</v>
      </c>
    </row>
    <row r="2141" spans="13:16" x14ac:dyDescent="0.25">
      <c r="M2141">
        <f>1*2.2*10.3</f>
        <v>22.660000000000004</v>
      </c>
      <c r="N2141">
        <v>1</v>
      </c>
      <c r="O2141">
        <v>2.2000000000000002</v>
      </c>
      <c r="P2141">
        <v>10.3</v>
      </c>
    </row>
    <row r="2142" spans="13:16" x14ac:dyDescent="0.25">
      <c r="M2142">
        <f>1*2.2*1.4</f>
        <v>3.08</v>
      </c>
      <c r="N2142">
        <v>1</v>
      </c>
      <c r="O2142">
        <v>2.2000000000000002</v>
      </c>
      <c r="P2142">
        <v>1.4</v>
      </c>
    </row>
    <row r="2143" spans="13:16" x14ac:dyDescent="0.25">
      <c r="M2143">
        <f>1*2.2*2.4</f>
        <v>5.28</v>
      </c>
      <c r="N2143">
        <v>1</v>
      </c>
      <c r="O2143">
        <v>2.2000000000000002</v>
      </c>
      <c r="P2143">
        <v>2.4</v>
      </c>
    </row>
    <row r="2144" spans="13:16" x14ac:dyDescent="0.25">
      <c r="M2144">
        <f>1*2.2*3.4</f>
        <v>7.48</v>
      </c>
      <c r="N2144">
        <v>1</v>
      </c>
      <c r="O2144">
        <v>2.2000000000000002</v>
      </c>
      <c r="P2144">
        <v>3.4</v>
      </c>
    </row>
    <row r="2145" spans="13:16" x14ac:dyDescent="0.25">
      <c r="M2145">
        <f>1*2.2*4.4</f>
        <v>9.6800000000000015</v>
      </c>
      <c r="N2145">
        <v>1</v>
      </c>
      <c r="O2145">
        <v>2.2000000000000002</v>
      </c>
      <c r="P2145">
        <v>4.4000000000000004</v>
      </c>
    </row>
    <row r="2146" spans="13:16" x14ac:dyDescent="0.25">
      <c r="M2146">
        <f>1*2.2*5.4</f>
        <v>11.880000000000003</v>
      </c>
      <c r="N2146">
        <v>1</v>
      </c>
      <c r="O2146">
        <v>2.2000000000000002</v>
      </c>
      <c r="P2146">
        <v>5.4</v>
      </c>
    </row>
    <row r="2147" spans="13:16" x14ac:dyDescent="0.25">
      <c r="M2147">
        <f>1*2.2*6.4</f>
        <v>14.080000000000002</v>
      </c>
      <c r="N2147">
        <v>1</v>
      </c>
      <c r="O2147">
        <v>2.2000000000000002</v>
      </c>
      <c r="P2147">
        <v>6.4</v>
      </c>
    </row>
    <row r="2148" spans="13:16" x14ac:dyDescent="0.25">
      <c r="M2148">
        <f>1*2.2*7.4</f>
        <v>16.28</v>
      </c>
      <c r="N2148">
        <v>1</v>
      </c>
      <c r="O2148">
        <v>2.2000000000000002</v>
      </c>
      <c r="P2148">
        <v>7.4</v>
      </c>
    </row>
    <row r="2149" spans="13:16" x14ac:dyDescent="0.25">
      <c r="M2149">
        <f>1*2.2*8.4</f>
        <v>18.480000000000004</v>
      </c>
      <c r="N2149">
        <v>1</v>
      </c>
      <c r="O2149">
        <v>2.2000000000000002</v>
      </c>
      <c r="P2149">
        <v>8.4</v>
      </c>
    </row>
    <row r="2150" spans="13:16" x14ac:dyDescent="0.25">
      <c r="M2150">
        <f>1*2.2*9.4</f>
        <v>20.680000000000003</v>
      </c>
      <c r="N2150">
        <v>1</v>
      </c>
      <c r="O2150">
        <v>2.2000000000000002</v>
      </c>
      <c r="P2150">
        <v>9.4</v>
      </c>
    </row>
    <row r="2151" spans="13:16" x14ac:dyDescent="0.25">
      <c r="M2151">
        <f>1*2.2*10.4</f>
        <v>22.880000000000003</v>
      </c>
      <c r="N2151">
        <v>1</v>
      </c>
      <c r="O2151">
        <v>2.2000000000000002</v>
      </c>
      <c r="P2151">
        <v>10.4</v>
      </c>
    </row>
    <row r="2152" spans="13:16" x14ac:dyDescent="0.25">
      <c r="M2152">
        <f>1*2.2*1.5</f>
        <v>3.3000000000000003</v>
      </c>
      <c r="N2152">
        <v>1</v>
      </c>
      <c r="O2152">
        <v>2.2000000000000002</v>
      </c>
      <c r="P2152">
        <v>1.5</v>
      </c>
    </row>
    <row r="2153" spans="13:16" x14ac:dyDescent="0.25">
      <c r="M2153">
        <f>1*2.2*2.5</f>
        <v>5.5</v>
      </c>
      <c r="N2153">
        <v>1</v>
      </c>
      <c r="O2153">
        <v>2.2000000000000002</v>
      </c>
      <c r="P2153">
        <v>2.5</v>
      </c>
    </row>
    <row r="2154" spans="13:16" x14ac:dyDescent="0.25">
      <c r="M2154">
        <f>1*2.2*3.5</f>
        <v>7.7000000000000011</v>
      </c>
      <c r="N2154">
        <v>1</v>
      </c>
      <c r="O2154">
        <v>2.2000000000000002</v>
      </c>
      <c r="P2154">
        <v>3.5</v>
      </c>
    </row>
    <row r="2155" spans="13:16" x14ac:dyDescent="0.25">
      <c r="M2155">
        <f>1*2.2*4.5</f>
        <v>9.9</v>
      </c>
      <c r="N2155">
        <v>1</v>
      </c>
      <c r="O2155">
        <v>2.2000000000000002</v>
      </c>
      <c r="P2155">
        <v>4.5</v>
      </c>
    </row>
    <row r="2156" spans="13:16" x14ac:dyDescent="0.25">
      <c r="M2156">
        <f>1*2.2*5.5</f>
        <v>12.100000000000001</v>
      </c>
      <c r="N2156">
        <v>1</v>
      </c>
      <c r="O2156">
        <v>2.2000000000000002</v>
      </c>
      <c r="P2156">
        <v>5.5</v>
      </c>
    </row>
    <row r="2157" spans="13:16" x14ac:dyDescent="0.25">
      <c r="M2157">
        <f>1*2.2*6.5</f>
        <v>14.3</v>
      </c>
      <c r="N2157">
        <v>1</v>
      </c>
      <c r="O2157">
        <v>2.2000000000000002</v>
      </c>
      <c r="P2157">
        <v>6.5</v>
      </c>
    </row>
    <row r="2158" spans="13:16" x14ac:dyDescent="0.25">
      <c r="M2158">
        <f>1*2.2*7.5</f>
        <v>16.5</v>
      </c>
      <c r="N2158">
        <v>1</v>
      </c>
      <c r="O2158">
        <v>2.2000000000000002</v>
      </c>
      <c r="P2158">
        <v>7.5</v>
      </c>
    </row>
    <row r="2159" spans="13:16" x14ac:dyDescent="0.25">
      <c r="M2159">
        <f>1*2.2*8.5</f>
        <v>18.700000000000003</v>
      </c>
      <c r="N2159">
        <v>1</v>
      </c>
      <c r="O2159">
        <v>2.2000000000000002</v>
      </c>
      <c r="P2159">
        <v>8.5</v>
      </c>
    </row>
    <row r="2160" spans="13:16" x14ac:dyDescent="0.25">
      <c r="M2160">
        <f>1*2.2*9.5</f>
        <v>20.900000000000002</v>
      </c>
      <c r="N2160">
        <v>1</v>
      </c>
      <c r="O2160">
        <v>2.2000000000000002</v>
      </c>
      <c r="P2160">
        <v>9.5</v>
      </c>
    </row>
    <row r="2161" spans="13:16" x14ac:dyDescent="0.25">
      <c r="M2161">
        <f>1*2.2*10.5</f>
        <v>23.1</v>
      </c>
      <c r="N2161">
        <v>1</v>
      </c>
      <c r="O2161">
        <v>2.2000000000000002</v>
      </c>
      <c r="P2161">
        <v>10.5</v>
      </c>
    </row>
    <row r="2162" spans="13:16" x14ac:dyDescent="0.25">
      <c r="M2162">
        <f>1*2.2*1.6</f>
        <v>3.5200000000000005</v>
      </c>
      <c r="N2162">
        <v>1</v>
      </c>
      <c r="O2162">
        <v>2.2000000000000002</v>
      </c>
      <c r="P2162">
        <v>1.6</v>
      </c>
    </row>
    <row r="2163" spans="13:16" x14ac:dyDescent="0.25">
      <c r="M2163">
        <f>1*2.2*2.6</f>
        <v>5.7200000000000006</v>
      </c>
      <c r="N2163">
        <v>1</v>
      </c>
      <c r="O2163">
        <v>2.2000000000000002</v>
      </c>
      <c r="P2163">
        <v>2.6</v>
      </c>
    </row>
    <row r="2164" spans="13:16" x14ac:dyDescent="0.25">
      <c r="M2164">
        <f>1*2.2*3.6</f>
        <v>7.9200000000000008</v>
      </c>
      <c r="N2164">
        <v>1</v>
      </c>
      <c r="O2164">
        <v>2.2000000000000002</v>
      </c>
      <c r="P2164">
        <v>3.6</v>
      </c>
    </row>
    <row r="2165" spans="13:16" x14ac:dyDescent="0.25">
      <c r="M2165">
        <f>1*2.2*4.6</f>
        <v>10.119999999999999</v>
      </c>
      <c r="N2165">
        <v>1</v>
      </c>
      <c r="O2165">
        <v>2.2000000000000002</v>
      </c>
      <c r="P2165">
        <v>4.5999999999999996</v>
      </c>
    </row>
    <row r="2166" spans="13:16" x14ac:dyDescent="0.25">
      <c r="M2166">
        <f>1*2.2*5.6</f>
        <v>12.32</v>
      </c>
      <c r="N2166">
        <v>1</v>
      </c>
      <c r="O2166">
        <v>2.2000000000000002</v>
      </c>
      <c r="P2166">
        <v>5.6</v>
      </c>
    </row>
    <row r="2167" spans="13:16" x14ac:dyDescent="0.25">
      <c r="M2167">
        <f>1*2.2*6.6</f>
        <v>14.52</v>
      </c>
      <c r="N2167">
        <v>1</v>
      </c>
      <c r="O2167">
        <v>2.2000000000000002</v>
      </c>
      <c r="P2167">
        <v>6.6</v>
      </c>
    </row>
    <row r="2168" spans="13:16" x14ac:dyDescent="0.25">
      <c r="M2168">
        <f>1*2.2*7.6</f>
        <v>16.72</v>
      </c>
      <c r="N2168">
        <v>1</v>
      </c>
      <c r="O2168">
        <v>2.2000000000000002</v>
      </c>
      <c r="P2168">
        <v>7.6</v>
      </c>
    </row>
    <row r="2169" spans="13:16" x14ac:dyDescent="0.25">
      <c r="M2169">
        <f>1*2.2*8.6</f>
        <v>18.920000000000002</v>
      </c>
      <c r="N2169">
        <v>1</v>
      </c>
      <c r="O2169">
        <v>2.2000000000000002</v>
      </c>
      <c r="P2169">
        <v>8.6</v>
      </c>
    </row>
    <row r="2170" spans="13:16" x14ac:dyDescent="0.25">
      <c r="M2170">
        <f>1*2.2*9.6</f>
        <v>21.12</v>
      </c>
      <c r="N2170">
        <v>1</v>
      </c>
      <c r="O2170">
        <v>2.2000000000000002</v>
      </c>
      <c r="P2170">
        <v>9.6</v>
      </c>
    </row>
    <row r="2171" spans="13:16" x14ac:dyDescent="0.25">
      <c r="M2171">
        <f>1*2.2*10.6</f>
        <v>23.32</v>
      </c>
      <c r="N2171">
        <v>1</v>
      </c>
      <c r="O2171">
        <v>2.2000000000000002</v>
      </c>
      <c r="P2171">
        <v>10.6</v>
      </c>
    </row>
    <row r="2172" spans="13:16" x14ac:dyDescent="0.25">
      <c r="M2172">
        <f>1*2.2*1.7</f>
        <v>3.74</v>
      </c>
      <c r="N2172">
        <v>1</v>
      </c>
      <c r="O2172">
        <v>2.2000000000000002</v>
      </c>
      <c r="P2172">
        <v>1.7</v>
      </c>
    </row>
    <row r="2173" spans="13:16" x14ac:dyDescent="0.25">
      <c r="M2173">
        <f>1*2.2*2.7</f>
        <v>5.9400000000000013</v>
      </c>
      <c r="N2173">
        <v>1</v>
      </c>
      <c r="O2173">
        <v>2.2000000000000002</v>
      </c>
      <c r="P2173">
        <v>2.7</v>
      </c>
    </row>
    <row r="2174" spans="13:16" x14ac:dyDescent="0.25">
      <c r="M2174">
        <f>1*2.2*3.7</f>
        <v>8.14</v>
      </c>
      <c r="N2174">
        <v>1</v>
      </c>
      <c r="O2174">
        <v>2.2000000000000002</v>
      </c>
      <c r="P2174">
        <v>3.7</v>
      </c>
    </row>
    <row r="2175" spans="13:16" x14ac:dyDescent="0.25">
      <c r="M2175">
        <f>1*2.2*4.7</f>
        <v>10.340000000000002</v>
      </c>
      <c r="N2175">
        <v>1</v>
      </c>
      <c r="O2175">
        <v>2.2000000000000002</v>
      </c>
      <c r="P2175">
        <v>4.7</v>
      </c>
    </row>
    <row r="2176" spans="13:16" x14ac:dyDescent="0.25">
      <c r="M2176">
        <f>1*2.2*5.7</f>
        <v>12.540000000000001</v>
      </c>
      <c r="N2176">
        <v>1</v>
      </c>
      <c r="O2176">
        <v>2.2000000000000002</v>
      </c>
      <c r="P2176">
        <v>5.7</v>
      </c>
    </row>
    <row r="2177" spans="13:16" x14ac:dyDescent="0.25">
      <c r="M2177">
        <f>1*2.2*6.7</f>
        <v>14.740000000000002</v>
      </c>
      <c r="N2177">
        <v>1</v>
      </c>
      <c r="O2177">
        <v>2.2000000000000002</v>
      </c>
      <c r="P2177">
        <v>6.7</v>
      </c>
    </row>
    <row r="2178" spans="13:16" x14ac:dyDescent="0.25">
      <c r="M2178">
        <f>1*2.2*7.7</f>
        <v>16.940000000000001</v>
      </c>
      <c r="N2178">
        <v>1</v>
      </c>
      <c r="O2178">
        <v>2.2000000000000002</v>
      </c>
      <c r="P2178">
        <v>7.7</v>
      </c>
    </row>
    <row r="2179" spans="13:16" x14ac:dyDescent="0.25">
      <c r="M2179">
        <f>1*2.2*8.7</f>
        <v>19.14</v>
      </c>
      <c r="N2179">
        <v>1</v>
      </c>
      <c r="O2179">
        <v>2.2000000000000002</v>
      </c>
      <c r="P2179">
        <v>8.6999999999999993</v>
      </c>
    </row>
    <row r="2180" spans="13:16" x14ac:dyDescent="0.25">
      <c r="M2180">
        <f>1*2.2*9.7</f>
        <v>21.34</v>
      </c>
      <c r="N2180">
        <v>1</v>
      </c>
      <c r="O2180">
        <v>2.2000000000000002</v>
      </c>
      <c r="P2180">
        <v>9.6999999999999993</v>
      </c>
    </row>
    <row r="2181" spans="13:16" x14ac:dyDescent="0.25">
      <c r="M2181">
        <f>1*2.2*10.7</f>
        <v>23.54</v>
      </c>
      <c r="N2181">
        <v>1</v>
      </c>
      <c r="O2181">
        <v>2.2000000000000002</v>
      </c>
      <c r="P2181">
        <v>10.7</v>
      </c>
    </row>
    <row r="2182" spans="13:16" x14ac:dyDescent="0.25">
      <c r="M2182">
        <f>1*2.2*1.8</f>
        <v>3.9600000000000004</v>
      </c>
      <c r="N2182">
        <v>1</v>
      </c>
      <c r="O2182">
        <v>2.2000000000000002</v>
      </c>
      <c r="P2182">
        <v>1.8</v>
      </c>
    </row>
    <row r="2183" spans="13:16" x14ac:dyDescent="0.25">
      <c r="M2183">
        <f>1*2.2*2.8</f>
        <v>6.16</v>
      </c>
      <c r="N2183">
        <v>1</v>
      </c>
      <c r="O2183">
        <v>2.2000000000000002</v>
      </c>
      <c r="P2183">
        <v>2.8</v>
      </c>
    </row>
    <row r="2184" spans="13:16" x14ac:dyDescent="0.25">
      <c r="M2184">
        <f>1*2.2*3.8</f>
        <v>8.36</v>
      </c>
      <c r="N2184">
        <v>1</v>
      </c>
      <c r="O2184">
        <v>2.2000000000000002</v>
      </c>
      <c r="P2184">
        <v>3.8</v>
      </c>
    </row>
    <row r="2185" spans="13:16" x14ac:dyDescent="0.25">
      <c r="M2185">
        <f>1*2.2*4.8</f>
        <v>10.56</v>
      </c>
      <c r="N2185">
        <v>1</v>
      </c>
      <c r="O2185">
        <v>2.2000000000000002</v>
      </c>
      <c r="P2185">
        <v>4.8</v>
      </c>
    </row>
    <row r="2186" spans="13:16" x14ac:dyDescent="0.25">
      <c r="M2186">
        <f>1*2.2*5.8</f>
        <v>12.76</v>
      </c>
      <c r="N2186">
        <v>1</v>
      </c>
      <c r="O2186">
        <v>2.2000000000000002</v>
      </c>
      <c r="P2186">
        <v>5.8</v>
      </c>
    </row>
    <row r="2187" spans="13:16" x14ac:dyDescent="0.25">
      <c r="M2187">
        <f>1*2.2*6.8</f>
        <v>14.96</v>
      </c>
      <c r="N2187">
        <v>1</v>
      </c>
      <c r="O2187">
        <v>2.2000000000000002</v>
      </c>
      <c r="P2187">
        <v>6.8</v>
      </c>
    </row>
    <row r="2188" spans="13:16" x14ac:dyDescent="0.25">
      <c r="M2188">
        <f>1*2.2*7.8</f>
        <v>17.16</v>
      </c>
      <c r="N2188">
        <v>1</v>
      </c>
      <c r="O2188">
        <v>2.2000000000000002</v>
      </c>
      <c r="P2188">
        <v>7.8</v>
      </c>
    </row>
    <row r="2189" spans="13:16" x14ac:dyDescent="0.25">
      <c r="M2189">
        <f>1*2.2*8.8</f>
        <v>19.360000000000003</v>
      </c>
      <c r="N2189">
        <v>1</v>
      </c>
      <c r="O2189">
        <v>2.2000000000000002</v>
      </c>
      <c r="P2189">
        <v>8.8000000000000007</v>
      </c>
    </row>
    <row r="2190" spans="13:16" x14ac:dyDescent="0.25">
      <c r="M2190">
        <f>1*2.2*9.8</f>
        <v>21.560000000000002</v>
      </c>
      <c r="N2190">
        <v>1</v>
      </c>
      <c r="O2190">
        <v>2.2000000000000002</v>
      </c>
      <c r="P2190">
        <v>9.8000000000000007</v>
      </c>
    </row>
    <row r="2191" spans="13:16" x14ac:dyDescent="0.25">
      <c r="M2191">
        <f>1*2.2*10.8</f>
        <v>23.760000000000005</v>
      </c>
      <c r="N2191">
        <v>1</v>
      </c>
      <c r="O2191">
        <v>2.2000000000000002</v>
      </c>
      <c r="P2191">
        <v>10.8</v>
      </c>
    </row>
    <row r="2192" spans="13:16" x14ac:dyDescent="0.25">
      <c r="M2192">
        <f>1*2.2*1.9</f>
        <v>4.18</v>
      </c>
      <c r="N2192">
        <v>1</v>
      </c>
      <c r="O2192">
        <v>2.2000000000000002</v>
      </c>
      <c r="P2192">
        <v>1.9</v>
      </c>
    </row>
    <row r="2193" spans="13:16" x14ac:dyDescent="0.25">
      <c r="M2193">
        <f>1*2.2*2.9</f>
        <v>6.38</v>
      </c>
      <c r="N2193">
        <v>1</v>
      </c>
      <c r="O2193">
        <v>2.2000000000000002</v>
      </c>
      <c r="P2193">
        <v>2.9</v>
      </c>
    </row>
    <row r="2194" spans="13:16" x14ac:dyDescent="0.25">
      <c r="M2194">
        <f>1*2.2*3.9</f>
        <v>8.58</v>
      </c>
      <c r="N2194">
        <v>1</v>
      </c>
      <c r="O2194">
        <v>2.2000000000000002</v>
      </c>
      <c r="P2194">
        <v>3.9</v>
      </c>
    </row>
    <row r="2195" spans="13:16" x14ac:dyDescent="0.25">
      <c r="M2195">
        <f>1*2.2*4.9</f>
        <v>10.780000000000001</v>
      </c>
      <c r="N2195">
        <v>1</v>
      </c>
      <c r="O2195">
        <v>2.2000000000000002</v>
      </c>
      <c r="P2195">
        <v>4.9000000000000004</v>
      </c>
    </row>
    <row r="2196" spans="13:16" x14ac:dyDescent="0.25">
      <c r="M2196">
        <f>1*2.2*5.9</f>
        <v>12.980000000000002</v>
      </c>
      <c r="N2196">
        <v>1</v>
      </c>
      <c r="O2196">
        <v>2.2000000000000002</v>
      </c>
      <c r="P2196">
        <v>5.9</v>
      </c>
    </row>
    <row r="2197" spans="13:16" x14ac:dyDescent="0.25">
      <c r="M2197">
        <f>1*2.2*6.9</f>
        <v>15.180000000000001</v>
      </c>
      <c r="N2197">
        <v>1</v>
      </c>
      <c r="O2197">
        <v>2.2000000000000002</v>
      </c>
      <c r="P2197">
        <v>6.9</v>
      </c>
    </row>
    <row r="2198" spans="13:16" x14ac:dyDescent="0.25">
      <c r="M2198">
        <f>1*2.2*7.9</f>
        <v>17.380000000000003</v>
      </c>
      <c r="N2198">
        <v>1</v>
      </c>
      <c r="O2198">
        <v>2.2000000000000002</v>
      </c>
      <c r="P2198">
        <v>7.9</v>
      </c>
    </row>
    <row r="2199" spans="13:16" x14ac:dyDescent="0.25">
      <c r="M2199">
        <f>1*2.2*8.9</f>
        <v>19.580000000000002</v>
      </c>
      <c r="N2199">
        <v>1</v>
      </c>
      <c r="O2199">
        <v>2.2000000000000002</v>
      </c>
      <c r="P2199">
        <v>8.9</v>
      </c>
    </row>
    <row r="2200" spans="13:16" x14ac:dyDescent="0.25">
      <c r="M2200">
        <f>1*2.2*9.9</f>
        <v>21.78</v>
      </c>
      <c r="N2200">
        <v>1</v>
      </c>
      <c r="O2200">
        <v>2.2000000000000002</v>
      </c>
      <c r="P2200">
        <v>9.9</v>
      </c>
    </row>
    <row r="2201" spans="13:16" x14ac:dyDescent="0.25">
      <c r="M2201">
        <f>1*2.2*10.9</f>
        <v>23.980000000000004</v>
      </c>
      <c r="N2201">
        <v>1</v>
      </c>
      <c r="O2201">
        <v>2.2000000000000002</v>
      </c>
      <c r="P2201">
        <v>10.9</v>
      </c>
    </row>
    <row r="2202" spans="13:16" x14ac:dyDescent="0.25">
      <c r="M2202">
        <f>1*3.2*1</f>
        <v>3.2</v>
      </c>
      <c r="N2202">
        <v>1</v>
      </c>
      <c r="O2202">
        <v>3.2</v>
      </c>
      <c r="P2202">
        <v>1</v>
      </c>
    </row>
    <row r="2203" spans="13:16" x14ac:dyDescent="0.25">
      <c r="M2203">
        <f>1*3.2*2</f>
        <v>6.4</v>
      </c>
      <c r="N2203">
        <v>1</v>
      </c>
      <c r="O2203">
        <v>3.2</v>
      </c>
      <c r="P2203">
        <v>2</v>
      </c>
    </row>
    <row r="2204" spans="13:16" x14ac:dyDescent="0.25">
      <c r="M2204">
        <f>1*3.2*3</f>
        <v>9.6000000000000014</v>
      </c>
      <c r="N2204">
        <v>1</v>
      </c>
      <c r="O2204">
        <v>3.2</v>
      </c>
      <c r="P2204">
        <v>3</v>
      </c>
    </row>
    <row r="2205" spans="13:16" x14ac:dyDescent="0.25">
      <c r="M2205">
        <f>1*3.2*4</f>
        <v>12.8</v>
      </c>
      <c r="N2205">
        <v>1</v>
      </c>
      <c r="O2205">
        <v>3.2</v>
      </c>
      <c r="P2205">
        <v>4</v>
      </c>
    </row>
    <row r="2206" spans="13:16" x14ac:dyDescent="0.25">
      <c r="M2206">
        <f>1*3.2*5</f>
        <v>16</v>
      </c>
      <c r="N2206">
        <v>1</v>
      </c>
      <c r="O2206">
        <v>3.2</v>
      </c>
      <c r="P2206">
        <v>5</v>
      </c>
    </row>
    <row r="2207" spans="13:16" x14ac:dyDescent="0.25">
      <c r="M2207">
        <f>1*3.2*6</f>
        <v>19.200000000000003</v>
      </c>
      <c r="N2207">
        <v>1</v>
      </c>
      <c r="O2207">
        <v>3.2</v>
      </c>
      <c r="P2207">
        <v>6</v>
      </c>
    </row>
    <row r="2208" spans="13:16" x14ac:dyDescent="0.25">
      <c r="M2208">
        <f>1*3.2*7</f>
        <v>22.400000000000002</v>
      </c>
      <c r="N2208">
        <v>1</v>
      </c>
      <c r="O2208">
        <v>3.2</v>
      </c>
      <c r="P2208">
        <v>7</v>
      </c>
    </row>
    <row r="2209" spans="13:16" x14ac:dyDescent="0.25">
      <c r="M2209">
        <f>1*3.2*8</f>
        <v>25.6</v>
      </c>
      <c r="N2209">
        <v>1</v>
      </c>
      <c r="O2209">
        <v>3.2</v>
      </c>
      <c r="P2209">
        <v>8</v>
      </c>
    </row>
    <row r="2210" spans="13:16" x14ac:dyDescent="0.25">
      <c r="M2210">
        <f>1*3.2*9</f>
        <v>28.8</v>
      </c>
      <c r="N2210">
        <v>1</v>
      </c>
      <c r="O2210">
        <v>3.2</v>
      </c>
      <c r="P2210">
        <v>9</v>
      </c>
    </row>
    <row r="2211" spans="13:16" x14ac:dyDescent="0.25">
      <c r="M2211">
        <f>1*3.2*10</f>
        <v>32</v>
      </c>
      <c r="N2211">
        <v>1</v>
      </c>
      <c r="O2211">
        <v>3.2</v>
      </c>
      <c r="P2211">
        <v>10</v>
      </c>
    </row>
    <row r="2212" spans="13:16" x14ac:dyDescent="0.25">
      <c r="M2212">
        <f>1*3.2*1.1</f>
        <v>3.5200000000000005</v>
      </c>
      <c r="N2212">
        <v>1</v>
      </c>
      <c r="O2212">
        <v>3.2</v>
      </c>
      <c r="P2212">
        <v>1.1000000000000001</v>
      </c>
    </row>
    <row r="2213" spans="13:16" x14ac:dyDescent="0.25">
      <c r="M2213">
        <f>1*3.2*2.1</f>
        <v>6.7200000000000006</v>
      </c>
      <c r="N2213">
        <v>1</v>
      </c>
      <c r="O2213">
        <v>3.2</v>
      </c>
      <c r="P2213">
        <v>2.1</v>
      </c>
    </row>
    <row r="2214" spans="13:16" x14ac:dyDescent="0.25">
      <c r="M2214">
        <f>1*3.2*3.1</f>
        <v>9.9200000000000017</v>
      </c>
      <c r="N2214">
        <v>1</v>
      </c>
      <c r="O2214">
        <v>3.2</v>
      </c>
      <c r="P2214">
        <v>3.1</v>
      </c>
    </row>
    <row r="2215" spans="13:16" x14ac:dyDescent="0.25">
      <c r="M2215">
        <f>1*3.2*4.1</f>
        <v>13.12</v>
      </c>
      <c r="N2215">
        <v>1</v>
      </c>
      <c r="O2215">
        <v>3.2</v>
      </c>
      <c r="P2215">
        <v>4.0999999999999996</v>
      </c>
    </row>
    <row r="2216" spans="13:16" x14ac:dyDescent="0.25">
      <c r="M2216">
        <f>1*3.2*5.1</f>
        <v>16.32</v>
      </c>
      <c r="N2216">
        <v>1</v>
      </c>
      <c r="O2216">
        <v>3.2</v>
      </c>
      <c r="P2216">
        <v>5.0999999999999996</v>
      </c>
    </row>
    <row r="2217" spans="13:16" x14ac:dyDescent="0.25">
      <c r="M2217">
        <f>1*3.2*6.1</f>
        <v>19.52</v>
      </c>
      <c r="N2217">
        <v>1</v>
      </c>
      <c r="O2217">
        <v>3.2</v>
      </c>
      <c r="P2217">
        <v>6.1</v>
      </c>
    </row>
    <row r="2218" spans="13:16" x14ac:dyDescent="0.25">
      <c r="M2218">
        <f>1*3.2*7.1</f>
        <v>22.72</v>
      </c>
      <c r="N2218">
        <v>1</v>
      </c>
      <c r="O2218">
        <v>3.2</v>
      </c>
      <c r="P2218">
        <v>7.1</v>
      </c>
    </row>
    <row r="2219" spans="13:16" x14ac:dyDescent="0.25">
      <c r="M2219">
        <f>1*3.2*8.1</f>
        <v>25.92</v>
      </c>
      <c r="N2219">
        <v>1</v>
      </c>
      <c r="O2219">
        <v>3.2</v>
      </c>
      <c r="P2219">
        <v>8.1</v>
      </c>
    </row>
    <row r="2220" spans="13:16" x14ac:dyDescent="0.25">
      <c r="M2220">
        <f>1*3.2*9.1</f>
        <v>29.12</v>
      </c>
      <c r="N2220">
        <v>1</v>
      </c>
      <c r="O2220">
        <v>3.2</v>
      </c>
      <c r="P2220">
        <v>9.1</v>
      </c>
    </row>
    <row r="2221" spans="13:16" x14ac:dyDescent="0.25">
      <c r="M2221">
        <f>1*3.2*10.1</f>
        <v>32.32</v>
      </c>
      <c r="N2221">
        <v>1</v>
      </c>
      <c r="O2221">
        <v>3.2</v>
      </c>
      <c r="P2221">
        <v>10.1</v>
      </c>
    </row>
    <row r="2222" spans="13:16" x14ac:dyDescent="0.25">
      <c r="M2222">
        <f>1*3.2*1.2</f>
        <v>3.84</v>
      </c>
      <c r="N2222">
        <v>1</v>
      </c>
      <c r="O2222">
        <v>3.2</v>
      </c>
      <c r="P2222">
        <v>1.2</v>
      </c>
    </row>
    <row r="2223" spans="13:16" x14ac:dyDescent="0.25">
      <c r="M2223">
        <f>1*3.2*2.2</f>
        <v>7.0400000000000009</v>
      </c>
      <c r="N2223">
        <v>1</v>
      </c>
      <c r="O2223">
        <v>3.2</v>
      </c>
      <c r="P2223">
        <v>2.2000000000000002</v>
      </c>
    </row>
    <row r="2224" spans="13:16" x14ac:dyDescent="0.25">
      <c r="M2224">
        <f>1*3.2*3.2</f>
        <v>10.240000000000002</v>
      </c>
      <c r="N2224">
        <v>1</v>
      </c>
      <c r="O2224">
        <v>3.2</v>
      </c>
      <c r="P2224">
        <v>3.2</v>
      </c>
    </row>
    <row r="2225" spans="13:16" x14ac:dyDescent="0.25">
      <c r="M2225">
        <f>1*3.2*4.2</f>
        <v>13.440000000000001</v>
      </c>
      <c r="N2225">
        <v>1</v>
      </c>
      <c r="O2225">
        <v>3.2</v>
      </c>
      <c r="P2225">
        <v>4.2</v>
      </c>
    </row>
    <row r="2226" spans="13:16" x14ac:dyDescent="0.25">
      <c r="M2226">
        <f>1*3.2*5.2</f>
        <v>16.64</v>
      </c>
      <c r="N2226">
        <v>1</v>
      </c>
      <c r="O2226">
        <v>3.2</v>
      </c>
      <c r="P2226">
        <v>5.2</v>
      </c>
    </row>
    <row r="2227" spans="13:16" x14ac:dyDescent="0.25">
      <c r="M2227">
        <f>1*3.2*6.2</f>
        <v>19.840000000000003</v>
      </c>
      <c r="N2227">
        <v>1</v>
      </c>
      <c r="O2227">
        <v>3.2</v>
      </c>
      <c r="P2227">
        <v>6.2</v>
      </c>
    </row>
    <row r="2228" spans="13:16" x14ac:dyDescent="0.25">
      <c r="M2228">
        <f>1*3.2*7.2</f>
        <v>23.040000000000003</v>
      </c>
      <c r="N2228">
        <v>1</v>
      </c>
      <c r="O2228">
        <v>3.2</v>
      </c>
      <c r="P2228">
        <v>7.2</v>
      </c>
    </row>
    <row r="2229" spans="13:16" x14ac:dyDescent="0.25">
      <c r="M2229">
        <f>1*3.2*8.2</f>
        <v>26.24</v>
      </c>
      <c r="N2229">
        <v>1</v>
      </c>
      <c r="O2229">
        <v>3.2</v>
      </c>
      <c r="P2229">
        <v>8.1999999999999993</v>
      </c>
    </row>
    <row r="2230" spans="13:16" x14ac:dyDescent="0.25">
      <c r="M2230">
        <f>1*3.2*9.2</f>
        <v>29.439999999999998</v>
      </c>
      <c r="N2230">
        <v>1</v>
      </c>
      <c r="O2230">
        <v>3.2</v>
      </c>
      <c r="P2230">
        <v>9.1999999999999993</v>
      </c>
    </row>
    <row r="2231" spans="13:16" x14ac:dyDescent="0.25">
      <c r="M2231">
        <f>1*3.2*10.2</f>
        <v>32.64</v>
      </c>
      <c r="N2231">
        <v>1</v>
      </c>
      <c r="O2231">
        <v>3.2</v>
      </c>
      <c r="P2231">
        <v>10.199999999999999</v>
      </c>
    </row>
    <row r="2232" spans="13:16" x14ac:dyDescent="0.25">
      <c r="M2232">
        <f>1*3.2*1.3</f>
        <v>4.16</v>
      </c>
      <c r="N2232">
        <v>1</v>
      </c>
      <c r="O2232">
        <v>3.2</v>
      </c>
      <c r="P2232">
        <v>1.3</v>
      </c>
    </row>
    <row r="2233" spans="13:16" x14ac:dyDescent="0.25">
      <c r="M2233">
        <f>1*3.2*2.3</f>
        <v>7.3599999999999994</v>
      </c>
      <c r="N2233">
        <v>1</v>
      </c>
      <c r="O2233">
        <v>3.2</v>
      </c>
      <c r="P2233">
        <v>2.2999999999999998</v>
      </c>
    </row>
    <row r="2234" spans="13:16" x14ac:dyDescent="0.25">
      <c r="M2234">
        <f>1*3.2*3.3</f>
        <v>10.56</v>
      </c>
      <c r="N2234">
        <v>1</v>
      </c>
      <c r="O2234">
        <v>3.2</v>
      </c>
      <c r="P2234">
        <v>3.3</v>
      </c>
    </row>
    <row r="2235" spans="13:16" x14ac:dyDescent="0.25">
      <c r="M2235">
        <f>1*3.2*4.3</f>
        <v>13.76</v>
      </c>
      <c r="N2235">
        <v>1</v>
      </c>
      <c r="O2235">
        <v>3.2</v>
      </c>
      <c r="P2235">
        <v>4.3</v>
      </c>
    </row>
    <row r="2236" spans="13:16" x14ac:dyDescent="0.25">
      <c r="M2236">
        <f>1*3.2*5.3</f>
        <v>16.96</v>
      </c>
      <c r="N2236">
        <v>1</v>
      </c>
      <c r="O2236">
        <v>3.2</v>
      </c>
      <c r="P2236">
        <v>5.3</v>
      </c>
    </row>
    <row r="2237" spans="13:16" x14ac:dyDescent="0.25">
      <c r="M2237">
        <f>1*3.2*6.3</f>
        <v>20.16</v>
      </c>
      <c r="N2237">
        <v>1</v>
      </c>
      <c r="O2237">
        <v>3.2</v>
      </c>
      <c r="P2237">
        <v>6.3</v>
      </c>
    </row>
    <row r="2238" spans="13:16" x14ac:dyDescent="0.25">
      <c r="M2238">
        <f>1*3.2*7.3</f>
        <v>23.36</v>
      </c>
      <c r="N2238">
        <v>1</v>
      </c>
      <c r="O2238">
        <v>3.2</v>
      </c>
      <c r="P2238">
        <v>7.3</v>
      </c>
    </row>
    <row r="2239" spans="13:16" x14ac:dyDescent="0.25">
      <c r="M2239">
        <f>1*3.2*8.3</f>
        <v>26.560000000000002</v>
      </c>
      <c r="N2239">
        <v>1</v>
      </c>
      <c r="O2239">
        <v>3.2</v>
      </c>
      <c r="P2239">
        <v>8.3000000000000007</v>
      </c>
    </row>
    <row r="2240" spans="13:16" x14ac:dyDescent="0.25">
      <c r="M2240">
        <f>1*3.2*9.3</f>
        <v>29.760000000000005</v>
      </c>
      <c r="N2240">
        <v>1</v>
      </c>
      <c r="O2240">
        <v>3.2</v>
      </c>
      <c r="P2240">
        <v>9.3000000000000007</v>
      </c>
    </row>
    <row r="2241" spans="13:16" x14ac:dyDescent="0.25">
      <c r="M2241">
        <f>1*3.2*10.3</f>
        <v>32.96</v>
      </c>
      <c r="N2241">
        <v>1</v>
      </c>
      <c r="O2241">
        <v>3.2</v>
      </c>
      <c r="P2241">
        <v>10.3</v>
      </c>
    </row>
    <row r="2242" spans="13:16" x14ac:dyDescent="0.25">
      <c r="M2242">
        <f>1*3.2*1.4</f>
        <v>4.4799999999999995</v>
      </c>
      <c r="N2242">
        <v>1</v>
      </c>
      <c r="O2242">
        <v>3.2</v>
      </c>
      <c r="P2242">
        <v>1.4</v>
      </c>
    </row>
    <row r="2243" spans="13:16" x14ac:dyDescent="0.25">
      <c r="M2243">
        <f>1*3.2*2.4</f>
        <v>7.68</v>
      </c>
      <c r="N2243">
        <v>1</v>
      </c>
      <c r="O2243">
        <v>3.2</v>
      </c>
      <c r="P2243">
        <v>2.4</v>
      </c>
    </row>
    <row r="2244" spans="13:16" x14ac:dyDescent="0.25">
      <c r="M2244">
        <f>1*3.2*3.4</f>
        <v>10.88</v>
      </c>
      <c r="N2244">
        <v>1</v>
      </c>
      <c r="O2244">
        <v>3.2</v>
      </c>
      <c r="P2244">
        <v>3.4</v>
      </c>
    </row>
    <row r="2245" spans="13:16" x14ac:dyDescent="0.25">
      <c r="M2245">
        <f>1*3.2*4.4</f>
        <v>14.080000000000002</v>
      </c>
      <c r="N2245">
        <v>1</v>
      </c>
      <c r="O2245">
        <v>3.2</v>
      </c>
      <c r="P2245">
        <v>4.4000000000000004</v>
      </c>
    </row>
    <row r="2246" spans="13:16" x14ac:dyDescent="0.25">
      <c r="M2246">
        <f>1*3.2*5.4</f>
        <v>17.28</v>
      </c>
      <c r="N2246">
        <v>1</v>
      </c>
      <c r="O2246">
        <v>3.2</v>
      </c>
      <c r="P2246">
        <v>5.4</v>
      </c>
    </row>
    <row r="2247" spans="13:16" x14ac:dyDescent="0.25">
      <c r="M2247">
        <f>1*3.2*6.4</f>
        <v>20.480000000000004</v>
      </c>
      <c r="N2247">
        <v>1</v>
      </c>
      <c r="O2247">
        <v>3.2</v>
      </c>
      <c r="P2247">
        <v>6.4</v>
      </c>
    </row>
    <row r="2248" spans="13:16" x14ac:dyDescent="0.25">
      <c r="M2248">
        <f>1*3.2*7.4</f>
        <v>23.680000000000003</v>
      </c>
      <c r="N2248">
        <v>1</v>
      </c>
      <c r="O2248">
        <v>3.2</v>
      </c>
      <c r="P2248">
        <v>7.4</v>
      </c>
    </row>
    <row r="2249" spans="13:16" x14ac:dyDescent="0.25">
      <c r="M2249">
        <f>1*3.2*8.4</f>
        <v>26.880000000000003</v>
      </c>
      <c r="N2249">
        <v>1</v>
      </c>
      <c r="O2249">
        <v>3.2</v>
      </c>
      <c r="P2249">
        <v>8.4</v>
      </c>
    </row>
    <row r="2250" spans="13:16" x14ac:dyDescent="0.25">
      <c r="M2250">
        <f>1*3.2*9.4</f>
        <v>30.080000000000002</v>
      </c>
      <c r="N2250">
        <v>1</v>
      </c>
      <c r="O2250">
        <v>3.2</v>
      </c>
      <c r="P2250">
        <v>9.4</v>
      </c>
    </row>
    <row r="2251" spans="13:16" x14ac:dyDescent="0.25">
      <c r="M2251">
        <f>1*3.2*10.4</f>
        <v>33.28</v>
      </c>
      <c r="N2251">
        <v>1</v>
      </c>
      <c r="O2251">
        <v>3.2</v>
      </c>
      <c r="P2251">
        <v>10.4</v>
      </c>
    </row>
    <row r="2252" spans="13:16" x14ac:dyDescent="0.25">
      <c r="M2252">
        <f>1*3.2*1.5</f>
        <v>4.8000000000000007</v>
      </c>
      <c r="N2252">
        <v>1</v>
      </c>
      <c r="O2252">
        <v>3.2</v>
      </c>
      <c r="P2252">
        <v>1.5</v>
      </c>
    </row>
    <row r="2253" spans="13:16" x14ac:dyDescent="0.25">
      <c r="M2253">
        <f>1*3.2*2.5</f>
        <v>8</v>
      </c>
      <c r="N2253">
        <v>1</v>
      </c>
      <c r="O2253">
        <v>3.2</v>
      </c>
      <c r="P2253">
        <v>2.5</v>
      </c>
    </row>
    <row r="2254" spans="13:16" x14ac:dyDescent="0.25">
      <c r="M2254">
        <f>1*3.2*3.5</f>
        <v>11.200000000000001</v>
      </c>
      <c r="N2254">
        <v>1</v>
      </c>
      <c r="O2254">
        <v>3.2</v>
      </c>
      <c r="P2254">
        <v>3.5</v>
      </c>
    </row>
    <row r="2255" spans="13:16" x14ac:dyDescent="0.25">
      <c r="M2255">
        <f>1*3.2*4.5</f>
        <v>14.4</v>
      </c>
      <c r="N2255">
        <v>1</v>
      </c>
      <c r="O2255">
        <v>3.2</v>
      </c>
      <c r="P2255">
        <v>4.5</v>
      </c>
    </row>
    <row r="2256" spans="13:16" x14ac:dyDescent="0.25">
      <c r="M2256">
        <f>1*3.2*5.5</f>
        <v>17.600000000000001</v>
      </c>
      <c r="N2256">
        <v>1</v>
      </c>
      <c r="O2256">
        <v>3.2</v>
      </c>
      <c r="P2256">
        <v>5.5</v>
      </c>
    </row>
    <row r="2257" spans="13:16" x14ac:dyDescent="0.25">
      <c r="M2257">
        <f>1*3.2*6.5</f>
        <v>20.8</v>
      </c>
      <c r="N2257">
        <v>1</v>
      </c>
      <c r="O2257">
        <v>3.2</v>
      </c>
      <c r="P2257">
        <v>6.5</v>
      </c>
    </row>
    <row r="2258" spans="13:16" x14ac:dyDescent="0.25">
      <c r="M2258">
        <f>1*3.2*7.5</f>
        <v>24</v>
      </c>
      <c r="N2258">
        <v>1</v>
      </c>
      <c r="O2258">
        <v>3.2</v>
      </c>
      <c r="P2258">
        <v>7.5</v>
      </c>
    </row>
    <row r="2259" spans="13:16" x14ac:dyDescent="0.25">
      <c r="M2259">
        <f>1*3.2*8.5</f>
        <v>27.200000000000003</v>
      </c>
      <c r="N2259">
        <v>1</v>
      </c>
      <c r="O2259">
        <v>3.2</v>
      </c>
      <c r="P2259">
        <v>8.5</v>
      </c>
    </row>
    <row r="2260" spans="13:16" x14ac:dyDescent="0.25">
      <c r="M2260">
        <f>1*3.2*9.5</f>
        <v>30.400000000000002</v>
      </c>
      <c r="N2260">
        <v>1</v>
      </c>
      <c r="O2260">
        <v>3.2</v>
      </c>
      <c r="P2260">
        <v>9.5</v>
      </c>
    </row>
    <row r="2261" spans="13:16" x14ac:dyDescent="0.25">
      <c r="M2261">
        <f>1*3.2*10.5</f>
        <v>33.6</v>
      </c>
      <c r="N2261">
        <v>1</v>
      </c>
      <c r="O2261">
        <v>3.2</v>
      </c>
      <c r="P2261">
        <v>10.5</v>
      </c>
    </row>
    <row r="2262" spans="13:16" x14ac:dyDescent="0.25">
      <c r="M2262">
        <f>1*3.2*1.6</f>
        <v>5.120000000000001</v>
      </c>
      <c r="N2262">
        <v>1</v>
      </c>
      <c r="O2262">
        <v>3.2</v>
      </c>
      <c r="P2262">
        <v>1.6</v>
      </c>
    </row>
    <row r="2263" spans="13:16" x14ac:dyDescent="0.25">
      <c r="M2263">
        <f>1*3.2*2.6</f>
        <v>8.32</v>
      </c>
      <c r="N2263">
        <v>1</v>
      </c>
      <c r="O2263">
        <v>3.2</v>
      </c>
      <c r="P2263">
        <v>2.6</v>
      </c>
    </row>
    <row r="2264" spans="13:16" x14ac:dyDescent="0.25">
      <c r="M2264">
        <f>1*3.2*3.6</f>
        <v>11.520000000000001</v>
      </c>
      <c r="N2264">
        <v>1</v>
      </c>
      <c r="O2264">
        <v>3.2</v>
      </c>
      <c r="P2264">
        <v>3.6</v>
      </c>
    </row>
    <row r="2265" spans="13:16" x14ac:dyDescent="0.25">
      <c r="M2265">
        <f>1*3.2*4.6</f>
        <v>14.719999999999999</v>
      </c>
      <c r="N2265">
        <v>1</v>
      </c>
      <c r="O2265">
        <v>3.2</v>
      </c>
      <c r="P2265">
        <v>4.5999999999999996</v>
      </c>
    </row>
    <row r="2266" spans="13:16" x14ac:dyDescent="0.25">
      <c r="M2266">
        <f>1*3.2*5.6</f>
        <v>17.919999999999998</v>
      </c>
      <c r="N2266">
        <v>1</v>
      </c>
      <c r="O2266">
        <v>3.2</v>
      </c>
      <c r="P2266">
        <v>5.6</v>
      </c>
    </row>
    <row r="2267" spans="13:16" x14ac:dyDescent="0.25">
      <c r="M2267">
        <f>1*3.2*6.6</f>
        <v>21.12</v>
      </c>
      <c r="N2267">
        <v>1</v>
      </c>
      <c r="O2267">
        <v>3.2</v>
      </c>
      <c r="P2267">
        <v>6.6</v>
      </c>
    </row>
    <row r="2268" spans="13:16" x14ac:dyDescent="0.25">
      <c r="M2268">
        <f>1*3.2*7.6</f>
        <v>24.32</v>
      </c>
      <c r="N2268">
        <v>1</v>
      </c>
      <c r="O2268">
        <v>3.2</v>
      </c>
      <c r="P2268">
        <v>7.6</v>
      </c>
    </row>
    <row r="2269" spans="13:16" x14ac:dyDescent="0.25">
      <c r="M2269">
        <f>1*3.2*8.6</f>
        <v>27.52</v>
      </c>
      <c r="N2269">
        <v>1</v>
      </c>
      <c r="O2269">
        <v>3.2</v>
      </c>
      <c r="P2269">
        <v>8.6</v>
      </c>
    </row>
    <row r="2270" spans="13:16" x14ac:dyDescent="0.25">
      <c r="M2270">
        <f>1*3.2*9.6</f>
        <v>30.72</v>
      </c>
      <c r="N2270">
        <v>1</v>
      </c>
      <c r="O2270">
        <v>3.2</v>
      </c>
      <c r="P2270">
        <v>9.6</v>
      </c>
    </row>
    <row r="2271" spans="13:16" x14ac:dyDescent="0.25">
      <c r="M2271">
        <f>1*3.2*10.6</f>
        <v>33.92</v>
      </c>
      <c r="N2271">
        <v>1</v>
      </c>
      <c r="O2271">
        <v>3.2</v>
      </c>
      <c r="P2271">
        <v>10.6</v>
      </c>
    </row>
    <row r="2272" spans="13:16" x14ac:dyDescent="0.25">
      <c r="M2272">
        <f>1*3.2*1.7</f>
        <v>5.44</v>
      </c>
      <c r="N2272">
        <v>1</v>
      </c>
      <c r="O2272">
        <v>3.2</v>
      </c>
      <c r="P2272">
        <v>1.7</v>
      </c>
    </row>
    <row r="2273" spans="13:16" x14ac:dyDescent="0.25">
      <c r="M2273">
        <f>1*3.2*2.7</f>
        <v>8.64</v>
      </c>
      <c r="N2273">
        <v>1</v>
      </c>
      <c r="O2273">
        <v>3.2</v>
      </c>
      <c r="P2273">
        <v>2.7</v>
      </c>
    </row>
    <row r="2274" spans="13:16" x14ac:dyDescent="0.25">
      <c r="M2274">
        <f>1*3.2*3.7</f>
        <v>11.840000000000002</v>
      </c>
      <c r="N2274">
        <v>1</v>
      </c>
      <c r="O2274">
        <v>3.2</v>
      </c>
      <c r="P2274">
        <v>3.7</v>
      </c>
    </row>
    <row r="2275" spans="13:16" x14ac:dyDescent="0.25">
      <c r="M2275">
        <f>1*3.2*4.7</f>
        <v>15.040000000000001</v>
      </c>
      <c r="N2275">
        <v>1</v>
      </c>
      <c r="O2275">
        <v>3.2</v>
      </c>
      <c r="P2275">
        <v>4.7</v>
      </c>
    </row>
    <row r="2276" spans="13:16" x14ac:dyDescent="0.25">
      <c r="M2276">
        <f>1*3.2*5.7</f>
        <v>18.240000000000002</v>
      </c>
      <c r="N2276">
        <v>1</v>
      </c>
      <c r="O2276">
        <v>3.2</v>
      </c>
      <c r="P2276">
        <v>5.7</v>
      </c>
    </row>
    <row r="2277" spans="13:16" x14ac:dyDescent="0.25">
      <c r="M2277">
        <f>1*3.2*6.7</f>
        <v>21.44</v>
      </c>
      <c r="N2277">
        <v>1</v>
      </c>
      <c r="O2277">
        <v>3.2</v>
      </c>
      <c r="P2277">
        <v>6.7</v>
      </c>
    </row>
    <row r="2278" spans="13:16" x14ac:dyDescent="0.25">
      <c r="M2278">
        <f>1*3.2*7.7</f>
        <v>24.64</v>
      </c>
      <c r="N2278">
        <v>1</v>
      </c>
      <c r="O2278">
        <v>3.2</v>
      </c>
      <c r="P2278">
        <v>7.7</v>
      </c>
    </row>
    <row r="2279" spans="13:16" x14ac:dyDescent="0.25">
      <c r="M2279">
        <f>1*3.2*8.7</f>
        <v>27.84</v>
      </c>
      <c r="N2279">
        <v>1</v>
      </c>
      <c r="O2279">
        <v>3.2</v>
      </c>
      <c r="P2279">
        <v>8.6999999999999993</v>
      </c>
    </row>
    <row r="2280" spans="13:16" x14ac:dyDescent="0.25">
      <c r="M2280">
        <f>1*3.2*9.7</f>
        <v>31.04</v>
      </c>
      <c r="N2280">
        <v>1</v>
      </c>
      <c r="O2280">
        <v>3.2</v>
      </c>
      <c r="P2280">
        <v>9.6999999999999993</v>
      </c>
    </row>
    <row r="2281" spans="13:16" x14ac:dyDescent="0.25">
      <c r="M2281">
        <f>1*3.2*10.7</f>
        <v>34.24</v>
      </c>
      <c r="N2281">
        <v>1</v>
      </c>
      <c r="O2281">
        <v>3.2</v>
      </c>
      <c r="P2281">
        <v>10.7</v>
      </c>
    </row>
    <row r="2282" spans="13:16" x14ac:dyDescent="0.25">
      <c r="M2282">
        <f>1*3.2*1.8</f>
        <v>5.7600000000000007</v>
      </c>
      <c r="N2282">
        <v>1</v>
      </c>
      <c r="O2282">
        <v>3.2</v>
      </c>
      <c r="P2282">
        <v>1.8</v>
      </c>
    </row>
    <row r="2283" spans="13:16" x14ac:dyDescent="0.25">
      <c r="M2283">
        <f>1*3.2*2.8</f>
        <v>8.9599999999999991</v>
      </c>
      <c r="N2283">
        <v>1</v>
      </c>
      <c r="O2283">
        <v>3.2</v>
      </c>
      <c r="P2283">
        <v>2.8</v>
      </c>
    </row>
    <row r="2284" spans="13:16" x14ac:dyDescent="0.25">
      <c r="M2284">
        <f>1*3.2*3.8</f>
        <v>12.16</v>
      </c>
      <c r="N2284">
        <v>1</v>
      </c>
      <c r="O2284">
        <v>3.2</v>
      </c>
      <c r="P2284">
        <v>3.8</v>
      </c>
    </row>
    <row r="2285" spans="13:16" x14ac:dyDescent="0.25">
      <c r="M2285">
        <f>1*3.2*4.8</f>
        <v>15.36</v>
      </c>
      <c r="N2285">
        <v>1</v>
      </c>
      <c r="O2285">
        <v>3.2</v>
      </c>
      <c r="P2285">
        <v>4.8</v>
      </c>
    </row>
    <row r="2286" spans="13:16" x14ac:dyDescent="0.25">
      <c r="M2286">
        <f>1*3.2*5.8</f>
        <v>18.559999999999999</v>
      </c>
      <c r="N2286">
        <v>1</v>
      </c>
      <c r="O2286">
        <v>3.2</v>
      </c>
      <c r="P2286">
        <v>5.8</v>
      </c>
    </row>
    <row r="2287" spans="13:16" x14ac:dyDescent="0.25">
      <c r="M2287">
        <f>1*3.2*6.8</f>
        <v>21.76</v>
      </c>
      <c r="N2287">
        <v>1</v>
      </c>
      <c r="O2287">
        <v>3.2</v>
      </c>
      <c r="P2287">
        <v>6.8</v>
      </c>
    </row>
    <row r="2288" spans="13:16" x14ac:dyDescent="0.25">
      <c r="M2288">
        <f>1*3.2*7.8</f>
        <v>24.96</v>
      </c>
      <c r="N2288">
        <v>1</v>
      </c>
      <c r="O2288">
        <v>3.2</v>
      </c>
      <c r="P2288">
        <v>7.8</v>
      </c>
    </row>
    <row r="2289" spans="13:16" x14ac:dyDescent="0.25">
      <c r="M2289">
        <f>1*3.2*8.8</f>
        <v>28.160000000000004</v>
      </c>
      <c r="N2289">
        <v>1</v>
      </c>
      <c r="O2289">
        <v>3.2</v>
      </c>
      <c r="P2289">
        <v>8.8000000000000007</v>
      </c>
    </row>
    <row r="2290" spans="13:16" x14ac:dyDescent="0.25">
      <c r="M2290">
        <f>1*3.2*9.8</f>
        <v>31.360000000000003</v>
      </c>
      <c r="N2290">
        <v>1</v>
      </c>
      <c r="O2290">
        <v>3.2</v>
      </c>
      <c r="P2290">
        <v>9.8000000000000007</v>
      </c>
    </row>
    <row r="2291" spans="13:16" x14ac:dyDescent="0.25">
      <c r="M2291">
        <f>1*3.2*10.8</f>
        <v>34.56</v>
      </c>
      <c r="N2291">
        <v>1</v>
      </c>
      <c r="O2291">
        <v>3.2</v>
      </c>
      <c r="P2291">
        <v>10.8</v>
      </c>
    </row>
    <row r="2292" spans="13:16" x14ac:dyDescent="0.25">
      <c r="M2292">
        <f>1*3.2*1.9</f>
        <v>6.08</v>
      </c>
      <c r="N2292">
        <v>1</v>
      </c>
      <c r="O2292">
        <v>3.2</v>
      </c>
      <c r="P2292">
        <v>1.9</v>
      </c>
    </row>
    <row r="2293" spans="13:16" x14ac:dyDescent="0.25">
      <c r="M2293">
        <f>1*3.2*2.9</f>
        <v>9.2799999999999994</v>
      </c>
      <c r="N2293">
        <v>1</v>
      </c>
      <c r="O2293">
        <v>3.2</v>
      </c>
      <c r="P2293">
        <v>2.9</v>
      </c>
    </row>
    <row r="2294" spans="13:16" x14ac:dyDescent="0.25">
      <c r="M2294">
        <f>1*3.2*3.9</f>
        <v>12.48</v>
      </c>
      <c r="N2294">
        <v>1</v>
      </c>
      <c r="O2294">
        <v>3.2</v>
      </c>
      <c r="P2294">
        <v>3.9</v>
      </c>
    </row>
    <row r="2295" spans="13:16" x14ac:dyDescent="0.25">
      <c r="M2295">
        <f>1*3.2*4.9</f>
        <v>15.680000000000001</v>
      </c>
      <c r="N2295">
        <v>1</v>
      </c>
      <c r="O2295">
        <v>3.2</v>
      </c>
      <c r="P2295">
        <v>4.9000000000000004</v>
      </c>
    </row>
    <row r="2296" spans="13:16" x14ac:dyDescent="0.25">
      <c r="M2296">
        <f>1*3.2*5.9</f>
        <v>18.880000000000003</v>
      </c>
      <c r="N2296">
        <v>1</v>
      </c>
      <c r="O2296">
        <v>3.2</v>
      </c>
      <c r="P2296">
        <v>5.9</v>
      </c>
    </row>
    <row r="2297" spans="13:16" x14ac:dyDescent="0.25">
      <c r="M2297">
        <f>1*3.2*6.9</f>
        <v>22.080000000000002</v>
      </c>
      <c r="N2297">
        <v>1</v>
      </c>
      <c r="O2297">
        <v>3.2</v>
      </c>
      <c r="P2297">
        <v>6.9</v>
      </c>
    </row>
    <row r="2298" spans="13:16" x14ac:dyDescent="0.25">
      <c r="M2298">
        <f>1*3.2*7.9</f>
        <v>25.28</v>
      </c>
      <c r="N2298">
        <v>1</v>
      </c>
      <c r="O2298">
        <v>3.2</v>
      </c>
      <c r="P2298">
        <v>7.9</v>
      </c>
    </row>
    <row r="2299" spans="13:16" x14ac:dyDescent="0.25">
      <c r="M2299">
        <f>1*3.2*8.9</f>
        <v>28.480000000000004</v>
      </c>
      <c r="N2299">
        <v>1</v>
      </c>
      <c r="O2299">
        <v>3.2</v>
      </c>
      <c r="P2299">
        <v>8.9</v>
      </c>
    </row>
    <row r="2300" spans="13:16" x14ac:dyDescent="0.25">
      <c r="M2300">
        <f>1*3.2*9.9</f>
        <v>31.680000000000003</v>
      </c>
      <c r="N2300">
        <v>1</v>
      </c>
      <c r="O2300">
        <v>3.2</v>
      </c>
      <c r="P2300">
        <v>9.9</v>
      </c>
    </row>
    <row r="2301" spans="13:16" x14ac:dyDescent="0.25">
      <c r="M2301">
        <f>1*3.2*10.9</f>
        <v>34.880000000000003</v>
      </c>
      <c r="N2301">
        <v>1</v>
      </c>
      <c r="O2301">
        <v>3.2</v>
      </c>
      <c r="P2301">
        <v>10.9</v>
      </c>
    </row>
    <row r="2302" spans="13:16" x14ac:dyDescent="0.25">
      <c r="M2302">
        <f>1*4.2*1</f>
        <v>4.2</v>
      </c>
      <c r="N2302">
        <v>1</v>
      </c>
      <c r="O2302">
        <v>4.2</v>
      </c>
      <c r="P2302">
        <v>1</v>
      </c>
    </row>
    <row r="2303" spans="13:16" x14ac:dyDescent="0.25">
      <c r="M2303">
        <f>1*4.2*2</f>
        <v>8.4</v>
      </c>
      <c r="N2303">
        <v>1</v>
      </c>
      <c r="O2303">
        <v>4.2</v>
      </c>
      <c r="P2303">
        <v>2</v>
      </c>
    </row>
    <row r="2304" spans="13:16" x14ac:dyDescent="0.25">
      <c r="M2304">
        <f>1*4.2*3</f>
        <v>12.600000000000001</v>
      </c>
      <c r="N2304">
        <v>1</v>
      </c>
      <c r="O2304">
        <v>4.2</v>
      </c>
      <c r="P2304">
        <v>3</v>
      </c>
    </row>
    <row r="2305" spans="13:16" x14ac:dyDescent="0.25">
      <c r="M2305">
        <f>1*4.2*4</f>
        <v>16.8</v>
      </c>
      <c r="N2305">
        <v>1</v>
      </c>
      <c r="O2305">
        <v>4.2</v>
      </c>
      <c r="P2305">
        <v>4</v>
      </c>
    </row>
    <row r="2306" spans="13:16" x14ac:dyDescent="0.25">
      <c r="M2306">
        <f>1*4.2*5</f>
        <v>21</v>
      </c>
      <c r="N2306">
        <v>1</v>
      </c>
      <c r="O2306">
        <v>4.2</v>
      </c>
      <c r="P2306">
        <v>5</v>
      </c>
    </row>
    <row r="2307" spans="13:16" x14ac:dyDescent="0.25">
      <c r="M2307">
        <f>1*4.2*6</f>
        <v>25.200000000000003</v>
      </c>
      <c r="N2307">
        <v>1</v>
      </c>
      <c r="O2307">
        <v>4.2</v>
      </c>
      <c r="P2307">
        <v>6</v>
      </c>
    </row>
    <row r="2308" spans="13:16" x14ac:dyDescent="0.25">
      <c r="M2308">
        <f>1*4.2*7</f>
        <v>29.400000000000002</v>
      </c>
      <c r="N2308">
        <v>1</v>
      </c>
      <c r="O2308">
        <v>4.2</v>
      </c>
      <c r="P2308">
        <v>7</v>
      </c>
    </row>
    <row r="2309" spans="13:16" x14ac:dyDescent="0.25">
      <c r="M2309">
        <f>1*4.2*8</f>
        <v>33.6</v>
      </c>
      <c r="N2309">
        <v>1</v>
      </c>
      <c r="O2309">
        <v>4.2</v>
      </c>
      <c r="P2309">
        <v>8</v>
      </c>
    </row>
    <row r="2310" spans="13:16" x14ac:dyDescent="0.25">
      <c r="M2310">
        <f>1*4.2*9</f>
        <v>37.800000000000004</v>
      </c>
      <c r="N2310">
        <v>1</v>
      </c>
      <c r="O2310">
        <v>4.2</v>
      </c>
      <c r="P2310">
        <v>9</v>
      </c>
    </row>
    <row r="2311" spans="13:16" x14ac:dyDescent="0.25">
      <c r="M2311">
        <f>1*4.2*10</f>
        <v>42</v>
      </c>
      <c r="N2311">
        <v>1</v>
      </c>
      <c r="O2311">
        <v>4.2</v>
      </c>
      <c r="P2311">
        <v>10</v>
      </c>
    </row>
    <row r="2312" spans="13:16" x14ac:dyDescent="0.25">
      <c r="M2312">
        <f>1*4.2*1.1</f>
        <v>4.620000000000001</v>
      </c>
      <c r="N2312">
        <v>1</v>
      </c>
      <c r="O2312">
        <v>4.2</v>
      </c>
      <c r="P2312">
        <v>1.1000000000000001</v>
      </c>
    </row>
    <row r="2313" spans="13:16" x14ac:dyDescent="0.25">
      <c r="M2313">
        <f>1*4.2*2.1</f>
        <v>8.82</v>
      </c>
      <c r="N2313">
        <v>1</v>
      </c>
      <c r="O2313">
        <v>4.2</v>
      </c>
      <c r="P2313">
        <v>2.1</v>
      </c>
    </row>
    <row r="2314" spans="13:16" x14ac:dyDescent="0.25">
      <c r="M2314">
        <f>1*4.2*3.1</f>
        <v>13.020000000000001</v>
      </c>
      <c r="N2314">
        <v>1</v>
      </c>
      <c r="O2314">
        <v>4.2</v>
      </c>
      <c r="P2314">
        <v>3.1</v>
      </c>
    </row>
    <row r="2315" spans="13:16" x14ac:dyDescent="0.25">
      <c r="M2315">
        <f>1*4.2*4.1</f>
        <v>17.22</v>
      </c>
      <c r="N2315">
        <v>1</v>
      </c>
      <c r="O2315">
        <v>4.2</v>
      </c>
      <c r="P2315">
        <v>4.0999999999999996</v>
      </c>
    </row>
    <row r="2316" spans="13:16" x14ac:dyDescent="0.25">
      <c r="M2316">
        <f>1*4.2*5.1</f>
        <v>21.419999999999998</v>
      </c>
      <c r="N2316">
        <v>1</v>
      </c>
      <c r="O2316">
        <v>4.2</v>
      </c>
      <c r="P2316">
        <v>5.0999999999999996</v>
      </c>
    </row>
    <row r="2317" spans="13:16" x14ac:dyDescent="0.25">
      <c r="M2317">
        <f>1*4.2*6.1</f>
        <v>25.62</v>
      </c>
      <c r="N2317">
        <v>1</v>
      </c>
      <c r="O2317">
        <v>4.2</v>
      </c>
      <c r="P2317">
        <v>6.1</v>
      </c>
    </row>
    <row r="2318" spans="13:16" x14ac:dyDescent="0.25">
      <c r="M2318">
        <f>1*4.2*7.1</f>
        <v>29.82</v>
      </c>
      <c r="N2318">
        <v>1</v>
      </c>
      <c r="O2318">
        <v>4.2</v>
      </c>
      <c r="P2318">
        <v>7.1</v>
      </c>
    </row>
    <row r="2319" spans="13:16" x14ac:dyDescent="0.25">
      <c r="M2319">
        <f>1*4.2*8.1</f>
        <v>34.020000000000003</v>
      </c>
      <c r="N2319">
        <v>1</v>
      </c>
      <c r="O2319">
        <v>4.2</v>
      </c>
      <c r="P2319">
        <v>8.1</v>
      </c>
    </row>
    <row r="2320" spans="13:16" x14ac:dyDescent="0.25">
      <c r="M2320">
        <f>1*4.2*9.1</f>
        <v>38.22</v>
      </c>
      <c r="N2320">
        <v>1</v>
      </c>
      <c r="O2320">
        <v>4.2</v>
      </c>
      <c r="P2320">
        <v>9.1</v>
      </c>
    </row>
    <row r="2321" spans="13:16" x14ac:dyDescent="0.25">
      <c r="M2321">
        <f>1*4.2*10.1</f>
        <v>42.42</v>
      </c>
      <c r="N2321">
        <v>1</v>
      </c>
      <c r="O2321">
        <v>4.2</v>
      </c>
      <c r="P2321">
        <v>10.1</v>
      </c>
    </row>
    <row r="2322" spans="13:16" x14ac:dyDescent="0.25">
      <c r="M2322">
        <f>1*4.2*1.2</f>
        <v>5.04</v>
      </c>
      <c r="N2322">
        <v>1</v>
      </c>
      <c r="O2322">
        <v>4.2</v>
      </c>
      <c r="P2322">
        <v>1.2</v>
      </c>
    </row>
    <row r="2323" spans="13:16" x14ac:dyDescent="0.25">
      <c r="M2323">
        <f>1*4.2*2.2</f>
        <v>9.240000000000002</v>
      </c>
      <c r="N2323">
        <v>1</v>
      </c>
      <c r="O2323">
        <v>4.2</v>
      </c>
      <c r="P2323">
        <v>2.2000000000000002</v>
      </c>
    </row>
    <row r="2324" spans="13:16" x14ac:dyDescent="0.25">
      <c r="M2324">
        <f>1*4.2*3.2</f>
        <v>13.440000000000001</v>
      </c>
      <c r="N2324">
        <v>1</v>
      </c>
      <c r="O2324">
        <v>4.2</v>
      </c>
      <c r="P2324">
        <v>3.2</v>
      </c>
    </row>
    <row r="2325" spans="13:16" x14ac:dyDescent="0.25">
      <c r="M2325">
        <f>1*4.2*4.2</f>
        <v>17.64</v>
      </c>
      <c r="N2325">
        <v>1</v>
      </c>
      <c r="O2325">
        <v>4.2</v>
      </c>
      <c r="P2325">
        <v>4.2</v>
      </c>
    </row>
    <row r="2326" spans="13:16" x14ac:dyDescent="0.25">
      <c r="M2326">
        <f>1*4.2*5.2</f>
        <v>21.840000000000003</v>
      </c>
      <c r="N2326">
        <v>1</v>
      </c>
      <c r="O2326">
        <v>4.2</v>
      </c>
      <c r="P2326">
        <v>5.2</v>
      </c>
    </row>
    <row r="2327" spans="13:16" x14ac:dyDescent="0.25">
      <c r="M2327">
        <f>1*4.2*6.2</f>
        <v>26.040000000000003</v>
      </c>
      <c r="N2327">
        <v>1</v>
      </c>
      <c r="O2327">
        <v>4.2</v>
      </c>
      <c r="P2327">
        <v>6.2</v>
      </c>
    </row>
    <row r="2328" spans="13:16" x14ac:dyDescent="0.25">
      <c r="M2328">
        <f>1*4.2*7.2</f>
        <v>30.240000000000002</v>
      </c>
      <c r="N2328">
        <v>1</v>
      </c>
      <c r="O2328">
        <v>4.2</v>
      </c>
      <c r="P2328">
        <v>7.2</v>
      </c>
    </row>
    <row r="2329" spans="13:16" x14ac:dyDescent="0.25">
      <c r="M2329">
        <f>1*4.2*8.2</f>
        <v>34.44</v>
      </c>
      <c r="N2329">
        <v>1</v>
      </c>
      <c r="O2329">
        <v>4.2</v>
      </c>
      <c r="P2329">
        <v>8.1999999999999993</v>
      </c>
    </row>
    <row r="2330" spans="13:16" x14ac:dyDescent="0.25">
      <c r="M2330">
        <f>1*4.2*9.2</f>
        <v>38.64</v>
      </c>
      <c r="N2330">
        <v>1</v>
      </c>
      <c r="O2330">
        <v>4.2</v>
      </c>
      <c r="P2330">
        <v>9.1999999999999993</v>
      </c>
    </row>
    <row r="2331" spans="13:16" x14ac:dyDescent="0.25">
      <c r="M2331">
        <f>1*4.2*10.2</f>
        <v>42.839999999999996</v>
      </c>
      <c r="N2331">
        <v>1</v>
      </c>
      <c r="O2331">
        <v>4.2</v>
      </c>
      <c r="P2331">
        <v>10.199999999999999</v>
      </c>
    </row>
    <row r="2332" spans="13:16" x14ac:dyDescent="0.25">
      <c r="M2332">
        <f>1*4.2*1.3</f>
        <v>5.4600000000000009</v>
      </c>
      <c r="N2332">
        <v>1</v>
      </c>
      <c r="O2332">
        <v>4.2</v>
      </c>
      <c r="P2332">
        <v>1.3</v>
      </c>
    </row>
    <row r="2333" spans="13:16" x14ac:dyDescent="0.25">
      <c r="M2333">
        <f>1*4.2*2.3</f>
        <v>9.66</v>
      </c>
      <c r="N2333">
        <v>1</v>
      </c>
      <c r="O2333">
        <v>4.2</v>
      </c>
      <c r="P2333">
        <v>2.2999999999999998</v>
      </c>
    </row>
    <row r="2334" spans="13:16" x14ac:dyDescent="0.25">
      <c r="M2334">
        <f>1*4.2*3.3</f>
        <v>13.86</v>
      </c>
      <c r="N2334">
        <v>1</v>
      </c>
      <c r="O2334">
        <v>4.2</v>
      </c>
      <c r="P2334">
        <v>3.3</v>
      </c>
    </row>
    <row r="2335" spans="13:16" x14ac:dyDescent="0.25">
      <c r="M2335">
        <f>1*4.2*4.3</f>
        <v>18.059999999999999</v>
      </c>
      <c r="N2335">
        <v>1</v>
      </c>
      <c r="O2335">
        <v>4.2</v>
      </c>
      <c r="P2335">
        <v>4.3</v>
      </c>
    </row>
    <row r="2336" spans="13:16" x14ac:dyDescent="0.25">
      <c r="M2336">
        <f>1*4.2*5.3</f>
        <v>22.26</v>
      </c>
      <c r="N2336">
        <v>1</v>
      </c>
      <c r="O2336">
        <v>4.2</v>
      </c>
      <c r="P2336">
        <v>5.3</v>
      </c>
    </row>
    <row r="2337" spans="13:16" x14ac:dyDescent="0.25">
      <c r="M2337">
        <f>1*4.2*6.3</f>
        <v>26.46</v>
      </c>
      <c r="N2337">
        <v>1</v>
      </c>
      <c r="O2337">
        <v>4.2</v>
      </c>
      <c r="P2337">
        <v>6.3</v>
      </c>
    </row>
    <row r="2338" spans="13:16" x14ac:dyDescent="0.25">
      <c r="M2338">
        <f>1*4.2*7.3</f>
        <v>30.66</v>
      </c>
      <c r="N2338">
        <v>1</v>
      </c>
      <c r="O2338">
        <v>4.2</v>
      </c>
      <c r="P2338">
        <v>7.3</v>
      </c>
    </row>
    <row r="2339" spans="13:16" x14ac:dyDescent="0.25">
      <c r="M2339">
        <f>1*4.2*8.3</f>
        <v>34.860000000000007</v>
      </c>
      <c r="N2339">
        <v>1</v>
      </c>
      <c r="O2339">
        <v>4.2</v>
      </c>
      <c r="P2339">
        <v>8.3000000000000007</v>
      </c>
    </row>
    <row r="2340" spans="13:16" x14ac:dyDescent="0.25">
      <c r="M2340">
        <f>1*4.2*9.3</f>
        <v>39.06</v>
      </c>
      <c r="N2340">
        <v>1</v>
      </c>
      <c r="O2340">
        <v>4.2</v>
      </c>
      <c r="P2340">
        <v>9.3000000000000007</v>
      </c>
    </row>
    <row r="2341" spans="13:16" x14ac:dyDescent="0.25">
      <c r="M2341">
        <f>1*4.2*10.3</f>
        <v>43.260000000000005</v>
      </c>
      <c r="N2341">
        <v>1</v>
      </c>
      <c r="O2341">
        <v>4.2</v>
      </c>
      <c r="P2341">
        <v>10.3</v>
      </c>
    </row>
    <row r="2342" spans="13:16" x14ac:dyDescent="0.25">
      <c r="M2342">
        <f>1*4.2*1.4</f>
        <v>5.88</v>
      </c>
      <c r="N2342">
        <v>1</v>
      </c>
      <c r="O2342">
        <v>4.2</v>
      </c>
      <c r="P2342">
        <v>1.4</v>
      </c>
    </row>
    <row r="2343" spans="13:16" x14ac:dyDescent="0.25">
      <c r="M2343">
        <f>1*4.2*2.4</f>
        <v>10.08</v>
      </c>
      <c r="N2343">
        <v>1</v>
      </c>
      <c r="O2343">
        <v>4.2</v>
      </c>
      <c r="P2343">
        <v>2.4</v>
      </c>
    </row>
    <row r="2344" spans="13:16" x14ac:dyDescent="0.25">
      <c r="M2344">
        <f>1*4.2*3.4</f>
        <v>14.28</v>
      </c>
      <c r="N2344">
        <v>1</v>
      </c>
      <c r="O2344">
        <v>4.2</v>
      </c>
      <c r="P2344">
        <v>3.4</v>
      </c>
    </row>
    <row r="2345" spans="13:16" x14ac:dyDescent="0.25">
      <c r="M2345">
        <f>1*4.2*4.4</f>
        <v>18.480000000000004</v>
      </c>
      <c r="N2345">
        <v>1</v>
      </c>
      <c r="O2345">
        <v>4.2</v>
      </c>
      <c r="P2345">
        <v>4.4000000000000004</v>
      </c>
    </row>
    <row r="2346" spans="13:16" x14ac:dyDescent="0.25">
      <c r="M2346">
        <f>1*4.2*5.4</f>
        <v>22.680000000000003</v>
      </c>
      <c r="N2346">
        <v>1</v>
      </c>
      <c r="O2346">
        <v>4.2</v>
      </c>
      <c r="P2346">
        <v>5.4</v>
      </c>
    </row>
    <row r="2347" spans="13:16" x14ac:dyDescent="0.25">
      <c r="M2347">
        <f>1*4.2*6.4</f>
        <v>26.880000000000003</v>
      </c>
      <c r="N2347">
        <v>1</v>
      </c>
      <c r="O2347">
        <v>4.2</v>
      </c>
      <c r="P2347">
        <v>6.4</v>
      </c>
    </row>
    <row r="2348" spans="13:16" x14ac:dyDescent="0.25">
      <c r="M2348">
        <f>1*4.2*7.4</f>
        <v>31.080000000000002</v>
      </c>
      <c r="N2348">
        <v>1</v>
      </c>
      <c r="O2348">
        <v>4.2</v>
      </c>
      <c r="P2348">
        <v>7.4</v>
      </c>
    </row>
    <row r="2349" spans="13:16" x14ac:dyDescent="0.25">
      <c r="M2349">
        <f>1*4.2*8.4</f>
        <v>35.28</v>
      </c>
      <c r="N2349">
        <v>1</v>
      </c>
      <c r="O2349">
        <v>4.2</v>
      </c>
      <c r="P2349">
        <v>8.4</v>
      </c>
    </row>
    <row r="2350" spans="13:16" x14ac:dyDescent="0.25">
      <c r="M2350">
        <f>1*4.2*9.4</f>
        <v>39.480000000000004</v>
      </c>
      <c r="N2350">
        <v>1</v>
      </c>
      <c r="O2350">
        <v>4.2</v>
      </c>
      <c r="P2350">
        <v>9.4</v>
      </c>
    </row>
    <row r="2351" spans="13:16" x14ac:dyDescent="0.25">
      <c r="M2351">
        <f>1*4.2*10.4</f>
        <v>43.680000000000007</v>
      </c>
      <c r="N2351">
        <v>1</v>
      </c>
      <c r="O2351">
        <v>4.2</v>
      </c>
      <c r="P2351">
        <v>10.4</v>
      </c>
    </row>
    <row r="2352" spans="13:16" x14ac:dyDescent="0.25">
      <c r="M2352">
        <f>1*4.2*1.5</f>
        <v>6.3000000000000007</v>
      </c>
      <c r="N2352">
        <v>1</v>
      </c>
      <c r="O2352">
        <v>4.2</v>
      </c>
      <c r="P2352">
        <v>1.5</v>
      </c>
    </row>
    <row r="2353" spans="13:16" x14ac:dyDescent="0.25">
      <c r="M2353">
        <f>1*4.2*2.5</f>
        <v>10.5</v>
      </c>
      <c r="N2353">
        <v>1</v>
      </c>
      <c r="O2353">
        <v>4.2</v>
      </c>
      <c r="P2353">
        <v>2.5</v>
      </c>
    </row>
    <row r="2354" spans="13:16" x14ac:dyDescent="0.25">
      <c r="M2354">
        <f>1*4.2*3.5</f>
        <v>14.700000000000001</v>
      </c>
      <c r="N2354">
        <v>1</v>
      </c>
      <c r="O2354">
        <v>4.2</v>
      </c>
      <c r="P2354">
        <v>3.5</v>
      </c>
    </row>
    <row r="2355" spans="13:16" x14ac:dyDescent="0.25">
      <c r="M2355">
        <f>1*4.2*4.5</f>
        <v>18.900000000000002</v>
      </c>
      <c r="N2355">
        <v>1</v>
      </c>
      <c r="O2355">
        <v>4.2</v>
      </c>
      <c r="P2355">
        <v>4.5</v>
      </c>
    </row>
    <row r="2356" spans="13:16" x14ac:dyDescent="0.25">
      <c r="M2356">
        <f>1*4.2*5.5</f>
        <v>23.1</v>
      </c>
      <c r="N2356">
        <v>1</v>
      </c>
      <c r="O2356">
        <v>4.2</v>
      </c>
      <c r="P2356">
        <v>5.5</v>
      </c>
    </row>
    <row r="2357" spans="13:16" x14ac:dyDescent="0.25">
      <c r="M2357">
        <f>1*4.2*6.5</f>
        <v>27.3</v>
      </c>
      <c r="N2357">
        <v>1</v>
      </c>
      <c r="O2357">
        <v>4.2</v>
      </c>
      <c r="P2357">
        <v>6.5</v>
      </c>
    </row>
    <row r="2358" spans="13:16" x14ac:dyDescent="0.25">
      <c r="M2358">
        <f>1*4.2*7.5</f>
        <v>31.5</v>
      </c>
      <c r="N2358">
        <v>1</v>
      </c>
      <c r="O2358">
        <v>4.2</v>
      </c>
      <c r="P2358">
        <v>7.5</v>
      </c>
    </row>
    <row r="2359" spans="13:16" x14ac:dyDescent="0.25">
      <c r="M2359">
        <f>1*4.2*8.5</f>
        <v>35.700000000000003</v>
      </c>
      <c r="N2359">
        <v>1</v>
      </c>
      <c r="O2359">
        <v>4.2</v>
      </c>
      <c r="P2359">
        <v>8.5</v>
      </c>
    </row>
    <row r="2360" spans="13:16" x14ac:dyDescent="0.25">
      <c r="M2360">
        <f>1*4.2*9.5</f>
        <v>39.9</v>
      </c>
      <c r="N2360">
        <v>1</v>
      </c>
      <c r="O2360">
        <v>4.2</v>
      </c>
      <c r="P2360">
        <v>9.5</v>
      </c>
    </row>
    <row r="2361" spans="13:16" x14ac:dyDescent="0.25">
      <c r="M2361">
        <f>1*4.2*10.5</f>
        <v>44.1</v>
      </c>
      <c r="N2361">
        <v>1</v>
      </c>
      <c r="O2361">
        <v>4.2</v>
      </c>
      <c r="P2361">
        <v>10.5</v>
      </c>
    </row>
    <row r="2362" spans="13:16" x14ac:dyDescent="0.25">
      <c r="M2362">
        <f>1*4.2*1.6</f>
        <v>6.7200000000000006</v>
      </c>
      <c r="N2362">
        <v>1</v>
      </c>
      <c r="O2362">
        <v>4.2</v>
      </c>
      <c r="P2362">
        <v>1.6</v>
      </c>
    </row>
    <row r="2363" spans="13:16" x14ac:dyDescent="0.25">
      <c r="M2363">
        <f>1*4.2*2.6</f>
        <v>10.920000000000002</v>
      </c>
      <c r="N2363">
        <v>1</v>
      </c>
      <c r="O2363">
        <v>4.2</v>
      </c>
      <c r="P2363">
        <v>2.6</v>
      </c>
    </row>
    <row r="2364" spans="13:16" x14ac:dyDescent="0.25">
      <c r="M2364">
        <f>1*4.2*3.6</f>
        <v>15.120000000000001</v>
      </c>
      <c r="N2364">
        <v>1</v>
      </c>
      <c r="O2364">
        <v>4.2</v>
      </c>
      <c r="P2364">
        <v>3.6</v>
      </c>
    </row>
    <row r="2365" spans="13:16" x14ac:dyDescent="0.25">
      <c r="M2365">
        <f>1*4.2*4.6</f>
        <v>19.32</v>
      </c>
      <c r="N2365">
        <v>1</v>
      </c>
      <c r="O2365">
        <v>4.2</v>
      </c>
      <c r="P2365">
        <v>4.5999999999999996</v>
      </c>
    </row>
    <row r="2366" spans="13:16" x14ac:dyDescent="0.25">
      <c r="M2366">
        <f>1*4.2*5.6</f>
        <v>23.52</v>
      </c>
      <c r="N2366">
        <v>1</v>
      </c>
      <c r="O2366">
        <v>4.2</v>
      </c>
      <c r="P2366">
        <v>5.6</v>
      </c>
    </row>
    <row r="2367" spans="13:16" x14ac:dyDescent="0.25">
      <c r="M2367">
        <f>1*4.2*6.6</f>
        <v>27.72</v>
      </c>
      <c r="N2367">
        <v>1</v>
      </c>
      <c r="O2367">
        <v>4.2</v>
      </c>
      <c r="P2367">
        <v>6.6</v>
      </c>
    </row>
    <row r="2368" spans="13:16" x14ac:dyDescent="0.25">
      <c r="M2368">
        <f>1*4.2*7.6</f>
        <v>31.919999999999998</v>
      </c>
      <c r="N2368">
        <v>1</v>
      </c>
      <c r="O2368">
        <v>4.2</v>
      </c>
      <c r="P2368">
        <v>7.6</v>
      </c>
    </row>
    <row r="2369" spans="13:16" x14ac:dyDescent="0.25">
      <c r="M2369">
        <f>1*4.2*8.6</f>
        <v>36.119999999999997</v>
      </c>
      <c r="N2369">
        <v>1</v>
      </c>
      <c r="O2369">
        <v>4.2</v>
      </c>
      <c r="P2369">
        <v>8.6</v>
      </c>
    </row>
    <row r="2370" spans="13:16" x14ac:dyDescent="0.25">
      <c r="M2370">
        <f>1*4.2*9.6</f>
        <v>40.32</v>
      </c>
      <c r="N2370">
        <v>1</v>
      </c>
      <c r="O2370">
        <v>4.2</v>
      </c>
      <c r="P2370">
        <v>9.6</v>
      </c>
    </row>
    <row r="2371" spans="13:16" x14ac:dyDescent="0.25">
      <c r="M2371">
        <f>1*4.2*10.6</f>
        <v>44.52</v>
      </c>
      <c r="N2371">
        <v>1</v>
      </c>
      <c r="O2371">
        <v>4.2</v>
      </c>
      <c r="P2371">
        <v>10.6</v>
      </c>
    </row>
    <row r="2372" spans="13:16" x14ac:dyDescent="0.25">
      <c r="M2372">
        <f>1*4.2*1.7</f>
        <v>7.14</v>
      </c>
      <c r="N2372">
        <v>1</v>
      </c>
      <c r="O2372">
        <v>4.2</v>
      </c>
      <c r="P2372">
        <v>1.7</v>
      </c>
    </row>
    <row r="2373" spans="13:16" x14ac:dyDescent="0.25">
      <c r="M2373">
        <f>1*4.2*2.7</f>
        <v>11.340000000000002</v>
      </c>
      <c r="N2373">
        <v>1</v>
      </c>
      <c r="O2373">
        <v>4.2</v>
      </c>
      <c r="P2373">
        <v>2.7</v>
      </c>
    </row>
    <row r="2374" spans="13:16" x14ac:dyDescent="0.25">
      <c r="M2374">
        <f>1*4.2*3.7</f>
        <v>15.540000000000001</v>
      </c>
      <c r="N2374">
        <v>1</v>
      </c>
      <c r="O2374">
        <v>4.2</v>
      </c>
      <c r="P2374">
        <v>3.7</v>
      </c>
    </row>
    <row r="2375" spans="13:16" x14ac:dyDescent="0.25">
      <c r="M2375">
        <f>1*4.2*4.7</f>
        <v>19.740000000000002</v>
      </c>
      <c r="N2375">
        <v>1</v>
      </c>
      <c r="O2375">
        <v>4.2</v>
      </c>
      <c r="P2375">
        <v>4.7</v>
      </c>
    </row>
    <row r="2376" spans="13:16" x14ac:dyDescent="0.25">
      <c r="M2376">
        <f>1*4.2*5.7</f>
        <v>23.94</v>
      </c>
      <c r="N2376">
        <v>1</v>
      </c>
      <c r="O2376">
        <v>4.2</v>
      </c>
      <c r="P2376">
        <v>5.7</v>
      </c>
    </row>
    <row r="2377" spans="13:16" x14ac:dyDescent="0.25">
      <c r="M2377">
        <f>1*4.2*6.7</f>
        <v>28.14</v>
      </c>
      <c r="N2377">
        <v>1</v>
      </c>
      <c r="O2377">
        <v>4.2</v>
      </c>
      <c r="P2377">
        <v>6.7</v>
      </c>
    </row>
    <row r="2378" spans="13:16" x14ac:dyDescent="0.25">
      <c r="M2378">
        <f>1*4.2*7.7</f>
        <v>32.340000000000003</v>
      </c>
      <c r="N2378">
        <v>1</v>
      </c>
      <c r="O2378">
        <v>4.2</v>
      </c>
      <c r="P2378">
        <v>7.7</v>
      </c>
    </row>
    <row r="2379" spans="13:16" x14ac:dyDescent="0.25">
      <c r="M2379">
        <f>1*4.2*8.7</f>
        <v>36.54</v>
      </c>
      <c r="N2379">
        <v>1</v>
      </c>
      <c r="O2379">
        <v>4.2</v>
      </c>
      <c r="P2379">
        <v>8.6999999999999993</v>
      </c>
    </row>
    <row r="2380" spans="13:16" x14ac:dyDescent="0.25">
      <c r="M2380">
        <f>1*4.2*9.7</f>
        <v>40.74</v>
      </c>
      <c r="N2380">
        <v>1</v>
      </c>
      <c r="O2380">
        <v>4.2</v>
      </c>
      <c r="P2380">
        <v>9.6999999999999993</v>
      </c>
    </row>
    <row r="2381" spans="13:16" x14ac:dyDescent="0.25">
      <c r="M2381">
        <f>1*4.2*10.7</f>
        <v>44.94</v>
      </c>
      <c r="N2381">
        <v>1</v>
      </c>
      <c r="O2381">
        <v>4.2</v>
      </c>
      <c r="P2381">
        <v>10.7</v>
      </c>
    </row>
    <row r="2382" spans="13:16" x14ac:dyDescent="0.25">
      <c r="M2382">
        <f>1*4.2*1.8</f>
        <v>7.5600000000000005</v>
      </c>
      <c r="N2382">
        <v>1</v>
      </c>
      <c r="O2382">
        <v>4.2</v>
      </c>
      <c r="P2382">
        <v>1.8</v>
      </c>
    </row>
    <row r="2383" spans="13:16" x14ac:dyDescent="0.25">
      <c r="M2383">
        <f>1*4.2*2.8</f>
        <v>11.76</v>
      </c>
      <c r="N2383">
        <v>1</v>
      </c>
      <c r="O2383">
        <v>4.2</v>
      </c>
      <c r="P2383">
        <v>2.8</v>
      </c>
    </row>
    <row r="2384" spans="13:16" x14ac:dyDescent="0.25">
      <c r="M2384">
        <f>1*4.2*3.8</f>
        <v>15.959999999999999</v>
      </c>
      <c r="N2384">
        <v>1</v>
      </c>
      <c r="O2384">
        <v>4.2</v>
      </c>
      <c r="P2384">
        <v>3.8</v>
      </c>
    </row>
    <row r="2385" spans="13:16" x14ac:dyDescent="0.25">
      <c r="M2385">
        <f>1*4.2*4.8</f>
        <v>20.16</v>
      </c>
      <c r="N2385">
        <v>1</v>
      </c>
      <c r="O2385">
        <v>4.2</v>
      </c>
      <c r="P2385">
        <v>4.8</v>
      </c>
    </row>
    <row r="2386" spans="13:16" x14ac:dyDescent="0.25">
      <c r="M2386">
        <f>1*4.2*5.8</f>
        <v>24.36</v>
      </c>
      <c r="N2386">
        <v>1</v>
      </c>
      <c r="O2386">
        <v>4.2</v>
      </c>
      <c r="P2386">
        <v>5.8</v>
      </c>
    </row>
    <row r="2387" spans="13:16" x14ac:dyDescent="0.25">
      <c r="M2387">
        <f>1*4.2*6.8</f>
        <v>28.56</v>
      </c>
      <c r="N2387">
        <v>1</v>
      </c>
      <c r="O2387">
        <v>4.2</v>
      </c>
      <c r="P2387">
        <v>6.8</v>
      </c>
    </row>
    <row r="2388" spans="13:16" x14ac:dyDescent="0.25">
      <c r="M2388">
        <f>1*4.2*7.8</f>
        <v>32.76</v>
      </c>
      <c r="N2388">
        <v>1</v>
      </c>
      <c r="O2388">
        <v>4.2</v>
      </c>
      <c r="P2388">
        <v>7.8</v>
      </c>
    </row>
    <row r="2389" spans="13:16" x14ac:dyDescent="0.25">
      <c r="M2389">
        <f>1*4.2*8.8</f>
        <v>36.960000000000008</v>
      </c>
      <c r="N2389">
        <v>1</v>
      </c>
      <c r="O2389">
        <v>4.2</v>
      </c>
      <c r="P2389">
        <v>8.8000000000000007</v>
      </c>
    </row>
    <row r="2390" spans="13:16" x14ac:dyDescent="0.25">
      <c r="M2390">
        <f>1*4.2*9.8</f>
        <v>41.160000000000004</v>
      </c>
      <c r="N2390">
        <v>1</v>
      </c>
      <c r="O2390">
        <v>4.2</v>
      </c>
      <c r="P2390">
        <v>9.8000000000000007</v>
      </c>
    </row>
    <row r="2391" spans="13:16" x14ac:dyDescent="0.25">
      <c r="M2391">
        <f>1*4.2*10.8</f>
        <v>45.360000000000007</v>
      </c>
      <c r="N2391">
        <v>1</v>
      </c>
      <c r="O2391">
        <v>4.2</v>
      </c>
      <c r="P2391">
        <v>10.8</v>
      </c>
    </row>
    <row r="2392" spans="13:16" x14ac:dyDescent="0.25">
      <c r="M2392">
        <f>1*4.2*1.9</f>
        <v>7.9799999999999995</v>
      </c>
      <c r="N2392">
        <v>1</v>
      </c>
      <c r="O2392">
        <v>4.2</v>
      </c>
      <c r="P2392">
        <v>1.9</v>
      </c>
    </row>
    <row r="2393" spans="13:16" x14ac:dyDescent="0.25">
      <c r="M2393">
        <f>1*4.2*2.9</f>
        <v>12.18</v>
      </c>
      <c r="N2393">
        <v>1</v>
      </c>
      <c r="O2393">
        <v>4.2</v>
      </c>
      <c r="P2393">
        <v>2.9</v>
      </c>
    </row>
    <row r="2394" spans="13:16" x14ac:dyDescent="0.25">
      <c r="M2394">
        <f>1*4.2*3.9</f>
        <v>16.38</v>
      </c>
      <c r="N2394">
        <v>1</v>
      </c>
      <c r="O2394">
        <v>4.2</v>
      </c>
      <c r="P2394">
        <v>3.9</v>
      </c>
    </row>
    <row r="2395" spans="13:16" x14ac:dyDescent="0.25">
      <c r="M2395">
        <f>1*4.2*4.9</f>
        <v>20.580000000000002</v>
      </c>
      <c r="N2395">
        <v>1</v>
      </c>
      <c r="O2395">
        <v>4.2</v>
      </c>
      <c r="P2395">
        <v>4.9000000000000004</v>
      </c>
    </row>
    <row r="2396" spans="13:16" x14ac:dyDescent="0.25">
      <c r="M2396">
        <f>1*4.2*5.9</f>
        <v>24.78</v>
      </c>
      <c r="N2396">
        <v>1</v>
      </c>
      <c r="O2396">
        <v>4.2</v>
      </c>
      <c r="P2396">
        <v>5.9</v>
      </c>
    </row>
    <row r="2397" spans="13:16" x14ac:dyDescent="0.25">
      <c r="M2397">
        <f>1*4.2*6.9</f>
        <v>28.980000000000004</v>
      </c>
      <c r="N2397">
        <v>1</v>
      </c>
      <c r="O2397">
        <v>4.2</v>
      </c>
      <c r="P2397">
        <v>6.9</v>
      </c>
    </row>
    <row r="2398" spans="13:16" x14ac:dyDescent="0.25">
      <c r="M2398">
        <f>1*4.2*7.9</f>
        <v>33.18</v>
      </c>
      <c r="N2398">
        <v>1</v>
      </c>
      <c r="O2398">
        <v>4.2</v>
      </c>
      <c r="P2398">
        <v>7.9</v>
      </c>
    </row>
    <row r="2399" spans="13:16" x14ac:dyDescent="0.25">
      <c r="M2399">
        <f>1*4.2*8.9</f>
        <v>37.380000000000003</v>
      </c>
      <c r="N2399">
        <v>1</v>
      </c>
      <c r="O2399">
        <v>4.2</v>
      </c>
      <c r="P2399">
        <v>8.9</v>
      </c>
    </row>
    <row r="2400" spans="13:16" x14ac:dyDescent="0.25">
      <c r="M2400">
        <f>1*4.2*9.9</f>
        <v>41.580000000000005</v>
      </c>
      <c r="N2400">
        <v>1</v>
      </c>
      <c r="O2400">
        <v>4.2</v>
      </c>
      <c r="P2400">
        <v>9.9</v>
      </c>
    </row>
    <row r="2401" spans="13:16" x14ac:dyDescent="0.25">
      <c r="M2401">
        <f>1*4.2*10.9</f>
        <v>45.78</v>
      </c>
      <c r="N2401">
        <v>1</v>
      </c>
      <c r="O2401">
        <v>4.2</v>
      </c>
      <c r="P2401">
        <v>10.9</v>
      </c>
    </row>
    <row r="2402" spans="13:16" x14ac:dyDescent="0.25">
      <c r="M2402">
        <f>1*5.2*1</f>
        <v>5.2</v>
      </c>
      <c r="N2402">
        <v>1</v>
      </c>
      <c r="O2402">
        <v>5.2</v>
      </c>
      <c r="P2402">
        <v>1</v>
      </c>
    </row>
    <row r="2403" spans="13:16" x14ac:dyDescent="0.25">
      <c r="M2403">
        <f>1*5.2*2</f>
        <v>10.4</v>
      </c>
      <c r="N2403">
        <v>1</v>
      </c>
      <c r="O2403">
        <v>5.2</v>
      </c>
      <c r="P2403">
        <v>2</v>
      </c>
    </row>
    <row r="2404" spans="13:16" x14ac:dyDescent="0.25">
      <c r="M2404">
        <f>1*5.2*3</f>
        <v>15.600000000000001</v>
      </c>
      <c r="N2404">
        <v>1</v>
      </c>
      <c r="O2404">
        <v>5.2</v>
      </c>
      <c r="P2404">
        <v>3</v>
      </c>
    </row>
    <row r="2405" spans="13:16" x14ac:dyDescent="0.25">
      <c r="M2405">
        <f>1*5.2*4</f>
        <v>20.8</v>
      </c>
      <c r="N2405">
        <v>1</v>
      </c>
      <c r="O2405">
        <v>5.2</v>
      </c>
      <c r="P2405">
        <v>4</v>
      </c>
    </row>
    <row r="2406" spans="13:16" x14ac:dyDescent="0.25">
      <c r="M2406">
        <f>1*5.2*5</f>
        <v>26</v>
      </c>
      <c r="N2406">
        <v>1</v>
      </c>
      <c r="O2406">
        <v>5.2</v>
      </c>
      <c r="P2406">
        <v>5</v>
      </c>
    </row>
    <row r="2407" spans="13:16" x14ac:dyDescent="0.25">
      <c r="M2407">
        <f>1*5.2*6</f>
        <v>31.200000000000003</v>
      </c>
      <c r="N2407">
        <v>1</v>
      </c>
      <c r="O2407">
        <v>5.2</v>
      </c>
      <c r="P2407">
        <v>6</v>
      </c>
    </row>
    <row r="2408" spans="13:16" x14ac:dyDescent="0.25">
      <c r="M2408">
        <f>1*5.2*7</f>
        <v>36.4</v>
      </c>
      <c r="N2408">
        <v>1</v>
      </c>
      <c r="O2408">
        <v>5.2</v>
      </c>
      <c r="P2408">
        <v>7</v>
      </c>
    </row>
    <row r="2409" spans="13:16" x14ac:dyDescent="0.25">
      <c r="M2409">
        <f>1*5.2*8</f>
        <v>41.6</v>
      </c>
      <c r="N2409">
        <v>1</v>
      </c>
      <c r="O2409">
        <v>5.2</v>
      </c>
      <c r="P2409">
        <v>8</v>
      </c>
    </row>
    <row r="2410" spans="13:16" x14ac:dyDescent="0.25">
      <c r="M2410">
        <f>1*5.2*9</f>
        <v>46.800000000000004</v>
      </c>
      <c r="N2410">
        <v>1</v>
      </c>
      <c r="O2410">
        <v>5.2</v>
      </c>
      <c r="P2410">
        <v>9</v>
      </c>
    </row>
    <row r="2411" spans="13:16" x14ac:dyDescent="0.25">
      <c r="M2411">
        <f>1*5.2*10</f>
        <v>52</v>
      </c>
      <c r="N2411">
        <v>1</v>
      </c>
      <c r="O2411">
        <v>5.2</v>
      </c>
      <c r="P2411">
        <v>10</v>
      </c>
    </row>
    <row r="2412" spans="13:16" x14ac:dyDescent="0.25">
      <c r="M2412">
        <f>1*5.2*1.1</f>
        <v>5.7200000000000006</v>
      </c>
      <c r="N2412">
        <v>1</v>
      </c>
      <c r="O2412">
        <v>5.2</v>
      </c>
      <c r="P2412">
        <v>1.1000000000000001</v>
      </c>
    </row>
    <row r="2413" spans="13:16" x14ac:dyDescent="0.25">
      <c r="M2413">
        <f>1*5.2*2.1</f>
        <v>10.920000000000002</v>
      </c>
      <c r="N2413">
        <v>1</v>
      </c>
      <c r="O2413">
        <v>5.2</v>
      </c>
      <c r="P2413">
        <v>2.1</v>
      </c>
    </row>
    <row r="2414" spans="13:16" x14ac:dyDescent="0.25">
      <c r="M2414">
        <f>1*5.2*3.1</f>
        <v>16.12</v>
      </c>
      <c r="N2414">
        <v>1</v>
      </c>
      <c r="O2414">
        <v>5.2</v>
      </c>
      <c r="P2414">
        <v>3.1</v>
      </c>
    </row>
    <row r="2415" spans="13:16" x14ac:dyDescent="0.25">
      <c r="M2415">
        <f>1*5.2*4.1</f>
        <v>21.32</v>
      </c>
      <c r="N2415">
        <v>1</v>
      </c>
      <c r="O2415">
        <v>5.2</v>
      </c>
      <c r="P2415">
        <v>4.0999999999999996</v>
      </c>
    </row>
    <row r="2416" spans="13:16" x14ac:dyDescent="0.25">
      <c r="M2416">
        <f>1*5.2*5.1</f>
        <v>26.52</v>
      </c>
      <c r="N2416">
        <v>1</v>
      </c>
      <c r="O2416">
        <v>5.2</v>
      </c>
      <c r="P2416">
        <v>5.0999999999999996</v>
      </c>
    </row>
    <row r="2417" spans="13:16" x14ac:dyDescent="0.25">
      <c r="M2417">
        <f>1*5.2*6.1</f>
        <v>31.72</v>
      </c>
      <c r="N2417">
        <v>1</v>
      </c>
      <c r="O2417">
        <v>5.2</v>
      </c>
      <c r="P2417">
        <v>6.1</v>
      </c>
    </row>
    <row r="2418" spans="13:16" x14ac:dyDescent="0.25">
      <c r="M2418">
        <f>1*5.2*7.1</f>
        <v>36.92</v>
      </c>
      <c r="N2418">
        <v>1</v>
      </c>
      <c r="O2418">
        <v>5.2</v>
      </c>
      <c r="P2418">
        <v>7.1</v>
      </c>
    </row>
    <row r="2419" spans="13:16" x14ac:dyDescent="0.25">
      <c r="M2419">
        <f>1*5.2*8.1</f>
        <v>42.12</v>
      </c>
      <c r="N2419">
        <v>1</v>
      </c>
      <c r="O2419">
        <v>5.2</v>
      </c>
      <c r="P2419">
        <v>8.1</v>
      </c>
    </row>
    <row r="2420" spans="13:16" x14ac:dyDescent="0.25">
      <c r="M2420">
        <f>1*5.2*9.1</f>
        <v>47.32</v>
      </c>
      <c r="N2420">
        <v>1</v>
      </c>
      <c r="O2420">
        <v>5.2</v>
      </c>
      <c r="P2420">
        <v>9.1</v>
      </c>
    </row>
    <row r="2421" spans="13:16" x14ac:dyDescent="0.25">
      <c r="M2421">
        <f>1*5.2*10.1</f>
        <v>52.52</v>
      </c>
      <c r="N2421">
        <v>1</v>
      </c>
      <c r="O2421">
        <v>5.2</v>
      </c>
      <c r="P2421">
        <v>10.1</v>
      </c>
    </row>
    <row r="2422" spans="13:16" x14ac:dyDescent="0.25">
      <c r="M2422">
        <f>1*5.2*1.2</f>
        <v>6.24</v>
      </c>
      <c r="N2422">
        <v>1</v>
      </c>
      <c r="O2422">
        <v>5.2</v>
      </c>
      <c r="P2422">
        <v>1.2</v>
      </c>
    </row>
    <row r="2423" spans="13:16" x14ac:dyDescent="0.25">
      <c r="M2423">
        <f>1*5.2*2.2</f>
        <v>11.440000000000001</v>
      </c>
      <c r="N2423">
        <v>1</v>
      </c>
      <c r="O2423">
        <v>5.2</v>
      </c>
      <c r="P2423">
        <v>2.2000000000000002</v>
      </c>
    </row>
    <row r="2424" spans="13:16" x14ac:dyDescent="0.25">
      <c r="M2424">
        <f>1*5.2*3.2</f>
        <v>16.64</v>
      </c>
      <c r="N2424">
        <v>1</v>
      </c>
      <c r="O2424">
        <v>5.2</v>
      </c>
      <c r="P2424">
        <v>3.2</v>
      </c>
    </row>
    <row r="2425" spans="13:16" x14ac:dyDescent="0.25">
      <c r="M2425">
        <f>1*5.2*4.2</f>
        <v>21.840000000000003</v>
      </c>
      <c r="N2425">
        <v>1</v>
      </c>
      <c r="O2425">
        <v>5.2</v>
      </c>
      <c r="P2425">
        <v>4.2</v>
      </c>
    </row>
    <row r="2426" spans="13:16" x14ac:dyDescent="0.25">
      <c r="M2426">
        <f>1*5.2*5.2</f>
        <v>27.040000000000003</v>
      </c>
      <c r="N2426">
        <v>1</v>
      </c>
      <c r="O2426">
        <v>5.2</v>
      </c>
      <c r="P2426">
        <v>5.2</v>
      </c>
    </row>
    <row r="2427" spans="13:16" x14ac:dyDescent="0.25">
      <c r="M2427">
        <f>1*5.2*6.2</f>
        <v>32.24</v>
      </c>
      <c r="N2427">
        <v>1</v>
      </c>
      <c r="O2427">
        <v>5.2</v>
      </c>
      <c r="P2427">
        <v>6.2</v>
      </c>
    </row>
    <row r="2428" spans="13:16" x14ac:dyDescent="0.25">
      <c r="M2428">
        <f>1*5.2*7.2</f>
        <v>37.440000000000005</v>
      </c>
      <c r="N2428">
        <v>1</v>
      </c>
      <c r="O2428">
        <v>5.2</v>
      </c>
      <c r="P2428">
        <v>7.2</v>
      </c>
    </row>
    <row r="2429" spans="13:16" x14ac:dyDescent="0.25">
      <c r="M2429">
        <f>1*5.2*8.2</f>
        <v>42.64</v>
      </c>
      <c r="N2429">
        <v>1</v>
      </c>
      <c r="O2429">
        <v>5.2</v>
      </c>
      <c r="P2429">
        <v>8.1999999999999993</v>
      </c>
    </row>
    <row r="2430" spans="13:16" x14ac:dyDescent="0.25">
      <c r="M2430">
        <f>1*5.2*9.2</f>
        <v>47.839999999999996</v>
      </c>
      <c r="N2430">
        <v>1</v>
      </c>
      <c r="O2430">
        <v>5.2</v>
      </c>
      <c r="P2430">
        <v>9.1999999999999993</v>
      </c>
    </row>
    <row r="2431" spans="13:16" x14ac:dyDescent="0.25">
      <c r="M2431">
        <f>1*5.2*10.2</f>
        <v>53.04</v>
      </c>
      <c r="N2431">
        <v>1</v>
      </c>
      <c r="O2431">
        <v>5.2</v>
      </c>
      <c r="P2431">
        <v>10.199999999999999</v>
      </c>
    </row>
    <row r="2432" spans="13:16" x14ac:dyDescent="0.25">
      <c r="M2432">
        <f>1*5.2*1.3</f>
        <v>6.7600000000000007</v>
      </c>
      <c r="N2432">
        <v>1</v>
      </c>
      <c r="O2432">
        <v>5.2</v>
      </c>
      <c r="P2432">
        <v>1.3</v>
      </c>
    </row>
    <row r="2433" spans="13:16" x14ac:dyDescent="0.25">
      <c r="M2433">
        <f>1*5.2*2.3</f>
        <v>11.959999999999999</v>
      </c>
      <c r="N2433">
        <v>1</v>
      </c>
      <c r="O2433">
        <v>5.2</v>
      </c>
      <c r="P2433">
        <v>2.2999999999999998</v>
      </c>
    </row>
    <row r="2434" spans="13:16" x14ac:dyDescent="0.25">
      <c r="M2434">
        <f>1*5.2*3.3</f>
        <v>17.16</v>
      </c>
      <c r="N2434">
        <v>1</v>
      </c>
      <c r="O2434">
        <v>5.2</v>
      </c>
      <c r="P2434">
        <v>3.3</v>
      </c>
    </row>
    <row r="2435" spans="13:16" x14ac:dyDescent="0.25">
      <c r="M2435">
        <f>1*5.2*4.3</f>
        <v>22.36</v>
      </c>
      <c r="N2435">
        <v>1</v>
      </c>
      <c r="O2435">
        <v>5.2</v>
      </c>
      <c r="P2435">
        <v>4.3</v>
      </c>
    </row>
    <row r="2436" spans="13:16" x14ac:dyDescent="0.25">
      <c r="M2436">
        <f>1*5.2*5.3</f>
        <v>27.56</v>
      </c>
      <c r="N2436">
        <v>1</v>
      </c>
      <c r="O2436">
        <v>5.2</v>
      </c>
      <c r="P2436">
        <v>5.3</v>
      </c>
    </row>
    <row r="2437" spans="13:16" x14ac:dyDescent="0.25">
      <c r="M2437">
        <f>1*5.2*6.3</f>
        <v>32.76</v>
      </c>
      <c r="N2437">
        <v>1</v>
      </c>
      <c r="O2437">
        <v>5.2</v>
      </c>
      <c r="P2437">
        <v>6.3</v>
      </c>
    </row>
    <row r="2438" spans="13:16" x14ac:dyDescent="0.25">
      <c r="M2438">
        <f>1*5.2*7.3</f>
        <v>37.96</v>
      </c>
      <c r="N2438">
        <v>1</v>
      </c>
      <c r="O2438">
        <v>5.2</v>
      </c>
      <c r="P2438">
        <v>7.3</v>
      </c>
    </row>
    <row r="2439" spans="13:16" x14ac:dyDescent="0.25">
      <c r="M2439">
        <f>1*5.2*8.3</f>
        <v>43.160000000000004</v>
      </c>
      <c r="N2439">
        <v>1</v>
      </c>
      <c r="O2439">
        <v>5.2</v>
      </c>
      <c r="P2439">
        <v>8.3000000000000007</v>
      </c>
    </row>
    <row r="2440" spans="13:16" x14ac:dyDescent="0.25">
      <c r="M2440">
        <f>1*5.2*9.3</f>
        <v>48.360000000000007</v>
      </c>
      <c r="N2440">
        <v>1</v>
      </c>
      <c r="O2440">
        <v>5.2</v>
      </c>
      <c r="P2440">
        <v>9.3000000000000007</v>
      </c>
    </row>
    <row r="2441" spans="13:16" x14ac:dyDescent="0.25">
      <c r="M2441">
        <f>1*5.2*10.3</f>
        <v>53.56</v>
      </c>
      <c r="N2441">
        <v>1</v>
      </c>
      <c r="O2441">
        <v>5.2</v>
      </c>
      <c r="P2441">
        <v>10.3</v>
      </c>
    </row>
    <row r="2442" spans="13:16" x14ac:dyDescent="0.25">
      <c r="M2442">
        <f>1*5.2*1.4</f>
        <v>7.2799999999999994</v>
      </c>
      <c r="N2442">
        <v>1</v>
      </c>
      <c r="O2442">
        <v>5.2</v>
      </c>
      <c r="P2442">
        <v>1.4</v>
      </c>
    </row>
    <row r="2443" spans="13:16" x14ac:dyDescent="0.25">
      <c r="M2443">
        <f>1*5.2*2.4</f>
        <v>12.48</v>
      </c>
      <c r="N2443">
        <v>1</v>
      </c>
      <c r="O2443">
        <v>5.2</v>
      </c>
      <c r="P2443">
        <v>2.4</v>
      </c>
    </row>
    <row r="2444" spans="13:16" x14ac:dyDescent="0.25">
      <c r="M2444">
        <f>1*5.2*3.4</f>
        <v>17.68</v>
      </c>
      <c r="N2444">
        <v>1</v>
      </c>
      <c r="O2444">
        <v>5.2</v>
      </c>
      <c r="P2444">
        <v>3.4</v>
      </c>
    </row>
    <row r="2445" spans="13:16" x14ac:dyDescent="0.25">
      <c r="M2445">
        <f>1*5.2*4.4</f>
        <v>22.880000000000003</v>
      </c>
      <c r="N2445">
        <v>1</v>
      </c>
      <c r="O2445">
        <v>5.2</v>
      </c>
      <c r="P2445">
        <v>4.4000000000000004</v>
      </c>
    </row>
    <row r="2446" spans="13:16" x14ac:dyDescent="0.25">
      <c r="M2446">
        <f>1*5.2*5.4</f>
        <v>28.080000000000002</v>
      </c>
      <c r="N2446">
        <v>1</v>
      </c>
      <c r="O2446">
        <v>5.2</v>
      </c>
      <c r="P2446">
        <v>5.4</v>
      </c>
    </row>
    <row r="2447" spans="13:16" x14ac:dyDescent="0.25">
      <c r="M2447">
        <f>1*5.2*6.4</f>
        <v>33.28</v>
      </c>
      <c r="N2447">
        <v>1</v>
      </c>
      <c r="O2447">
        <v>5.2</v>
      </c>
      <c r="P2447">
        <v>6.4</v>
      </c>
    </row>
    <row r="2448" spans="13:16" x14ac:dyDescent="0.25">
      <c r="M2448">
        <f>1*5.2*7.4</f>
        <v>38.480000000000004</v>
      </c>
      <c r="N2448">
        <v>1</v>
      </c>
      <c r="O2448">
        <v>5.2</v>
      </c>
      <c r="P2448">
        <v>7.4</v>
      </c>
    </row>
    <row r="2449" spans="13:16" x14ac:dyDescent="0.25">
      <c r="M2449">
        <f>1*5.2*8.4</f>
        <v>43.680000000000007</v>
      </c>
      <c r="N2449">
        <v>1</v>
      </c>
      <c r="O2449">
        <v>5.2</v>
      </c>
      <c r="P2449">
        <v>8.4</v>
      </c>
    </row>
    <row r="2450" spans="13:16" x14ac:dyDescent="0.25">
      <c r="M2450">
        <f>1*5.2*9.4</f>
        <v>48.88</v>
      </c>
      <c r="N2450">
        <v>1</v>
      </c>
      <c r="O2450">
        <v>5.2</v>
      </c>
      <c r="P2450">
        <v>9.4</v>
      </c>
    </row>
    <row r="2451" spans="13:16" x14ac:dyDescent="0.25">
      <c r="M2451">
        <f>1*5.2*10.4</f>
        <v>54.080000000000005</v>
      </c>
      <c r="N2451">
        <v>1</v>
      </c>
      <c r="O2451">
        <v>5.2</v>
      </c>
      <c r="P2451">
        <v>10.4</v>
      </c>
    </row>
    <row r="2452" spans="13:16" x14ac:dyDescent="0.25">
      <c r="M2452">
        <f>1*5.2*1.5</f>
        <v>7.8000000000000007</v>
      </c>
      <c r="N2452">
        <v>1</v>
      </c>
      <c r="O2452">
        <v>5.2</v>
      </c>
      <c r="P2452">
        <v>1.5</v>
      </c>
    </row>
    <row r="2453" spans="13:16" x14ac:dyDescent="0.25">
      <c r="M2453">
        <f>1*5.2*2.5</f>
        <v>13</v>
      </c>
      <c r="N2453">
        <v>1</v>
      </c>
      <c r="O2453">
        <v>5.2</v>
      </c>
      <c r="P2453">
        <v>2.5</v>
      </c>
    </row>
    <row r="2454" spans="13:16" x14ac:dyDescent="0.25">
      <c r="M2454">
        <f>1*5.2*3.5</f>
        <v>18.2</v>
      </c>
      <c r="N2454">
        <v>1</v>
      </c>
      <c r="O2454">
        <v>5.2</v>
      </c>
      <c r="P2454">
        <v>3.5</v>
      </c>
    </row>
    <row r="2455" spans="13:16" x14ac:dyDescent="0.25">
      <c r="M2455">
        <f>1*5.2*4.5</f>
        <v>23.400000000000002</v>
      </c>
      <c r="N2455">
        <v>1</v>
      </c>
      <c r="O2455">
        <v>5.2</v>
      </c>
      <c r="P2455">
        <v>4.5</v>
      </c>
    </row>
    <row r="2456" spans="13:16" x14ac:dyDescent="0.25">
      <c r="M2456">
        <f>1*5.2*5.5</f>
        <v>28.6</v>
      </c>
      <c r="N2456">
        <v>1</v>
      </c>
      <c r="O2456">
        <v>5.2</v>
      </c>
      <c r="P2456">
        <v>5.5</v>
      </c>
    </row>
    <row r="2457" spans="13:16" x14ac:dyDescent="0.25">
      <c r="M2457">
        <f>1*5.2*6.5</f>
        <v>33.800000000000004</v>
      </c>
      <c r="N2457">
        <v>1</v>
      </c>
      <c r="O2457">
        <v>5.2</v>
      </c>
      <c r="P2457">
        <v>6.5</v>
      </c>
    </row>
    <row r="2458" spans="13:16" x14ac:dyDescent="0.25">
      <c r="M2458">
        <f>1*5.2*7.5</f>
        <v>39</v>
      </c>
      <c r="N2458">
        <v>1</v>
      </c>
      <c r="O2458">
        <v>5.2</v>
      </c>
      <c r="P2458">
        <v>7.5</v>
      </c>
    </row>
    <row r="2459" spans="13:16" x14ac:dyDescent="0.25">
      <c r="M2459">
        <f>1*5.2*8.5</f>
        <v>44.2</v>
      </c>
      <c r="N2459">
        <v>1</v>
      </c>
      <c r="O2459">
        <v>5.2</v>
      </c>
      <c r="P2459">
        <v>8.5</v>
      </c>
    </row>
    <row r="2460" spans="13:16" x14ac:dyDescent="0.25">
      <c r="M2460">
        <f>1*5.2*9.5</f>
        <v>49.4</v>
      </c>
      <c r="N2460">
        <v>1</v>
      </c>
      <c r="O2460">
        <v>5.2</v>
      </c>
      <c r="P2460">
        <v>9.5</v>
      </c>
    </row>
    <row r="2461" spans="13:16" x14ac:dyDescent="0.25">
      <c r="M2461">
        <f>1*5.2*10.5</f>
        <v>54.6</v>
      </c>
      <c r="N2461">
        <v>1</v>
      </c>
      <c r="O2461">
        <v>5.2</v>
      </c>
      <c r="P2461">
        <v>10.5</v>
      </c>
    </row>
    <row r="2462" spans="13:16" x14ac:dyDescent="0.25">
      <c r="M2462">
        <f>1*5.2*1.6</f>
        <v>8.32</v>
      </c>
      <c r="N2462">
        <v>1</v>
      </c>
      <c r="O2462">
        <v>5.2</v>
      </c>
      <c r="P2462">
        <v>1.6</v>
      </c>
    </row>
    <row r="2463" spans="13:16" x14ac:dyDescent="0.25">
      <c r="M2463">
        <f>1*5.2*2.6</f>
        <v>13.520000000000001</v>
      </c>
      <c r="N2463">
        <v>1</v>
      </c>
      <c r="O2463">
        <v>5.2</v>
      </c>
      <c r="P2463">
        <v>2.6</v>
      </c>
    </row>
    <row r="2464" spans="13:16" x14ac:dyDescent="0.25">
      <c r="M2464">
        <f>1*5.2*3.6</f>
        <v>18.720000000000002</v>
      </c>
      <c r="N2464">
        <v>1</v>
      </c>
      <c r="O2464">
        <v>5.2</v>
      </c>
      <c r="P2464">
        <v>3.6</v>
      </c>
    </row>
    <row r="2465" spans="13:16" x14ac:dyDescent="0.25">
      <c r="M2465">
        <f>1*5.2*4.6</f>
        <v>23.919999999999998</v>
      </c>
      <c r="N2465">
        <v>1</v>
      </c>
      <c r="O2465">
        <v>5.2</v>
      </c>
      <c r="P2465">
        <v>4.5999999999999996</v>
      </c>
    </row>
    <row r="2466" spans="13:16" x14ac:dyDescent="0.25">
      <c r="M2466">
        <f>1*5.2*5.6</f>
        <v>29.119999999999997</v>
      </c>
      <c r="N2466">
        <v>1</v>
      </c>
      <c r="O2466">
        <v>5.2</v>
      </c>
      <c r="P2466">
        <v>5.6</v>
      </c>
    </row>
    <row r="2467" spans="13:16" x14ac:dyDescent="0.25">
      <c r="M2467">
        <f>1*5.2*6.6</f>
        <v>34.32</v>
      </c>
      <c r="N2467">
        <v>1</v>
      </c>
      <c r="O2467">
        <v>5.2</v>
      </c>
      <c r="P2467">
        <v>6.6</v>
      </c>
    </row>
    <row r="2468" spans="13:16" x14ac:dyDescent="0.25">
      <c r="M2468">
        <f>1*5.2*7.6</f>
        <v>39.519999999999996</v>
      </c>
      <c r="N2468">
        <v>1</v>
      </c>
      <c r="O2468">
        <v>5.2</v>
      </c>
      <c r="P2468">
        <v>7.6</v>
      </c>
    </row>
    <row r="2469" spans="13:16" x14ac:dyDescent="0.25">
      <c r="M2469">
        <f>1*5.2*8.6</f>
        <v>44.72</v>
      </c>
      <c r="N2469">
        <v>1</v>
      </c>
      <c r="O2469">
        <v>5.2</v>
      </c>
      <c r="P2469">
        <v>8.6</v>
      </c>
    </row>
    <row r="2470" spans="13:16" x14ac:dyDescent="0.25">
      <c r="M2470">
        <f>1*5.2*9.6</f>
        <v>49.92</v>
      </c>
      <c r="N2470">
        <v>1</v>
      </c>
      <c r="O2470">
        <v>5.2</v>
      </c>
      <c r="P2470">
        <v>9.6</v>
      </c>
    </row>
    <row r="2471" spans="13:16" x14ac:dyDescent="0.25">
      <c r="M2471">
        <f>1*5.2*10.6</f>
        <v>55.12</v>
      </c>
      <c r="N2471">
        <v>1</v>
      </c>
      <c r="O2471">
        <v>5.2</v>
      </c>
      <c r="P2471">
        <v>10.6</v>
      </c>
    </row>
    <row r="2472" spans="13:16" x14ac:dyDescent="0.25">
      <c r="M2472">
        <f>1*5.2*1.7</f>
        <v>8.84</v>
      </c>
      <c r="N2472">
        <v>1</v>
      </c>
      <c r="O2472">
        <v>5.2</v>
      </c>
      <c r="P2472">
        <v>1.7</v>
      </c>
    </row>
    <row r="2473" spans="13:16" x14ac:dyDescent="0.25">
      <c r="M2473">
        <f>1*5.2*2.7</f>
        <v>14.040000000000001</v>
      </c>
      <c r="N2473">
        <v>1</v>
      </c>
      <c r="O2473">
        <v>5.2</v>
      </c>
      <c r="P2473">
        <v>2.7</v>
      </c>
    </row>
    <row r="2474" spans="13:16" x14ac:dyDescent="0.25">
      <c r="M2474">
        <f>1*5.2*3.7</f>
        <v>19.240000000000002</v>
      </c>
      <c r="N2474">
        <v>1</v>
      </c>
      <c r="O2474">
        <v>5.2</v>
      </c>
      <c r="P2474">
        <v>3.7</v>
      </c>
    </row>
    <row r="2475" spans="13:16" x14ac:dyDescent="0.25">
      <c r="M2475">
        <f>1*5.2*4.7</f>
        <v>24.44</v>
      </c>
      <c r="N2475">
        <v>1</v>
      </c>
      <c r="O2475">
        <v>5.2</v>
      </c>
      <c r="P2475">
        <v>4.7</v>
      </c>
    </row>
    <row r="2476" spans="13:16" x14ac:dyDescent="0.25">
      <c r="M2476">
        <f>1*5.2*5.7</f>
        <v>29.64</v>
      </c>
      <c r="N2476">
        <v>1</v>
      </c>
      <c r="O2476">
        <v>5.2</v>
      </c>
      <c r="P2476">
        <v>5.7</v>
      </c>
    </row>
    <row r="2477" spans="13:16" x14ac:dyDescent="0.25">
      <c r="M2477">
        <f>1*5.2*6.7</f>
        <v>34.840000000000003</v>
      </c>
      <c r="N2477">
        <v>1</v>
      </c>
      <c r="O2477">
        <v>5.2</v>
      </c>
      <c r="P2477">
        <v>6.7</v>
      </c>
    </row>
    <row r="2478" spans="13:16" x14ac:dyDescent="0.25">
      <c r="M2478">
        <f>1*5.2*7.7</f>
        <v>40.04</v>
      </c>
      <c r="N2478">
        <v>1</v>
      </c>
      <c r="O2478">
        <v>5.2</v>
      </c>
      <c r="P2478">
        <v>7.7</v>
      </c>
    </row>
    <row r="2479" spans="13:16" x14ac:dyDescent="0.25">
      <c r="M2479">
        <f>1*5.2*8.7</f>
        <v>45.239999999999995</v>
      </c>
      <c r="N2479">
        <v>1</v>
      </c>
      <c r="O2479">
        <v>5.2</v>
      </c>
      <c r="P2479">
        <v>8.6999999999999993</v>
      </c>
    </row>
    <row r="2480" spans="13:16" x14ac:dyDescent="0.25">
      <c r="M2480">
        <f>1*5.2*9.7</f>
        <v>50.44</v>
      </c>
      <c r="N2480">
        <v>1</v>
      </c>
      <c r="O2480">
        <v>5.2</v>
      </c>
      <c r="P2480">
        <v>9.6999999999999993</v>
      </c>
    </row>
    <row r="2481" spans="13:16" x14ac:dyDescent="0.25">
      <c r="M2481">
        <f>1*5.2*10.7</f>
        <v>55.64</v>
      </c>
      <c r="N2481">
        <v>1</v>
      </c>
      <c r="O2481">
        <v>5.2</v>
      </c>
      <c r="P2481">
        <v>10.7</v>
      </c>
    </row>
    <row r="2482" spans="13:16" x14ac:dyDescent="0.25">
      <c r="M2482">
        <f>1*5.2*1.8</f>
        <v>9.3600000000000012</v>
      </c>
      <c r="N2482">
        <v>1</v>
      </c>
      <c r="O2482">
        <v>5.2</v>
      </c>
      <c r="P2482">
        <v>1.8</v>
      </c>
    </row>
    <row r="2483" spans="13:16" x14ac:dyDescent="0.25">
      <c r="M2483">
        <f>1*5.2*2.8</f>
        <v>14.559999999999999</v>
      </c>
      <c r="N2483">
        <v>1</v>
      </c>
      <c r="O2483">
        <v>5.2</v>
      </c>
      <c r="P2483">
        <v>2.8</v>
      </c>
    </row>
    <row r="2484" spans="13:16" x14ac:dyDescent="0.25">
      <c r="M2484">
        <f>1*5.2*3.8</f>
        <v>19.759999999999998</v>
      </c>
      <c r="N2484">
        <v>1</v>
      </c>
      <c r="O2484">
        <v>5.2</v>
      </c>
      <c r="P2484">
        <v>3.8</v>
      </c>
    </row>
    <row r="2485" spans="13:16" x14ac:dyDescent="0.25">
      <c r="M2485">
        <f>1*5.2*4.8</f>
        <v>24.96</v>
      </c>
      <c r="N2485">
        <v>1</v>
      </c>
      <c r="O2485">
        <v>5.2</v>
      </c>
      <c r="P2485">
        <v>4.8</v>
      </c>
    </row>
    <row r="2486" spans="13:16" x14ac:dyDescent="0.25">
      <c r="M2486">
        <f>1*5.2*5.8</f>
        <v>30.16</v>
      </c>
      <c r="N2486">
        <v>1</v>
      </c>
      <c r="O2486">
        <v>5.2</v>
      </c>
      <c r="P2486">
        <v>5.8</v>
      </c>
    </row>
    <row r="2487" spans="13:16" x14ac:dyDescent="0.25">
      <c r="M2487">
        <f>1*5.2*6.8</f>
        <v>35.36</v>
      </c>
      <c r="N2487">
        <v>1</v>
      </c>
      <c r="O2487">
        <v>5.2</v>
      </c>
      <c r="P2487">
        <v>6.8</v>
      </c>
    </row>
    <row r="2488" spans="13:16" x14ac:dyDescent="0.25">
      <c r="M2488">
        <f>1*5.2*7.8</f>
        <v>40.56</v>
      </c>
      <c r="N2488">
        <v>1</v>
      </c>
      <c r="O2488">
        <v>5.2</v>
      </c>
      <c r="P2488">
        <v>7.8</v>
      </c>
    </row>
    <row r="2489" spans="13:16" x14ac:dyDescent="0.25">
      <c r="M2489">
        <f>1*5.2*8.8</f>
        <v>45.760000000000005</v>
      </c>
      <c r="N2489">
        <v>1</v>
      </c>
      <c r="O2489">
        <v>5.2</v>
      </c>
      <c r="P2489">
        <v>8.8000000000000007</v>
      </c>
    </row>
    <row r="2490" spans="13:16" x14ac:dyDescent="0.25">
      <c r="M2490">
        <f>1*5.2*9.8</f>
        <v>50.960000000000008</v>
      </c>
      <c r="N2490">
        <v>1</v>
      </c>
      <c r="O2490">
        <v>5.2</v>
      </c>
      <c r="P2490">
        <v>9.8000000000000007</v>
      </c>
    </row>
    <row r="2491" spans="13:16" x14ac:dyDescent="0.25">
      <c r="M2491">
        <f>1*5.2*10.8</f>
        <v>56.160000000000004</v>
      </c>
      <c r="N2491">
        <v>1</v>
      </c>
      <c r="O2491">
        <v>5.2</v>
      </c>
      <c r="P2491">
        <v>10.8</v>
      </c>
    </row>
    <row r="2492" spans="13:16" x14ac:dyDescent="0.25">
      <c r="M2492">
        <f>1*5.2*1.9</f>
        <v>9.879999999999999</v>
      </c>
      <c r="N2492">
        <v>1</v>
      </c>
      <c r="O2492">
        <v>5.2</v>
      </c>
      <c r="P2492">
        <v>1.9</v>
      </c>
    </row>
    <row r="2493" spans="13:16" x14ac:dyDescent="0.25">
      <c r="M2493">
        <f>1*5.2*2.9</f>
        <v>15.08</v>
      </c>
      <c r="N2493">
        <v>1</v>
      </c>
      <c r="O2493">
        <v>5.2</v>
      </c>
      <c r="P2493">
        <v>2.9</v>
      </c>
    </row>
    <row r="2494" spans="13:16" x14ac:dyDescent="0.25">
      <c r="M2494">
        <f>1*5.2*3.9</f>
        <v>20.28</v>
      </c>
      <c r="N2494">
        <v>1</v>
      </c>
      <c r="O2494">
        <v>5.2</v>
      </c>
      <c r="P2494">
        <v>3.9</v>
      </c>
    </row>
    <row r="2495" spans="13:16" x14ac:dyDescent="0.25">
      <c r="M2495">
        <f>1*5.2*4.9</f>
        <v>25.480000000000004</v>
      </c>
      <c r="N2495">
        <v>1</v>
      </c>
      <c r="O2495">
        <v>5.2</v>
      </c>
      <c r="P2495">
        <v>4.9000000000000004</v>
      </c>
    </row>
    <row r="2496" spans="13:16" x14ac:dyDescent="0.25">
      <c r="M2496">
        <f>1*5.2*5.9</f>
        <v>30.680000000000003</v>
      </c>
      <c r="N2496">
        <v>1</v>
      </c>
      <c r="O2496">
        <v>5.2</v>
      </c>
      <c r="P2496">
        <v>5.9</v>
      </c>
    </row>
    <row r="2497" spans="13:16" x14ac:dyDescent="0.25">
      <c r="M2497">
        <f>1*5.2*6.9</f>
        <v>35.880000000000003</v>
      </c>
      <c r="N2497">
        <v>1</v>
      </c>
      <c r="O2497">
        <v>5.2</v>
      </c>
      <c r="P2497">
        <v>6.9</v>
      </c>
    </row>
    <row r="2498" spans="13:16" x14ac:dyDescent="0.25">
      <c r="M2498">
        <f>1*5.2*7.9</f>
        <v>41.080000000000005</v>
      </c>
      <c r="N2498">
        <v>1</v>
      </c>
      <c r="O2498">
        <v>5.2</v>
      </c>
      <c r="P2498">
        <v>7.9</v>
      </c>
    </row>
    <row r="2499" spans="13:16" x14ac:dyDescent="0.25">
      <c r="M2499">
        <f>1*5.2*8.9</f>
        <v>46.28</v>
      </c>
      <c r="N2499">
        <v>1</v>
      </c>
      <c r="O2499">
        <v>5.2</v>
      </c>
      <c r="P2499">
        <v>8.9</v>
      </c>
    </row>
    <row r="2500" spans="13:16" x14ac:dyDescent="0.25">
      <c r="M2500">
        <f>1*5.2*9.9</f>
        <v>51.480000000000004</v>
      </c>
      <c r="N2500">
        <v>1</v>
      </c>
      <c r="O2500">
        <v>5.2</v>
      </c>
      <c r="P2500">
        <v>9.9</v>
      </c>
    </row>
    <row r="2501" spans="13:16" x14ac:dyDescent="0.25">
      <c r="M2501">
        <f>1*5.2*10.9</f>
        <v>56.680000000000007</v>
      </c>
      <c r="N2501">
        <v>1</v>
      </c>
      <c r="O2501">
        <v>5.2</v>
      </c>
      <c r="P2501">
        <v>10.9</v>
      </c>
    </row>
    <row r="2502" spans="13:16" x14ac:dyDescent="0.25">
      <c r="M2502">
        <f>1*6.2*1</f>
        <v>6.2</v>
      </c>
      <c r="N2502">
        <v>1</v>
      </c>
      <c r="O2502">
        <v>6.2</v>
      </c>
      <c r="P2502">
        <v>1</v>
      </c>
    </row>
    <row r="2503" spans="13:16" x14ac:dyDescent="0.25">
      <c r="M2503">
        <f>1*6.2*2</f>
        <v>12.4</v>
      </c>
      <c r="N2503">
        <v>1</v>
      </c>
      <c r="O2503">
        <v>6.2</v>
      </c>
      <c r="P2503">
        <v>2</v>
      </c>
    </row>
    <row r="2504" spans="13:16" x14ac:dyDescent="0.25">
      <c r="M2504">
        <f>1*6.2*3</f>
        <v>18.600000000000001</v>
      </c>
      <c r="N2504">
        <v>1</v>
      </c>
      <c r="O2504">
        <v>6.2</v>
      </c>
      <c r="P2504">
        <v>3</v>
      </c>
    </row>
    <row r="2505" spans="13:16" x14ac:dyDescent="0.25">
      <c r="M2505">
        <f>1*6.2*4</f>
        <v>24.8</v>
      </c>
      <c r="N2505">
        <v>1</v>
      </c>
      <c r="O2505">
        <v>6.2</v>
      </c>
      <c r="P2505">
        <v>4</v>
      </c>
    </row>
    <row r="2506" spans="13:16" x14ac:dyDescent="0.25">
      <c r="M2506">
        <f>1*6.2*5</f>
        <v>31</v>
      </c>
      <c r="N2506">
        <v>1</v>
      </c>
      <c r="O2506">
        <v>6.2</v>
      </c>
      <c r="P2506">
        <v>5</v>
      </c>
    </row>
    <row r="2507" spans="13:16" x14ac:dyDescent="0.25">
      <c r="M2507">
        <f>1*6.2*6</f>
        <v>37.200000000000003</v>
      </c>
      <c r="N2507">
        <v>1</v>
      </c>
      <c r="O2507">
        <v>6.2</v>
      </c>
      <c r="P2507">
        <v>6</v>
      </c>
    </row>
    <row r="2508" spans="13:16" x14ac:dyDescent="0.25">
      <c r="M2508">
        <f>1*6.2*7</f>
        <v>43.4</v>
      </c>
      <c r="N2508">
        <v>1</v>
      </c>
      <c r="O2508">
        <v>6.2</v>
      </c>
      <c r="P2508">
        <v>7</v>
      </c>
    </row>
    <row r="2509" spans="13:16" x14ac:dyDescent="0.25">
      <c r="M2509">
        <f>1*6.2*8</f>
        <v>49.6</v>
      </c>
      <c r="N2509">
        <v>1</v>
      </c>
      <c r="O2509">
        <v>6.2</v>
      </c>
      <c r="P2509">
        <v>8</v>
      </c>
    </row>
    <row r="2510" spans="13:16" x14ac:dyDescent="0.25">
      <c r="M2510">
        <f>1*6.2*9</f>
        <v>55.800000000000004</v>
      </c>
      <c r="N2510">
        <v>1</v>
      </c>
      <c r="O2510">
        <v>6.2</v>
      </c>
      <c r="P2510">
        <v>9</v>
      </c>
    </row>
    <row r="2511" spans="13:16" x14ac:dyDescent="0.25">
      <c r="M2511">
        <f>1*6.2*10</f>
        <v>62</v>
      </c>
      <c r="N2511">
        <v>1</v>
      </c>
      <c r="O2511">
        <v>6.2</v>
      </c>
      <c r="P2511">
        <v>10</v>
      </c>
    </row>
    <row r="2512" spans="13:16" x14ac:dyDescent="0.25">
      <c r="M2512">
        <f>1*6.2*1.1</f>
        <v>6.8200000000000012</v>
      </c>
      <c r="N2512">
        <v>1</v>
      </c>
      <c r="O2512">
        <v>6.2</v>
      </c>
      <c r="P2512">
        <v>1.1000000000000001</v>
      </c>
    </row>
    <row r="2513" spans="13:16" x14ac:dyDescent="0.25">
      <c r="M2513">
        <f>1*6.2*2.1</f>
        <v>13.020000000000001</v>
      </c>
      <c r="N2513">
        <v>1</v>
      </c>
      <c r="O2513">
        <v>6.2</v>
      </c>
      <c r="P2513">
        <v>2.1</v>
      </c>
    </row>
    <row r="2514" spans="13:16" x14ac:dyDescent="0.25">
      <c r="M2514">
        <f>1*6.2*3.1</f>
        <v>19.220000000000002</v>
      </c>
      <c r="N2514">
        <v>1</v>
      </c>
      <c r="O2514">
        <v>6.2</v>
      </c>
      <c r="P2514">
        <v>3.1</v>
      </c>
    </row>
    <row r="2515" spans="13:16" x14ac:dyDescent="0.25">
      <c r="M2515">
        <f>1*6.2*4.1</f>
        <v>25.419999999999998</v>
      </c>
      <c r="N2515">
        <v>1</v>
      </c>
      <c r="O2515">
        <v>6.2</v>
      </c>
      <c r="P2515">
        <v>4.0999999999999996</v>
      </c>
    </row>
    <row r="2516" spans="13:16" x14ac:dyDescent="0.25">
      <c r="M2516">
        <f>1*6.2*5.1</f>
        <v>31.619999999999997</v>
      </c>
      <c r="N2516">
        <v>1</v>
      </c>
      <c r="O2516">
        <v>6.2</v>
      </c>
      <c r="P2516">
        <v>5.0999999999999996</v>
      </c>
    </row>
    <row r="2517" spans="13:16" x14ac:dyDescent="0.25">
      <c r="M2517">
        <f>1*6.2*6.1</f>
        <v>37.82</v>
      </c>
      <c r="N2517">
        <v>1</v>
      </c>
      <c r="O2517">
        <v>6.2</v>
      </c>
      <c r="P2517">
        <v>6.1</v>
      </c>
    </row>
    <row r="2518" spans="13:16" x14ac:dyDescent="0.25">
      <c r="M2518">
        <f>1*6.2*7.1</f>
        <v>44.019999999999996</v>
      </c>
      <c r="N2518">
        <v>1</v>
      </c>
      <c r="O2518">
        <v>6.2</v>
      </c>
      <c r="P2518">
        <v>7.1</v>
      </c>
    </row>
    <row r="2519" spans="13:16" x14ac:dyDescent="0.25">
      <c r="M2519">
        <f>1*6.2*8.1</f>
        <v>50.22</v>
      </c>
      <c r="N2519">
        <v>1</v>
      </c>
      <c r="O2519">
        <v>6.2</v>
      </c>
      <c r="P2519">
        <v>8.1</v>
      </c>
    </row>
    <row r="2520" spans="13:16" x14ac:dyDescent="0.25">
      <c r="M2520">
        <f>1*6.2*9.1</f>
        <v>56.42</v>
      </c>
      <c r="N2520">
        <v>1</v>
      </c>
      <c r="O2520">
        <v>6.2</v>
      </c>
      <c r="P2520">
        <v>9.1</v>
      </c>
    </row>
    <row r="2521" spans="13:16" x14ac:dyDescent="0.25">
      <c r="M2521">
        <f>1*6.2*10.1</f>
        <v>62.62</v>
      </c>
      <c r="N2521">
        <v>1</v>
      </c>
      <c r="O2521">
        <v>6.2</v>
      </c>
      <c r="P2521">
        <v>10.1</v>
      </c>
    </row>
    <row r="2522" spans="13:16" x14ac:dyDescent="0.25">
      <c r="M2522">
        <f>1*6.2*1.2</f>
        <v>7.4399999999999995</v>
      </c>
      <c r="N2522">
        <v>1</v>
      </c>
      <c r="O2522">
        <v>6.2</v>
      </c>
      <c r="P2522">
        <v>1.2</v>
      </c>
    </row>
    <row r="2523" spans="13:16" x14ac:dyDescent="0.25">
      <c r="M2523">
        <f>1*6.2*2.2</f>
        <v>13.640000000000002</v>
      </c>
      <c r="N2523">
        <v>1</v>
      </c>
      <c r="O2523">
        <v>6.2</v>
      </c>
      <c r="P2523">
        <v>2.2000000000000002</v>
      </c>
    </row>
    <row r="2524" spans="13:16" x14ac:dyDescent="0.25">
      <c r="M2524">
        <f>1*6.2*3.2</f>
        <v>19.840000000000003</v>
      </c>
      <c r="N2524">
        <v>1</v>
      </c>
      <c r="O2524">
        <v>6.2</v>
      </c>
      <c r="P2524">
        <v>3.2</v>
      </c>
    </row>
    <row r="2525" spans="13:16" x14ac:dyDescent="0.25">
      <c r="M2525">
        <f>1*6.2*4.2</f>
        <v>26.040000000000003</v>
      </c>
      <c r="N2525">
        <v>1</v>
      </c>
      <c r="O2525">
        <v>6.2</v>
      </c>
      <c r="P2525">
        <v>4.2</v>
      </c>
    </row>
    <row r="2526" spans="13:16" x14ac:dyDescent="0.25">
      <c r="M2526">
        <f>1*6.2*5.2</f>
        <v>32.24</v>
      </c>
      <c r="N2526">
        <v>1</v>
      </c>
      <c r="O2526">
        <v>6.2</v>
      </c>
      <c r="P2526">
        <v>5.2</v>
      </c>
    </row>
    <row r="2527" spans="13:16" x14ac:dyDescent="0.25">
      <c r="M2527">
        <f>1*6.2*6.2</f>
        <v>38.440000000000005</v>
      </c>
      <c r="N2527">
        <v>1</v>
      </c>
      <c r="O2527">
        <v>6.2</v>
      </c>
      <c r="P2527">
        <v>6.2</v>
      </c>
    </row>
    <row r="2528" spans="13:16" x14ac:dyDescent="0.25">
      <c r="M2528">
        <f>1*6.2*7.2</f>
        <v>44.64</v>
      </c>
      <c r="N2528">
        <v>1</v>
      </c>
      <c r="O2528">
        <v>6.2</v>
      </c>
      <c r="P2528">
        <v>7.2</v>
      </c>
    </row>
    <row r="2529" spans="13:16" x14ac:dyDescent="0.25">
      <c r="M2529">
        <f>1*6.2*8.2</f>
        <v>50.839999999999996</v>
      </c>
      <c r="N2529">
        <v>1</v>
      </c>
      <c r="O2529">
        <v>6.2</v>
      </c>
      <c r="P2529">
        <v>8.1999999999999993</v>
      </c>
    </row>
    <row r="2530" spans="13:16" x14ac:dyDescent="0.25">
      <c r="M2530">
        <f>1*6.2*9.2</f>
        <v>57.04</v>
      </c>
      <c r="N2530">
        <v>1</v>
      </c>
      <c r="O2530">
        <v>6.2</v>
      </c>
      <c r="P2530">
        <v>9.1999999999999993</v>
      </c>
    </row>
    <row r="2531" spans="13:16" x14ac:dyDescent="0.25">
      <c r="M2531">
        <f>1*6.2*10.2</f>
        <v>63.239999999999995</v>
      </c>
      <c r="N2531">
        <v>1</v>
      </c>
      <c r="O2531">
        <v>6.2</v>
      </c>
      <c r="P2531">
        <v>10.199999999999999</v>
      </c>
    </row>
    <row r="2532" spans="13:16" x14ac:dyDescent="0.25">
      <c r="M2532">
        <f>1*6.2*1.3</f>
        <v>8.06</v>
      </c>
      <c r="N2532">
        <v>1</v>
      </c>
      <c r="O2532">
        <v>6.2</v>
      </c>
      <c r="P2532">
        <v>1.3</v>
      </c>
    </row>
    <row r="2533" spans="13:16" x14ac:dyDescent="0.25">
      <c r="M2533">
        <f>1*6.2*2.3</f>
        <v>14.26</v>
      </c>
      <c r="N2533">
        <v>1</v>
      </c>
      <c r="O2533">
        <v>6.2</v>
      </c>
      <c r="P2533">
        <v>2.2999999999999998</v>
      </c>
    </row>
    <row r="2534" spans="13:16" x14ac:dyDescent="0.25">
      <c r="M2534">
        <f>1*6.2*3.3</f>
        <v>20.46</v>
      </c>
      <c r="N2534">
        <v>1</v>
      </c>
      <c r="O2534">
        <v>6.2</v>
      </c>
      <c r="P2534">
        <v>3.3</v>
      </c>
    </row>
    <row r="2535" spans="13:16" x14ac:dyDescent="0.25">
      <c r="M2535">
        <f>1*6.2*4.3</f>
        <v>26.66</v>
      </c>
      <c r="N2535">
        <v>1</v>
      </c>
      <c r="O2535">
        <v>6.2</v>
      </c>
      <c r="P2535">
        <v>4.3</v>
      </c>
    </row>
    <row r="2536" spans="13:16" x14ac:dyDescent="0.25">
      <c r="M2536">
        <f>1*6.2*5.3</f>
        <v>32.86</v>
      </c>
      <c r="N2536">
        <v>1</v>
      </c>
      <c r="O2536">
        <v>6.2</v>
      </c>
      <c r="P2536">
        <v>5.3</v>
      </c>
    </row>
    <row r="2537" spans="13:16" x14ac:dyDescent="0.25">
      <c r="M2537">
        <f>1*6.2*6.3</f>
        <v>39.06</v>
      </c>
      <c r="N2537">
        <v>1</v>
      </c>
      <c r="O2537">
        <v>6.2</v>
      </c>
      <c r="P2537">
        <v>6.3</v>
      </c>
    </row>
    <row r="2538" spans="13:16" x14ac:dyDescent="0.25">
      <c r="M2538">
        <f>1*6.2*7.3</f>
        <v>45.26</v>
      </c>
      <c r="N2538">
        <v>1</v>
      </c>
      <c r="O2538">
        <v>6.2</v>
      </c>
      <c r="P2538">
        <v>7.3</v>
      </c>
    </row>
    <row r="2539" spans="13:16" x14ac:dyDescent="0.25">
      <c r="M2539">
        <f>1*6.2*8.3</f>
        <v>51.460000000000008</v>
      </c>
      <c r="N2539">
        <v>1</v>
      </c>
      <c r="O2539">
        <v>6.2</v>
      </c>
      <c r="P2539">
        <v>8.3000000000000007</v>
      </c>
    </row>
    <row r="2540" spans="13:16" x14ac:dyDescent="0.25">
      <c r="M2540">
        <f>1*6.2*9.3</f>
        <v>57.660000000000004</v>
      </c>
      <c r="N2540">
        <v>1</v>
      </c>
      <c r="O2540">
        <v>6.2</v>
      </c>
      <c r="P2540">
        <v>9.3000000000000007</v>
      </c>
    </row>
    <row r="2541" spans="13:16" x14ac:dyDescent="0.25">
      <c r="M2541">
        <f>1*6.2*10.3</f>
        <v>63.860000000000007</v>
      </c>
      <c r="N2541">
        <v>1</v>
      </c>
      <c r="O2541">
        <v>6.2</v>
      </c>
      <c r="P2541">
        <v>10.3</v>
      </c>
    </row>
    <row r="2542" spans="13:16" x14ac:dyDescent="0.25">
      <c r="M2542">
        <f>1*6.2*1.4</f>
        <v>8.68</v>
      </c>
      <c r="N2542">
        <v>1</v>
      </c>
      <c r="O2542">
        <v>6.2</v>
      </c>
      <c r="P2542">
        <v>1.4</v>
      </c>
    </row>
    <row r="2543" spans="13:16" x14ac:dyDescent="0.25">
      <c r="M2543">
        <f>1*6.2*2.4</f>
        <v>14.879999999999999</v>
      </c>
      <c r="N2543">
        <v>1</v>
      </c>
      <c r="O2543">
        <v>6.2</v>
      </c>
      <c r="P2543">
        <v>2.4</v>
      </c>
    </row>
    <row r="2544" spans="13:16" x14ac:dyDescent="0.25">
      <c r="M2544">
        <f>1*6.2*3.4</f>
        <v>21.08</v>
      </c>
      <c r="N2544">
        <v>1</v>
      </c>
      <c r="O2544">
        <v>6.2</v>
      </c>
      <c r="P2544">
        <v>3.4</v>
      </c>
    </row>
    <row r="2545" spans="13:16" x14ac:dyDescent="0.25">
      <c r="M2545">
        <f>1*6.2*4.4</f>
        <v>27.280000000000005</v>
      </c>
      <c r="N2545">
        <v>1</v>
      </c>
      <c r="O2545">
        <v>6.2</v>
      </c>
      <c r="P2545">
        <v>4.4000000000000004</v>
      </c>
    </row>
    <row r="2546" spans="13:16" x14ac:dyDescent="0.25">
      <c r="M2546">
        <f>1*6.2*5.4</f>
        <v>33.480000000000004</v>
      </c>
      <c r="N2546">
        <v>1</v>
      </c>
      <c r="O2546">
        <v>6.2</v>
      </c>
      <c r="P2546">
        <v>5.4</v>
      </c>
    </row>
    <row r="2547" spans="13:16" x14ac:dyDescent="0.25">
      <c r="M2547">
        <f>1*6.2*6.4</f>
        <v>39.680000000000007</v>
      </c>
      <c r="N2547">
        <v>1</v>
      </c>
      <c r="O2547">
        <v>6.2</v>
      </c>
      <c r="P2547">
        <v>6.4</v>
      </c>
    </row>
    <row r="2548" spans="13:16" x14ac:dyDescent="0.25">
      <c r="M2548">
        <f>1*6.2*7.4</f>
        <v>45.88</v>
      </c>
      <c r="N2548">
        <v>1</v>
      </c>
      <c r="O2548">
        <v>6.2</v>
      </c>
      <c r="P2548">
        <v>7.4</v>
      </c>
    </row>
    <row r="2549" spans="13:16" x14ac:dyDescent="0.25">
      <c r="M2549">
        <f>1*6.2*8.4</f>
        <v>52.080000000000005</v>
      </c>
      <c r="N2549">
        <v>1</v>
      </c>
      <c r="O2549">
        <v>6.2</v>
      </c>
      <c r="P2549">
        <v>8.4</v>
      </c>
    </row>
    <row r="2550" spans="13:16" x14ac:dyDescent="0.25">
      <c r="M2550">
        <f>1*6.2*9.4</f>
        <v>58.28</v>
      </c>
      <c r="N2550">
        <v>1</v>
      </c>
      <c r="O2550">
        <v>6.2</v>
      </c>
      <c r="P2550">
        <v>9.4</v>
      </c>
    </row>
    <row r="2551" spans="13:16" x14ac:dyDescent="0.25">
      <c r="M2551">
        <f>1*6.2*10.4</f>
        <v>64.48</v>
      </c>
      <c r="N2551">
        <v>1</v>
      </c>
      <c r="O2551">
        <v>6.2</v>
      </c>
      <c r="P2551">
        <v>10.4</v>
      </c>
    </row>
    <row r="2552" spans="13:16" x14ac:dyDescent="0.25">
      <c r="M2552">
        <f>1*6.2*1.5</f>
        <v>9.3000000000000007</v>
      </c>
      <c r="N2552">
        <v>1</v>
      </c>
      <c r="O2552">
        <v>6.2</v>
      </c>
      <c r="P2552">
        <v>1.5</v>
      </c>
    </row>
    <row r="2553" spans="13:16" x14ac:dyDescent="0.25">
      <c r="M2553">
        <f>1*6.2*2.5</f>
        <v>15.5</v>
      </c>
      <c r="N2553">
        <v>1</v>
      </c>
      <c r="O2553">
        <v>6.2</v>
      </c>
      <c r="P2553">
        <v>2.5</v>
      </c>
    </row>
    <row r="2554" spans="13:16" x14ac:dyDescent="0.25">
      <c r="M2554">
        <f>1*6.2*3.5</f>
        <v>21.7</v>
      </c>
      <c r="N2554">
        <v>1</v>
      </c>
      <c r="O2554">
        <v>6.2</v>
      </c>
      <c r="P2554">
        <v>3.5</v>
      </c>
    </row>
    <row r="2555" spans="13:16" x14ac:dyDescent="0.25">
      <c r="M2555">
        <f>1*6.2*4.5</f>
        <v>27.900000000000002</v>
      </c>
      <c r="N2555">
        <v>1</v>
      </c>
      <c r="O2555">
        <v>6.2</v>
      </c>
      <c r="P2555">
        <v>4.5</v>
      </c>
    </row>
    <row r="2556" spans="13:16" x14ac:dyDescent="0.25">
      <c r="M2556">
        <f>1*6.2*5.5</f>
        <v>34.1</v>
      </c>
      <c r="N2556">
        <v>1</v>
      </c>
      <c r="O2556">
        <v>6.2</v>
      </c>
      <c r="P2556">
        <v>5.5</v>
      </c>
    </row>
    <row r="2557" spans="13:16" x14ac:dyDescent="0.25">
      <c r="M2557">
        <f>1*6.2*6.5</f>
        <v>40.300000000000004</v>
      </c>
      <c r="N2557">
        <v>1</v>
      </c>
      <c r="O2557">
        <v>6.2</v>
      </c>
      <c r="P2557">
        <v>6.5</v>
      </c>
    </row>
    <row r="2558" spans="13:16" x14ac:dyDescent="0.25">
      <c r="M2558">
        <f>1*6.2*7.5</f>
        <v>46.5</v>
      </c>
      <c r="N2558">
        <v>1</v>
      </c>
      <c r="O2558">
        <v>6.2</v>
      </c>
      <c r="P2558">
        <v>7.5</v>
      </c>
    </row>
    <row r="2559" spans="13:16" x14ac:dyDescent="0.25">
      <c r="M2559">
        <f>1*6.2*8.5</f>
        <v>52.7</v>
      </c>
      <c r="N2559">
        <v>1</v>
      </c>
      <c r="O2559">
        <v>6.2</v>
      </c>
      <c r="P2559">
        <v>8.5</v>
      </c>
    </row>
    <row r="2560" spans="13:16" x14ac:dyDescent="0.25">
      <c r="M2560">
        <f>1*6.2*9.5</f>
        <v>58.9</v>
      </c>
      <c r="N2560">
        <v>1</v>
      </c>
      <c r="O2560">
        <v>6.2</v>
      </c>
      <c r="P2560">
        <v>9.5</v>
      </c>
    </row>
    <row r="2561" spans="13:16" x14ac:dyDescent="0.25">
      <c r="M2561">
        <f>1*6.2*10.5</f>
        <v>65.100000000000009</v>
      </c>
      <c r="N2561">
        <v>1</v>
      </c>
      <c r="O2561">
        <v>6.2</v>
      </c>
      <c r="P2561">
        <v>10.5</v>
      </c>
    </row>
    <row r="2562" spans="13:16" x14ac:dyDescent="0.25">
      <c r="M2562">
        <f>1*6.2*1.6</f>
        <v>9.9200000000000017</v>
      </c>
      <c r="N2562">
        <v>1</v>
      </c>
      <c r="O2562">
        <v>6.2</v>
      </c>
      <c r="P2562">
        <v>1.6</v>
      </c>
    </row>
    <row r="2563" spans="13:16" x14ac:dyDescent="0.25">
      <c r="M2563">
        <f>1*6.2*2.6</f>
        <v>16.12</v>
      </c>
      <c r="N2563">
        <v>1</v>
      </c>
      <c r="O2563">
        <v>6.2</v>
      </c>
      <c r="P2563">
        <v>2.6</v>
      </c>
    </row>
    <row r="2564" spans="13:16" x14ac:dyDescent="0.25">
      <c r="M2564">
        <f>1*6.2*3.6</f>
        <v>22.32</v>
      </c>
      <c r="N2564">
        <v>1</v>
      </c>
      <c r="O2564">
        <v>6.2</v>
      </c>
      <c r="P2564">
        <v>3.6</v>
      </c>
    </row>
    <row r="2565" spans="13:16" x14ac:dyDescent="0.25">
      <c r="M2565">
        <f>1*6.2*4.6</f>
        <v>28.52</v>
      </c>
      <c r="N2565">
        <v>1</v>
      </c>
      <c r="O2565">
        <v>6.2</v>
      </c>
      <c r="P2565">
        <v>4.5999999999999996</v>
      </c>
    </row>
    <row r="2566" spans="13:16" x14ac:dyDescent="0.25">
      <c r="M2566">
        <f>1*6.2*5.6</f>
        <v>34.72</v>
      </c>
      <c r="N2566">
        <v>1</v>
      </c>
      <c r="O2566">
        <v>6.2</v>
      </c>
      <c r="P2566">
        <v>5.6</v>
      </c>
    </row>
    <row r="2567" spans="13:16" x14ac:dyDescent="0.25">
      <c r="M2567">
        <f>1*6.2*6.6</f>
        <v>40.92</v>
      </c>
      <c r="N2567">
        <v>1</v>
      </c>
      <c r="O2567">
        <v>6.2</v>
      </c>
      <c r="P2567">
        <v>6.6</v>
      </c>
    </row>
    <row r="2568" spans="13:16" x14ac:dyDescent="0.25">
      <c r="M2568">
        <f>1*6.2*7.6</f>
        <v>47.12</v>
      </c>
      <c r="N2568">
        <v>1</v>
      </c>
      <c r="O2568">
        <v>6.2</v>
      </c>
      <c r="P2568">
        <v>7.6</v>
      </c>
    </row>
    <row r="2569" spans="13:16" x14ac:dyDescent="0.25">
      <c r="M2569">
        <f>1*6.2*8.6</f>
        <v>53.32</v>
      </c>
      <c r="N2569">
        <v>1</v>
      </c>
      <c r="O2569">
        <v>6.2</v>
      </c>
      <c r="P2569">
        <v>8.6</v>
      </c>
    </row>
    <row r="2570" spans="13:16" x14ac:dyDescent="0.25">
      <c r="M2570">
        <f>1*6.2*9.6</f>
        <v>59.519999999999996</v>
      </c>
      <c r="N2570">
        <v>1</v>
      </c>
      <c r="O2570">
        <v>6.2</v>
      </c>
      <c r="P2570">
        <v>9.6</v>
      </c>
    </row>
    <row r="2571" spans="13:16" x14ac:dyDescent="0.25">
      <c r="M2571">
        <f>1*6.2*10.6</f>
        <v>65.72</v>
      </c>
      <c r="N2571">
        <v>1</v>
      </c>
      <c r="O2571">
        <v>6.2</v>
      </c>
      <c r="P2571">
        <v>10.6</v>
      </c>
    </row>
    <row r="2572" spans="13:16" x14ac:dyDescent="0.25">
      <c r="M2572">
        <f>1*6.2*1.7</f>
        <v>10.54</v>
      </c>
      <c r="N2572">
        <v>1</v>
      </c>
      <c r="O2572">
        <v>6.2</v>
      </c>
      <c r="P2572">
        <v>1.7</v>
      </c>
    </row>
    <row r="2573" spans="13:16" x14ac:dyDescent="0.25">
      <c r="M2573">
        <f>1*6.2*2.7</f>
        <v>16.740000000000002</v>
      </c>
      <c r="N2573">
        <v>1</v>
      </c>
      <c r="O2573">
        <v>6.2</v>
      </c>
      <c r="P2573">
        <v>2.7</v>
      </c>
    </row>
    <row r="2574" spans="13:16" x14ac:dyDescent="0.25">
      <c r="M2574">
        <f>1*6.2*3.7</f>
        <v>22.94</v>
      </c>
      <c r="N2574">
        <v>1</v>
      </c>
      <c r="O2574">
        <v>6.2</v>
      </c>
      <c r="P2574">
        <v>3.7</v>
      </c>
    </row>
    <row r="2575" spans="13:16" x14ac:dyDescent="0.25">
      <c r="M2575">
        <f>1*6.2*4.7</f>
        <v>29.14</v>
      </c>
      <c r="N2575">
        <v>1</v>
      </c>
      <c r="O2575">
        <v>6.2</v>
      </c>
      <c r="P2575">
        <v>4.7</v>
      </c>
    </row>
    <row r="2576" spans="13:16" x14ac:dyDescent="0.25">
      <c r="M2576">
        <f>1*6.2*5.7</f>
        <v>35.340000000000003</v>
      </c>
      <c r="N2576">
        <v>1</v>
      </c>
      <c r="O2576">
        <v>6.2</v>
      </c>
      <c r="P2576">
        <v>5.7</v>
      </c>
    </row>
    <row r="2577" spans="13:16" x14ac:dyDescent="0.25">
      <c r="M2577">
        <f>1*6.2*6.7</f>
        <v>41.54</v>
      </c>
      <c r="N2577">
        <v>1</v>
      </c>
      <c r="O2577">
        <v>6.2</v>
      </c>
      <c r="P2577">
        <v>6.7</v>
      </c>
    </row>
    <row r="2578" spans="13:16" x14ac:dyDescent="0.25">
      <c r="M2578">
        <f>1*6.2*7.7</f>
        <v>47.74</v>
      </c>
      <c r="N2578">
        <v>1</v>
      </c>
      <c r="O2578">
        <v>6.2</v>
      </c>
      <c r="P2578">
        <v>7.7</v>
      </c>
    </row>
    <row r="2579" spans="13:16" x14ac:dyDescent="0.25">
      <c r="M2579">
        <f>1*6.2*8.7</f>
        <v>53.94</v>
      </c>
      <c r="N2579">
        <v>1</v>
      </c>
      <c r="O2579">
        <v>6.2</v>
      </c>
      <c r="P2579">
        <v>8.6999999999999993</v>
      </c>
    </row>
    <row r="2580" spans="13:16" x14ac:dyDescent="0.25">
      <c r="M2580">
        <f>1*6.2*9.7</f>
        <v>60.14</v>
      </c>
      <c r="N2580">
        <v>1</v>
      </c>
      <c r="O2580">
        <v>6.2</v>
      </c>
      <c r="P2580">
        <v>9.6999999999999993</v>
      </c>
    </row>
    <row r="2581" spans="13:16" x14ac:dyDescent="0.25">
      <c r="M2581">
        <f>1*6.2*10.7</f>
        <v>66.34</v>
      </c>
      <c r="N2581">
        <v>1</v>
      </c>
      <c r="O2581">
        <v>6.2</v>
      </c>
      <c r="P2581">
        <v>10.7</v>
      </c>
    </row>
    <row r="2582" spans="13:16" x14ac:dyDescent="0.25">
      <c r="M2582">
        <f>1*6.2*1.8</f>
        <v>11.16</v>
      </c>
      <c r="N2582">
        <v>1</v>
      </c>
      <c r="O2582">
        <v>6.2</v>
      </c>
      <c r="P2582">
        <v>1.8</v>
      </c>
    </row>
    <row r="2583" spans="13:16" x14ac:dyDescent="0.25">
      <c r="M2583">
        <f>1*6.2*2.8</f>
        <v>17.36</v>
      </c>
      <c r="N2583">
        <v>1</v>
      </c>
      <c r="O2583">
        <v>6.2</v>
      </c>
      <c r="P2583">
        <v>2.8</v>
      </c>
    </row>
    <row r="2584" spans="13:16" x14ac:dyDescent="0.25">
      <c r="M2584">
        <f>1*6.2*3.8</f>
        <v>23.56</v>
      </c>
      <c r="N2584">
        <v>1</v>
      </c>
      <c r="O2584">
        <v>6.2</v>
      </c>
      <c r="P2584">
        <v>3.8</v>
      </c>
    </row>
    <row r="2585" spans="13:16" x14ac:dyDescent="0.25">
      <c r="M2585">
        <f>1*6.2*4.8</f>
        <v>29.759999999999998</v>
      </c>
      <c r="N2585">
        <v>1</v>
      </c>
      <c r="O2585">
        <v>6.2</v>
      </c>
      <c r="P2585">
        <v>4.8</v>
      </c>
    </row>
    <row r="2586" spans="13:16" x14ac:dyDescent="0.25">
      <c r="M2586">
        <f>1*6.2*5.8</f>
        <v>35.96</v>
      </c>
      <c r="N2586">
        <v>1</v>
      </c>
      <c r="O2586">
        <v>6.2</v>
      </c>
      <c r="P2586">
        <v>5.8</v>
      </c>
    </row>
    <row r="2587" spans="13:16" x14ac:dyDescent="0.25">
      <c r="M2587">
        <f>1*6.2*6.8</f>
        <v>42.16</v>
      </c>
      <c r="N2587">
        <v>1</v>
      </c>
      <c r="O2587">
        <v>6.2</v>
      </c>
      <c r="P2587">
        <v>6.8</v>
      </c>
    </row>
    <row r="2588" spans="13:16" x14ac:dyDescent="0.25">
      <c r="M2588">
        <f>1*6.2*7.8</f>
        <v>48.36</v>
      </c>
      <c r="N2588">
        <v>1</v>
      </c>
      <c r="O2588">
        <v>6.2</v>
      </c>
      <c r="P2588">
        <v>7.8</v>
      </c>
    </row>
    <row r="2589" spans="13:16" x14ac:dyDescent="0.25">
      <c r="M2589">
        <f>1*6.2*8.8</f>
        <v>54.560000000000009</v>
      </c>
      <c r="N2589">
        <v>1</v>
      </c>
      <c r="O2589">
        <v>6.2</v>
      </c>
      <c r="P2589">
        <v>8.8000000000000007</v>
      </c>
    </row>
    <row r="2590" spans="13:16" x14ac:dyDescent="0.25">
      <c r="M2590">
        <f>1*6.2*9.8</f>
        <v>60.760000000000005</v>
      </c>
      <c r="N2590">
        <v>1</v>
      </c>
      <c r="O2590">
        <v>6.2</v>
      </c>
      <c r="P2590">
        <v>9.8000000000000007</v>
      </c>
    </row>
    <row r="2591" spans="13:16" x14ac:dyDescent="0.25">
      <c r="M2591">
        <f>1*6.2*10.8</f>
        <v>66.960000000000008</v>
      </c>
      <c r="N2591">
        <v>1</v>
      </c>
      <c r="O2591">
        <v>6.2</v>
      </c>
      <c r="P2591">
        <v>10.8</v>
      </c>
    </row>
    <row r="2592" spans="13:16" x14ac:dyDescent="0.25">
      <c r="M2592">
        <f>1*6.2*1.9</f>
        <v>11.78</v>
      </c>
      <c r="N2592">
        <v>1</v>
      </c>
      <c r="O2592">
        <v>6.2</v>
      </c>
      <c r="P2592">
        <v>1.9</v>
      </c>
    </row>
    <row r="2593" spans="13:16" x14ac:dyDescent="0.25">
      <c r="M2593">
        <f>1*6.2*2.9</f>
        <v>17.98</v>
      </c>
      <c r="N2593">
        <v>1</v>
      </c>
      <c r="O2593">
        <v>6.2</v>
      </c>
      <c r="P2593">
        <v>2.9</v>
      </c>
    </row>
    <row r="2594" spans="13:16" x14ac:dyDescent="0.25">
      <c r="M2594">
        <f>1*6.2*3.9</f>
        <v>24.18</v>
      </c>
      <c r="N2594">
        <v>1</v>
      </c>
      <c r="O2594">
        <v>6.2</v>
      </c>
      <c r="P2594">
        <v>3.9</v>
      </c>
    </row>
    <row r="2595" spans="13:16" x14ac:dyDescent="0.25">
      <c r="M2595">
        <f>1*6.2*4.9</f>
        <v>30.380000000000003</v>
      </c>
      <c r="N2595">
        <v>1</v>
      </c>
      <c r="O2595">
        <v>6.2</v>
      </c>
      <c r="P2595">
        <v>4.9000000000000004</v>
      </c>
    </row>
    <row r="2596" spans="13:16" x14ac:dyDescent="0.25">
      <c r="M2596">
        <f>1*6.2*5.9</f>
        <v>36.580000000000005</v>
      </c>
      <c r="N2596">
        <v>1</v>
      </c>
      <c r="O2596">
        <v>6.2</v>
      </c>
      <c r="P2596">
        <v>5.9</v>
      </c>
    </row>
    <row r="2597" spans="13:16" x14ac:dyDescent="0.25">
      <c r="M2597">
        <f>1*6.2*6.9</f>
        <v>42.78</v>
      </c>
      <c r="N2597">
        <v>1</v>
      </c>
      <c r="O2597">
        <v>6.2</v>
      </c>
      <c r="P2597">
        <v>6.9</v>
      </c>
    </row>
    <row r="2598" spans="13:16" x14ac:dyDescent="0.25">
      <c r="M2598">
        <f>1*6.2*7.9</f>
        <v>48.980000000000004</v>
      </c>
      <c r="N2598">
        <v>1</v>
      </c>
      <c r="O2598">
        <v>6.2</v>
      </c>
      <c r="P2598">
        <v>7.9</v>
      </c>
    </row>
    <row r="2599" spans="13:16" x14ac:dyDescent="0.25">
      <c r="M2599">
        <f>1*6.2*8.9</f>
        <v>55.180000000000007</v>
      </c>
      <c r="N2599">
        <v>1</v>
      </c>
      <c r="O2599">
        <v>6.2</v>
      </c>
      <c r="P2599">
        <v>8.9</v>
      </c>
    </row>
    <row r="2600" spans="13:16" x14ac:dyDescent="0.25">
      <c r="M2600">
        <f>1*6.2*9.9</f>
        <v>61.38</v>
      </c>
      <c r="N2600">
        <v>1</v>
      </c>
      <c r="O2600">
        <v>6.2</v>
      </c>
      <c r="P2600">
        <v>9.9</v>
      </c>
    </row>
    <row r="2601" spans="13:16" x14ac:dyDescent="0.25">
      <c r="M2601">
        <f>1*6.2*10.9</f>
        <v>67.58</v>
      </c>
      <c r="N2601">
        <v>1</v>
      </c>
      <c r="O2601">
        <v>6.2</v>
      </c>
      <c r="P2601">
        <v>10.9</v>
      </c>
    </row>
    <row r="2602" spans="13:16" x14ac:dyDescent="0.25">
      <c r="M2602">
        <f>1*7.2*1</f>
        <v>7.2</v>
      </c>
      <c r="N2602">
        <v>1</v>
      </c>
      <c r="O2602">
        <v>7.2</v>
      </c>
      <c r="P2602">
        <v>1</v>
      </c>
    </row>
    <row r="2603" spans="13:16" x14ac:dyDescent="0.25">
      <c r="M2603">
        <f>1*7.2*2</f>
        <v>14.4</v>
      </c>
      <c r="N2603">
        <v>1</v>
      </c>
      <c r="O2603">
        <v>7.2</v>
      </c>
      <c r="P2603">
        <v>2</v>
      </c>
    </row>
    <row r="2604" spans="13:16" x14ac:dyDescent="0.25">
      <c r="M2604">
        <f>1*7.2*3</f>
        <v>21.6</v>
      </c>
      <c r="N2604">
        <v>1</v>
      </c>
      <c r="O2604">
        <v>7.2</v>
      </c>
      <c r="P2604">
        <v>3</v>
      </c>
    </row>
    <row r="2605" spans="13:16" x14ac:dyDescent="0.25">
      <c r="M2605">
        <f>1*7.2*4</f>
        <v>28.8</v>
      </c>
      <c r="N2605">
        <v>1</v>
      </c>
      <c r="O2605">
        <v>7.2</v>
      </c>
      <c r="P2605">
        <v>4</v>
      </c>
    </row>
    <row r="2606" spans="13:16" x14ac:dyDescent="0.25">
      <c r="M2606">
        <f>1*7.2*5</f>
        <v>36</v>
      </c>
      <c r="N2606">
        <v>1</v>
      </c>
      <c r="O2606">
        <v>7.2</v>
      </c>
      <c r="P2606">
        <v>5</v>
      </c>
    </row>
    <row r="2607" spans="13:16" x14ac:dyDescent="0.25">
      <c r="M2607">
        <f>1*7.2*6</f>
        <v>43.2</v>
      </c>
      <c r="N2607">
        <v>1</v>
      </c>
      <c r="O2607">
        <v>7.2</v>
      </c>
      <c r="P2607">
        <v>6</v>
      </c>
    </row>
    <row r="2608" spans="13:16" x14ac:dyDescent="0.25">
      <c r="M2608">
        <f>1*7.2*7</f>
        <v>50.4</v>
      </c>
      <c r="N2608">
        <v>1</v>
      </c>
      <c r="O2608">
        <v>7.2</v>
      </c>
      <c r="P2608">
        <v>7</v>
      </c>
    </row>
    <row r="2609" spans="13:16" x14ac:dyDescent="0.25">
      <c r="M2609">
        <f>1*7.2*8</f>
        <v>57.6</v>
      </c>
      <c r="N2609">
        <v>1</v>
      </c>
      <c r="O2609">
        <v>7.2</v>
      </c>
      <c r="P2609">
        <v>8</v>
      </c>
    </row>
    <row r="2610" spans="13:16" x14ac:dyDescent="0.25">
      <c r="M2610">
        <f>1*7.2*9</f>
        <v>64.8</v>
      </c>
      <c r="N2610">
        <v>1</v>
      </c>
      <c r="O2610">
        <v>7.2</v>
      </c>
      <c r="P2610">
        <v>9</v>
      </c>
    </row>
    <row r="2611" spans="13:16" x14ac:dyDescent="0.25">
      <c r="M2611">
        <f>1*7.2*10</f>
        <v>72</v>
      </c>
      <c r="N2611">
        <v>1</v>
      </c>
      <c r="O2611">
        <v>7.2</v>
      </c>
      <c r="P2611">
        <v>10</v>
      </c>
    </row>
    <row r="2612" spans="13:16" x14ac:dyDescent="0.25">
      <c r="M2612">
        <f>1*7.2*1.1</f>
        <v>7.9200000000000008</v>
      </c>
      <c r="N2612">
        <v>1</v>
      </c>
      <c r="O2612">
        <v>7.2</v>
      </c>
      <c r="P2612">
        <v>1.1000000000000001</v>
      </c>
    </row>
    <row r="2613" spans="13:16" x14ac:dyDescent="0.25">
      <c r="M2613">
        <f>1*7.2*2.1</f>
        <v>15.120000000000001</v>
      </c>
      <c r="N2613">
        <v>1</v>
      </c>
      <c r="O2613">
        <v>7.2</v>
      </c>
      <c r="P2613">
        <v>2.1</v>
      </c>
    </row>
    <row r="2614" spans="13:16" x14ac:dyDescent="0.25">
      <c r="M2614">
        <f>1*7.2*3.1</f>
        <v>22.32</v>
      </c>
      <c r="N2614">
        <v>1</v>
      </c>
      <c r="O2614">
        <v>7.2</v>
      </c>
      <c r="P2614">
        <v>3.1</v>
      </c>
    </row>
    <row r="2615" spans="13:16" x14ac:dyDescent="0.25">
      <c r="M2615">
        <f>1*7.2*4.1</f>
        <v>29.52</v>
      </c>
      <c r="N2615">
        <v>1</v>
      </c>
      <c r="O2615">
        <v>7.2</v>
      </c>
      <c r="P2615">
        <v>4.0999999999999996</v>
      </c>
    </row>
    <row r="2616" spans="13:16" x14ac:dyDescent="0.25">
      <c r="M2616">
        <f>1*7.2*5.1</f>
        <v>36.72</v>
      </c>
      <c r="N2616">
        <v>1</v>
      </c>
      <c r="O2616">
        <v>7.2</v>
      </c>
      <c r="P2616">
        <v>5.0999999999999996</v>
      </c>
    </row>
    <row r="2617" spans="13:16" x14ac:dyDescent="0.25">
      <c r="M2617">
        <f>1*7.2*6.1</f>
        <v>43.92</v>
      </c>
      <c r="N2617">
        <v>1</v>
      </c>
      <c r="O2617">
        <v>7.2</v>
      </c>
      <c r="P2617">
        <v>6.1</v>
      </c>
    </row>
    <row r="2618" spans="13:16" x14ac:dyDescent="0.25">
      <c r="M2618">
        <f>1*7.2*7.1</f>
        <v>51.12</v>
      </c>
      <c r="N2618">
        <v>1</v>
      </c>
      <c r="O2618">
        <v>7.2</v>
      </c>
      <c r="P2618">
        <v>7.1</v>
      </c>
    </row>
    <row r="2619" spans="13:16" x14ac:dyDescent="0.25">
      <c r="M2619">
        <f>1*7.2*8.1</f>
        <v>58.32</v>
      </c>
      <c r="N2619">
        <v>1</v>
      </c>
      <c r="O2619">
        <v>7.2</v>
      </c>
      <c r="P2619">
        <v>8.1</v>
      </c>
    </row>
    <row r="2620" spans="13:16" x14ac:dyDescent="0.25">
      <c r="M2620">
        <f>1*7.2*9.1</f>
        <v>65.52</v>
      </c>
      <c r="N2620">
        <v>1</v>
      </c>
      <c r="O2620">
        <v>7.2</v>
      </c>
      <c r="P2620">
        <v>9.1</v>
      </c>
    </row>
    <row r="2621" spans="13:16" x14ac:dyDescent="0.25">
      <c r="M2621">
        <f>1*7.2*10.1</f>
        <v>72.72</v>
      </c>
      <c r="N2621">
        <v>1</v>
      </c>
      <c r="O2621">
        <v>7.2</v>
      </c>
      <c r="P2621">
        <v>10.1</v>
      </c>
    </row>
    <row r="2622" spans="13:16" x14ac:dyDescent="0.25">
      <c r="M2622">
        <f>1*7.2*1.2</f>
        <v>8.64</v>
      </c>
      <c r="N2622">
        <v>1</v>
      </c>
      <c r="O2622">
        <v>7.2</v>
      </c>
      <c r="P2622">
        <v>1.2</v>
      </c>
    </row>
    <row r="2623" spans="13:16" x14ac:dyDescent="0.25">
      <c r="M2623">
        <f>1*7.2*2.2</f>
        <v>15.840000000000002</v>
      </c>
      <c r="N2623">
        <v>1</v>
      </c>
      <c r="O2623">
        <v>7.2</v>
      </c>
      <c r="P2623">
        <v>2.2000000000000002</v>
      </c>
    </row>
    <row r="2624" spans="13:16" x14ac:dyDescent="0.25">
      <c r="M2624">
        <f>1*7.2*3.2</f>
        <v>23.040000000000003</v>
      </c>
      <c r="N2624">
        <v>1</v>
      </c>
      <c r="O2624">
        <v>7.2</v>
      </c>
      <c r="P2624">
        <v>3.2</v>
      </c>
    </row>
    <row r="2625" spans="13:16" x14ac:dyDescent="0.25">
      <c r="M2625">
        <f>1*7.2*4.2</f>
        <v>30.240000000000002</v>
      </c>
      <c r="N2625">
        <v>1</v>
      </c>
      <c r="O2625">
        <v>7.2</v>
      </c>
      <c r="P2625">
        <v>4.2</v>
      </c>
    </row>
    <row r="2626" spans="13:16" x14ac:dyDescent="0.25">
      <c r="M2626">
        <f>1*7.2*5.2</f>
        <v>37.440000000000005</v>
      </c>
      <c r="N2626">
        <v>1</v>
      </c>
      <c r="O2626">
        <v>7.2</v>
      </c>
      <c r="P2626">
        <v>5.2</v>
      </c>
    </row>
    <row r="2627" spans="13:16" x14ac:dyDescent="0.25">
      <c r="M2627">
        <f>1*7.2*6.2</f>
        <v>44.64</v>
      </c>
      <c r="N2627">
        <v>1</v>
      </c>
      <c r="O2627">
        <v>7.2</v>
      </c>
      <c r="P2627">
        <v>6.2</v>
      </c>
    </row>
    <row r="2628" spans="13:16" x14ac:dyDescent="0.25">
      <c r="M2628">
        <f>1*7.2*7.2</f>
        <v>51.84</v>
      </c>
      <c r="N2628">
        <v>1</v>
      </c>
      <c r="O2628">
        <v>7.2</v>
      </c>
      <c r="P2628">
        <v>7.2</v>
      </c>
    </row>
    <row r="2629" spans="13:16" x14ac:dyDescent="0.25">
      <c r="M2629">
        <f>1*7.2*8.2</f>
        <v>59.04</v>
      </c>
      <c r="N2629">
        <v>1</v>
      </c>
      <c r="O2629">
        <v>7.2</v>
      </c>
      <c r="P2629">
        <v>8.1999999999999993</v>
      </c>
    </row>
    <row r="2630" spans="13:16" x14ac:dyDescent="0.25">
      <c r="M2630">
        <f>1*7.2*9.2</f>
        <v>66.239999999999995</v>
      </c>
      <c r="N2630">
        <v>1</v>
      </c>
      <c r="O2630">
        <v>7.2</v>
      </c>
      <c r="P2630">
        <v>9.1999999999999993</v>
      </c>
    </row>
    <row r="2631" spans="13:16" x14ac:dyDescent="0.25">
      <c r="M2631">
        <f>1*7.2*10.2</f>
        <v>73.44</v>
      </c>
      <c r="N2631">
        <v>1</v>
      </c>
      <c r="O2631">
        <v>7.2</v>
      </c>
      <c r="P2631">
        <v>10.199999999999999</v>
      </c>
    </row>
    <row r="2632" spans="13:16" x14ac:dyDescent="0.25">
      <c r="M2632">
        <f>1*7.2*1.3</f>
        <v>9.3600000000000012</v>
      </c>
      <c r="N2632">
        <v>1</v>
      </c>
      <c r="O2632">
        <v>7.2</v>
      </c>
      <c r="P2632">
        <v>1.3</v>
      </c>
    </row>
    <row r="2633" spans="13:16" x14ac:dyDescent="0.25">
      <c r="M2633">
        <f>1*7.2*2.3</f>
        <v>16.559999999999999</v>
      </c>
      <c r="N2633">
        <v>1</v>
      </c>
      <c r="O2633">
        <v>7.2</v>
      </c>
      <c r="P2633">
        <v>2.2999999999999998</v>
      </c>
    </row>
    <row r="2634" spans="13:16" x14ac:dyDescent="0.25">
      <c r="M2634">
        <f>1*7.2*3.3</f>
        <v>23.759999999999998</v>
      </c>
      <c r="N2634">
        <v>1</v>
      </c>
      <c r="O2634">
        <v>7.2</v>
      </c>
      <c r="P2634">
        <v>3.3</v>
      </c>
    </row>
    <row r="2635" spans="13:16" x14ac:dyDescent="0.25">
      <c r="M2635">
        <f>1*7.2*4.3</f>
        <v>30.96</v>
      </c>
      <c r="N2635">
        <v>1</v>
      </c>
      <c r="O2635">
        <v>7.2</v>
      </c>
      <c r="P2635">
        <v>4.3</v>
      </c>
    </row>
    <row r="2636" spans="13:16" x14ac:dyDescent="0.25">
      <c r="M2636">
        <f>1*7.2*5.3</f>
        <v>38.159999999999997</v>
      </c>
      <c r="N2636">
        <v>1</v>
      </c>
      <c r="O2636">
        <v>7.2</v>
      </c>
      <c r="P2636">
        <v>5.3</v>
      </c>
    </row>
    <row r="2637" spans="13:16" x14ac:dyDescent="0.25">
      <c r="M2637">
        <f>1*7.2*6.3</f>
        <v>45.36</v>
      </c>
      <c r="N2637">
        <v>1</v>
      </c>
      <c r="O2637">
        <v>7.2</v>
      </c>
      <c r="P2637">
        <v>6.3</v>
      </c>
    </row>
    <row r="2638" spans="13:16" x14ac:dyDescent="0.25">
      <c r="M2638">
        <f>1*7.2*7.3</f>
        <v>52.56</v>
      </c>
      <c r="N2638">
        <v>1</v>
      </c>
      <c r="O2638">
        <v>7.2</v>
      </c>
      <c r="P2638">
        <v>7.3</v>
      </c>
    </row>
    <row r="2639" spans="13:16" x14ac:dyDescent="0.25">
      <c r="M2639">
        <f>1*7.2*8.3</f>
        <v>59.760000000000005</v>
      </c>
      <c r="N2639">
        <v>1</v>
      </c>
      <c r="O2639">
        <v>7.2</v>
      </c>
      <c r="P2639">
        <v>8.3000000000000007</v>
      </c>
    </row>
    <row r="2640" spans="13:16" x14ac:dyDescent="0.25">
      <c r="M2640">
        <f>1*7.2*9.3</f>
        <v>66.960000000000008</v>
      </c>
      <c r="N2640">
        <v>1</v>
      </c>
      <c r="O2640">
        <v>7.2</v>
      </c>
      <c r="P2640">
        <v>9.3000000000000007</v>
      </c>
    </row>
    <row r="2641" spans="13:16" x14ac:dyDescent="0.25">
      <c r="M2641">
        <f>1*7.2*10.3</f>
        <v>74.160000000000011</v>
      </c>
      <c r="N2641">
        <v>1</v>
      </c>
      <c r="O2641">
        <v>7.2</v>
      </c>
      <c r="P2641">
        <v>10.3</v>
      </c>
    </row>
    <row r="2642" spans="13:16" x14ac:dyDescent="0.25">
      <c r="M2642">
        <f>1*7.2*1.4</f>
        <v>10.08</v>
      </c>
      <c r="N2642">
        <v>1</v>
      </c>
      <c r="O2642">
        <v>7.2</v>
      </c>
      <c r="P2642">
        <v>1.4</v>
      </c>
    </row>
    <row r="2643" spans="13:16" x14ac:dyDescent="0.25">
      <c r="M2643">
        <f>1*7.2*2.4</f>
        <v>17.28</v>
      </c>
      <c r="N2643">
        <v>1</v>
      </c>
      <c r="O2643">
        <v>7.2</v>
      </c>
      <c r="P2643">
        <v>2.4</v>
      </c>
    </row>
    <row r="2644" spans="13:16" x14ac:dyDescent="0.25">
      <c r="M2644">
        <f>1*7.2*3.4</f>
        <v>24.48</v>
      </c>
      <c r="N2644">
        <v>1</v>
      </c>
      <c r="O2644">
        <v>7.2</v>
      </c>
      <c r="P2644">
        <v>3.4</v>
      </c>
    </row>
    <row r="2645" spans="13:16" x14ac:dyDescent="0.25">
      <c r="M2645">
        <f>1*7.2*4.4</f>
        <v>31.680000000000003</v>
      </c>
      <c r="N2645">
        <v>1</v>
      </c>
      <c r="O2645">
        <v>7.2</v>
      </c>
      <c r="P2645">
        <v>4.4000000000000004</v>
      </c>
    </row>
    <row r="2646" spans="13:16" x14ac:dyDescent="0.25">
      <c r="M2646">
        <f>1*7.2*5.4</f>
        <v>38.880000000000003</v>
      </c>
      <c r="N2646">
        <v>1</v>
      </c>
      <c r="O2646">
        <v>7.2</v>
      </c>
      <c r="P2646">
        <v>5.4</v>
      </c>
    </row>
    <row r="2647" spans="13:16" x14ac:dyDescent="0.25">
      <c r="M2647">
        <f>1*7.2*6.4</f>
        <v>46.080000000000005</v>
      </c>
      <c r="N2647">
        <v>1</v>
      </c>
      <c r="O2647">
        <v>7.2</v>
      </c>
      <c r="P2647">
        <v>6.4</v>
      </c>
    </row>
    <row r="2648" spans="13:16" x14ac:dyDescent="0.25">
      <c r="M2648">
        <f>1*7.2*7.4</f>
        <v>53.28</v>
      </c>
      <c r="N2648">
        <v>1</v>
      </c>
      <c r="O2648">
        <v>7.2</v>
      </c>
      <c r="P2648">
        <v>7.4</v>
      </c>
    </row>
    <row r="2649" spans="13:16" x14ac:dyDescent="0.25">
      <c r="M2649">
        <f>1*7.2*8.4</f>
        <v>60.480000000000004</v>
      </c>
      <c r="N2649">
        <v>1</v>
      </c>
      <c r="O2649">
        <v>7.2</v>
      </c>
      <c r="P2649">
        <v>8.4</v>
      </c>
    </row>
    <row r="2650" spans="13:16" x14ac:dyDescent="0.25">
      <c r="M2650">
        <f>1*7.2*9.4</f>
        <v>67.680000000000007</v>
      </c>
      <c r="N2650">
        <v>1</v>
      </c>
      <c r="O2650">
        <v>7.2</v>
      </c>
      <c r="P2650">
        <v>9.4</v>
      </c>
    </row>
    <row r="2651" spans="13:16" x14ac:dyDescent="0.25">
      <c r="M2651">
        <f>1*7.2*10.4</f>
        <v>74.88000000000001</v>
      </c>
      <c r="N2651">
        <v>1</v>
      </c>
      <c r="O2651">
        <v>7.2</v>
      </c>
      <c r="P2651">
        <v>10.4</v>
      </c>
    </row>
    <row r="2652" spans="13:16" x14ac:dyDescent="0.25">
      <c r="M2652">
        <f>1*7.2*1.5</f>
        <v>10.8</v>
      </c>
      <c r="N2652">
        <v>1</v>
      </c>
      <c r="O2652">
        <v>7.2</v>
      </c>
      <c r="P2652">
        <v>1.5</v>
      </c>
    </row>
    <row r="2653" spans="13:16" x14ac:dyDescent="0.25">
      <c r="M2653">
        <f>1*7.2*2.5</f>
        <v>18</v>
      </c>
      <c r="N2653">
        <v>1</v>
      </c>
      <c r="O2653">
        <v>7.2</v>
      </c>
      <c r="P2653">
        <v>2.5</v>
      </c>
    </row>
    <row r="2654" spans="13:16" x14ac:dyDescent="0.25">
      <c r="M2654">
        <f>1*7.2*3.5</f>
        <v>25.2</v>
      </c>
      <c r="N2654">
        <v>1</v>
      </c>
      <c r="O2654">
        <v>7.2</v>
      </c>
      <c r="P2654">
        <v>3.5</v>
      </c>
    </row>
    <row r="2655" spans="13:16" x14ac:dyDescent="0.25">
      <c r="M2655">
        <f>1*7.2*4.5</f>
        <v>32.4</v>
      </c>
      <c r="N2655">
        <v>1</v>
      </c>
      <c r="O2655">
        <v>7.2</v>
      </c>
      <c r="P2655">
        <v>4.5</v>
      </c>
    </row>
    <row r="2656" spans="13:16" x14ac:dyDescent="0.25">
      <c r="M2656">
        <f>1*7.2*5.5</f>
        <v>39.6</v>
      </c>
      <c r="N2656">
        <v>1</v>
      </c>
      <c r="O2656">
        <v>7.2</v>
      </c>
      <c r="P2656">
        <v>5.5</v>
      </c>
    </row>
    <row r="2657" spans="13:16" x14ac:dyDescent="0.25">
      <c r="M2657">
        <f>1*7.2*6.5</f>
        <v>46.800000000000004</v>
      </c>
      <c r="N2657">
        <v>1</v>
      </c>
      <c r="O2657">
        <v>7.2</v>
      </c>
      <c r="P2657">
        <v>6.5</v>
      </c>
    </row>
    <row r="2658" spans="13:16" x14ac:dyDescent="0.25">
      <c r="M2658">
        <f>1*7.2*7.5</f>
        <v>54</v>
      </c>
      <c r="N2658">
        <v>1</v>
      </c>
      <c r="O2658">
        <v>7.2</v>
      </c>
      <c r="P2658">
        <v>7.5</v>
      </c>
    </row>
    <row r="2659" spans="13:16" x14ac:dyDescent="0.25">
      <c r="M2659">
        <f>1*7.2*8.5</f>
        <v>61.2</v>
      </c>
      <c r="N2659">
        <v>1</v>
      </c>
      <c r="O2659">
        <v>7.2</v>
      </c>
      <c r="P2659">
        <v>8.5</v>
      </c>
    </row>
    <row r="2660" spans="13:16" x14ac:dyDescent="0.25">
      <c r="M2660">
        <f>1*7.2*9.5</f>
        <v>68.400000000000006</v>
      </c>
      <c r="N2660">
        <v>1</v>
      </c>
      <c r="O2660">
        <v>7.2</v>
      </c>
      <c r="P2660">
        <v>9.5</v>
      </c>
    </row>
    <row r="2661" spans="13:16" x14ac:dyDescent="0.25">
      <c r="M2661">
        <f>1*7.2*10.5</f>
        <v>75.600000000000009</v>
      </c>
      <c r="N2661">
        <v>1</v>
      </c>
      <c r="O2661">
        <v>7.2</v>
      </c>
      <c r="P2661">
        <v>10.5</v>
      </c>
    </row>
    <row r="2662" spans="13:16" x14ac:dyDescent="0.25">
      <c r="M2662">
        <f>1*7.2*1.6</f>
        <v>11.520000000000001</v>
      </c>
      <c r="N2662">
        <v>1</v>
      </c>
      <c r="O2662">
        <v>7.2</v>
      </c>
      <c r="P2662">
        <v>1.6</v>
      </c>
    </row>
    <row r="2663" spans="13:16" x14ac:dyDescent="0.25">
      <c r="M2663">
        <f>1*7.2*2.6</f>
        <v>18.720000000000002</v>
      </c>
      <c r="N2663">
        <v>1</v>
      </c>
      <c r="O2663">
        <v>7.2</v>
      </c>
      <c r="P2663">
        <v>2.6</v>
      </c>
    </row>
    <row r="2664" spans="13:16" x14ac:dyDescent="0.25">
      <c r="M2664">
        <f>1*7.2*3.6</f>
        <v>25.92</v>
      </c>
      <c r="N2664">
        <v>1</v>
      </c>
      <c r="O2664">
        <v>7.2</v>
      </c>
      <c r="P2664">
        <v>3.6</v>
      </c>
    </row>
    <row r="2665" spans="13:16" x14ac:dyDescent="0.25">
      <c r="M2665">
        <f>1*7.2*4.6</f>
        <v>33.119999999999997</v>
      </c>
      <c r="N2665">
        <v>1</v>
      </c>
      <c r="O2665">
        <v>7.2</v>
      </c>
      <c r="P2665">
        <v>4.5999999999999996</v>
      </c>
    </row>
    <row r="2666" spans="13:16" x14ac:dyDescent="0.25">
      <c r="M2666">
        <f>1*7.2*5.6</f>
        <v>40.32</v>
      </c>
      <c r="N2666">
        <v>1</v>
      </c>
      <c r="O2666">
        <v>7.2</v>
      </c>
      <c r="P2666">
        <v>5.6</v>
      </c>
    </row>
    <row r="2667" spans="13:16" x14ac:dyDescent="0.25">
      <c r="M2667">
        <f>1*7.2*6.6</f>
        <v>47.519999999999996</v>
      </c>
      <c r="N2667">
        <v>1</v>
      </c>
      <c r="O2667">
        <v>7.2</v>
      </c>
      <c r="P2667">
        <v>6.6</v>
      </c>
    </row>
    <row r="2668" spans="13:16" x14ac:dyDescent="0.25">
      <c r="M2668">
        <f>1*7.2*7.6</f>
        <v>54.72</v>
      </c>
      <c r="N2668">
        <v>1</v>
      </c>
      <c r="O2668">
        <v>7.2</v>
      </c>
      <c r="P2668">
        <v>7.6</v>
      </c>
    </row>
    <row r="2669" spans="13:16" x14ac:dyDescent="0.25">
      <c r="M2669">
        <f>1*7.2*8.6</f>
        <v>61.92</v>
      </c>
      <c r="N2669">
        <v>1</v>
      </c>
      <c r="O2669">
        <v>7.2</v>
      </c>
      <c r="P2669">
        <v>8.6</v>
      </c>
    </row>
    <row r="2670" spans="13:16" x14ac:dyDescent="0.25">
      <c r="M2670">
        <f>1*7.2*9.6</f>
        <v>69.12</v>
      </c>
      <c r="N2670">
        <v>1</v>
      </c>
      <c r="O2670">
        <v>7.2</v>
      </c>
      <c r="P2670">
        <v>9.6</v>
      </c>
    </row>
    <row r="2671" spans="13:16" x14ac:dyDescent="0.25">
      <c r="M2671">
        <f>1*7.2*10.6</f>
        <v>76.319999999999993</v>
      </c>
      <c r="N2671">
        <v>1</v>
      </c>
      <c r="O2671">
        <v>7.2</v>
      </c>
      <c r="P2671">
        <v>10.6</v>
      </c>
    </row>
    <row r="2672" spans="13:16" x14ac:dyDescent="0.25">
      <c r="M2672">
        <f>1*7.2*1.7</f>
        <v>12.24</v>
      </c>
      <c r="N2672">
        <v>1</v>
      </c>
      <c r="O2672">
        <v>7.2</v>
      </c>
      <c r="P2672">
        <v>1.7</v>
      </c>
    </row>
    <row r="2673" spans="13:16" x14ac:dyDescent="0.25">
      <c r="M2673">
        <f>1*7.2*2.7</f>
        <v>19.440000000000001</v>
      </c>
      <c r="N2673">
        <v>1</v>
      </c>
      <c r="O2673">
        <v>7.2</v>
      </c>
      <c r="P2673">
        <v>2.7</v>
      </c>
    </row>
    <row r="2674" spans="13:16" x14ac:dyDescent="0.25">
      <c r="M2674">
        <f>1*7.2*3.7</f>
        <v>26.64</v>
      </c>
      <c r="N2674">
        <v>1</v>
      </c>
      <c r="O2674">
        <v>7.2</v>
      </c>
      <c r="P2674">
        <v>3.7</v>
      </c>
    </row>
    <row r="2675" spans="13:16" x14ac:dyDescent="0.25">
      <c r="M2675">
        <f>1*7.2*4.7</f>
        <v>33.840000000000003</v>
      </c>
      <c r="N2675">
        <v>1</v>
      </c>
      <c r="O2675">
        <v>7.2</v>
      </c>
      <c r="P2675">
        <v>4.7</v>
      </c>
    </row>
    <row r="2676" spans="13:16" x14ac:dyDescent="0.25">
      <c r="M2676">
        <f>1*7.2*5.7</f>
        <v>41.04</v>
      </c>
      <c r="N2676">
        <v>1</v>
      </c>
      <c r="O2676">
        <v>7.2</v>
      </c>
      <c r="P2676">
        <v>5.7</v>
      </c>
    </row>
    <row r="2677" spans="13:16" x14ac:dyDescent="0.25">
      <c r="M2677">
        <f>1*7.2*6.7</f>
        <v>48.24</v>
      </c>
      <c r="N2677">
        <v>1</v>
      </c>
      <c r="O2677">
        <v>7.2</v>
      </c>
      <c r="P2677">
        <v>6.7</v>
      </c>
    </row>
    <row r="2678" spans="13:16" x14ac:dyDescent="0.25">
      <c r="M2678">
        <f>1*7.2*7.7</f>
        <v>55.440000000000005</v>
      </c>
      <c r="N2678">
        <v>1</v>
      </c>
      <c r="O2678">
        <v>7.2</v>
      </c>
      <c r="P2678">
        <v>7.7</v>
      </c>
    </row>
    <row r="2679" spans="13:16" x14ac:dyDescent="0.25">
      <c r="M2679">
        <f>1*7.2*8.7</f>
        <v>62.639999999999993</v>
      </c>
      <c r="N2679">
        <v>1</v>
      </c>
      <c r="O2679">
        <v>7.2</v>
      </c>
      <c r="P2679">
        <v>8.6999999999999993</v>
      </c>
    </row>
    <row r="2680" spans="13:16" x14ac:dyDescent="0.25">
      <c r="M2680">
        <f>1*7.2*9.7</f>
        <v>69.84</v>
      </c>
      <c r="N2680">
        <v>1</v>
      </c>
      <c r="O2680">
        <v>7.2</v>
      </c>
      <c r="P2680">
        <v>9.6999999999999993</v>
      </c>
    </row>
    <row r="2681" spans="13:16" x14ac:dyDescent="0.25">
      <c r="M2681">
        <f>1*7.2*10.7</f>
        <v>77.039999999999992</v>
      </c>
      <c r="N2681">
        <v>1</v>
      </c>
      <c r="O2681">
        <v>7.2</v>
      </c>
      <c r="P2681">
        <v>10.7</v>
      </c>
    </row>
    <row r="2682" spans="13:16" x14ac:dyDescent="0.25">
      <c r="M2682">
        <f>1*7.2*1.8</f>
        <v>12.96</v>
      </c>
      <c r="N2682">
        <v>1</v>
      </c>
      <c r="O2682">
        <v>7.2</v>
      </c>
      <c r="P2682">
        <v>1.8</v>
      </c>
    </row>
    <row r="2683" spans="13:16" x14ac:dyDescent="0.25">
      <c r="M2683">
        <f>1*7.2*2.8</f>
        <v>20.16</v>
      </c>
      <c r="N2683">
        <v>1</v>
      </c>
      <c r="O2683">
        <v>7.2</v>
      </c>
      <c r="P2683">
        <v>2.8</v>
      </c>
    </row>
    <row r="2684" spans="13:16" x14ac:dyDescent="0.25">
      <c r="M2684">
        <f>1*7.2*3.8</f>
        <v>27.36</v>
      </c>
      <c r="N2684">
        <v>1</v>
      </c>
      <c r="O2684">
        <v>7.2</v>
      </c>
      <c r="P2684">
        <v>3.8</v>
      </c>
    </row>
    <row r="2685" spans="13:16" x14ac:dyDescent="0.25">
      <c r="M2685">
        <f>1*7.2*4.8</f>
        <v>34.56</v>
      </c>
      <c r="N2685">
        <v>1</v>
      </c>
      <c r="O2685">
        <v>7.2</v>
      </c>
      <c r="P2685">
        <v>4.8</v>
      </c>
    </row>
    <row r="2686" spans="13:16" x14ac:dyDescent="0.25">
      <c r="M2686">
        <f>1*7.2*5.8</f>
        <v>41.76</v>
      </c>
      <c r="N2686">
        <v>1</v>
      </c>
      <c r="O2686">
        <v>7.2</v>
      </c>
      <c r="P2686">
        <v>5.8</v>
      </c>
    </row>
    <row r="2687" spans="13:16" x14ac:dyDescent="0.25">
      <c r="M2687">
        <f>1*7.2*6.8</f>
        <v>48.96</v>
      </c>
      <c r="N2687">
        <v>1</v>
      </c>
      <c r="O2687">
        <v>7.2</v>
      </c>
      <c r="P2687">
        <v>6.8</v>
      </c>
    </row>
    <row r="2688" spans="13:16" x14ac:dyDescent="0.25">
      <c r="M2688">
        <f>1*7.2*7.8</f>
        <v>56.16</v>
      </c>
      <c r="N2688">
        <v>1</v>
      </c>
      <c r="O2688">
        <v>7.2</v>
      </c>
      <c r="P2688">
        <v>7.8</v>
      </c>
    </row>
    <row r="2689" spans="13:16" x14ac:dyDescent="0.25">
      <c r="M2689">
        <f>1*7.2*8.8</f>
        <v>63.360000000000007</v>
      </c>
      <c r="N2689">
        <v>1</v>
      </c>
      <c r="O2689">
        <v>7.2</v>
      </c>
      <c r="P2689">
        <v>8.8000000000000007</v>
      </c>
    </row>
    <row r="2690" spans="13:16" x14ac:dyDescent="0.25">
      <c r="M2690">
        <f>1*7.2*9.8</f>
        <v>70.56</v>
      </c>
      <c r="N2690">
        <v>1</v>
      </c>
      <c r="O2690">
        <v>7.2</v>
      </c>
      <c r="P2690">
        <v>9.8000000000000007</v>
      </c>
    </row>
    <row r="2691" spans="13:16" x14ac:dyDescent="0.25">
      <c r="M2691">
        <f>1*7.2*10.8</f>
        <v>77.760000000000005</v>
      </c>
      <c r="N2691">
        <v>1</v>
      </c>
      <c r="O2691">
        <v>7.2</v>
      </c>
      <c r="P2691">
        <v>10.8</v>
      </c>
    </row>
    <row r="2692" spans="13:16" x14ac:dyDescent="0.25">
      <c r="M2692">
        <f>1*7.2*1.9</f>
        <v>13.68</v>
      </c>
      <c r="N2692">
        <v>1</v>
      </c>
      <c r="O2692">
        <v>7.2</v>
      </c>
      <c r="P2692">
        <v>1.9</v>
      </c>
    </row>
    <row r="2693" spans="13:16" x14ac:dyDescent="0.25">
      <c r="M2693">
        <f>1*7.2*2.9</f>
        <v>20.88</v>
      </c>
      <c r="N2693">
        <v>1</v>
      </c>
      <c r="O2693">
        <v>7.2</v>
      </c>
      <c r="P2693">
        <v>2.9</v>
      </c>
    </row>
    <row r="2694" spans="13:16" x14ac:dyDescent="0.25">
      <c r="M2694">
        <f>1*7.2*3.9</f>
        <v>28.08</v>
      </c>
      <c r="N2694">
        <v>1</v>
      </c>
      <c r="O2694">
        <v>7.2</v>
      </c>
      <c r="P2694">
        <v>3.9</v>
      </c>
    </row>
    <row r="2695" spans="13:16" x14ac:dyDescent="0.25">
      <c r="M2695">
        <f>1*7.2*4.9</f>
        <v>35.28</v>
      </c>
      <c r="N2695">
        <v>1</v>
      </c>
      <c r="O2695">
        <v>7.2</v>
      </c>
      <c r="P2695">
        <v>4.9000000000000004</v>
      </c>
    </row>
    <row r="2696" spans="13:16" x14ac:dyDescent="0.25">
      <c r="M2696">
        <f>1*7.2*5.9</f>
        <v>42.480000000000004</v>
      </c>
      <c r="N2696">
        <v>1</v>
      </c>
      <c r="O2696">
        <v>7.2</v>
      </c>
      <c r="P2696">
        <v>5.9</v>
      </c>
    </row>
    <row r="2697" spans="13:16" x14ac:dyDescent="0.25">
      <c r="M2697">
        <f>1*7.2*6.9</f>
        <v>49.680000000000007</v>
      </c>
      <c r="N2697">
        <v>1</v>
      </c>
      <c r="O2697">
        <v>7.2</v>
      </c>
      <c r="P2697">
        <v>6.9</v>
      </c>
    </row>
    <row r="2698" spans="13:16" x14ac:dyDescent="0.25">
      <c r="M2698">
        <f>1*7.2*7.9</f>
        <v>56.88</v>
      </c>
      <c r="N2698">
        <v>1</v>
      </c>
      <c r="O2698">
        <v>7.2</v>
      </c>
      <c r="P2698">
        <v>7.9</v>
      </c>
    </row>
    <row r="2699" spans="13:16" x14ac:dyDescent="0.25">
      <c r="M2699">
        <f>1*7.2*8.9</f>
        <v>64.08</v>
      </c>
      <c r="N2699">
        <v>1</v>
      </c>
      <c r="O2699">
        <v>7.2</v>
      </c>
      <c r="P2699">
        <v>8.9</v>
      </c>
    </row>
    <row r="2700" spans="13:16" x14ac:dyDescent="0.25">
      <c r="M2700">
        <f>1*7.2*9.9</f>
        <v>71.28</v>
      </c>
      <c r="N2700">
        <v>1</v>
      </c>
      <c r="O2700">
        <v>7.2</v>
      </c>
      <c r="P2700">
        <v>9.9</v>
      </c>
    </row>
    <row r="2701" spans="13:16" x14ac:dyDescent="0.25">
      <c r="M2701">
        <f>1*7.2*10.9</f>
        <v>78.48</v>
      </c>
      <c r="N2701">
        <v>1</v>
      </c>
      <c r="O2701">
        <v>7.2</v>
      </c>
      <c r="P2701">
        <v>10.9</v>
      </c>
    </row>
    <row r="2702" spans="13:16" x14ac:dyDescent="0.25">
      <c r="M2702">
        <f>1*8.2*1</f>
        <v>8.1999999999999993</v>
      </c>
      <c r="N2702">
        <v>1</v>
      </c>
      <c r="O2702">
        <v>8.1999999999999993</v>
      </c>
      <c r="P2702">
        <v>1</v>
      </c>
    </row>
    <row r="2703" spans="13:16" x14ac:dyDescent="0.25">
      <c r="M2703">
        <f>1*8.2*2</f>
        <v>16.399999999999999</v>
      </c>
      <c r="N2703">
        <v>1</v>
      </c>
      <c r="O2703">
        <v>8.1999999999999993</v>
      </c>
      <c r="P2703">
        <v>2</v>
      </c>
    </row>
    <row r="2704" spans="13:16" x14ac:dyDescent="0.25">
      <c r="M2704">
        <f>1*8.2*3</f>
        <v>24.599999999999998</v>
      </c>
      <c r="N2704">
        <v>1</v>
      </c>
      <c r="O2704">
        <v>8.1999999999999993</v>
      </c>
      <c r="P2704">
        <v>3</v>
      </c>
    </row>
    <row r="2705" spans="13:16" x14ac:dyDescent="0.25">
      <c r="M2705">
        <f>1*8.2*4</f>
        <v>32.799999999999997</v>
      </c>
      <c r="N2705">
        <v>1</v>
      </c>
      <c r="O2705">
        <v>8.1999999999999993</v>
      </c>
      <c r="P2705">
        <v>4</v>
      </c>
    </row>
    <row r="2706" spans="13:16" x14ac:dyDescent="0.25">
      <c r="M2706">
        <f>1*8.2*5</f>
        <v>41</v>
      </c>
      <c r="N2706">
        <v>1</v>
      </c>
      <c r="O2706">
        <v>8.1999999999999993</v>
      </c>
      <c r="P2706">
        <v>5</v>
      </c>
    </row>
    <row r="2707" spans="13:16" x14ac:dyDescent="0.25">
      <c r="M2707">
        <f>1*8.2*6</f>
        <v>49.199999999999996</v>
      </c>
      <c r="N2707">
        <v>1</v>
      </c>
      <c r="O2707">
        <v>8.1999999999999993</v>
      </c>
      <c r="P2707">
        <v>6</v>
      </c>
    </row>
    <row r="2708" spans="13:16" x14ac:dyDescent="0.25">
      <c r="M2708">
        <f>1*8.2*7</f>
        <v>57.399999999999991</v>
      </c>
      <c r="N2708">
        <v>1</v>
      </c>
      <c r="O2708">
        <v>8.1999999999999993</v>
      </c>
      <c r="P2708">
        <v>7</v>
      </c>
    </row>
    <row r="2709" spans="13:16" x14ac:dyDescent="0.25">
      <c r="M2709">
        <f>1*8.2*8</f>
        <v>65.599999999999994</v>
      </c>
      <c r="N2709">
        <v>1</v>
      </c>
      <c r="O2709">
        <v>8.1999999999999993</v>
      </c>
      <c r="P2709">
        <v>8</v>
      </c>
    </row>
    <row r="2710" spans="13:16" x14ac:dyDescent="0.25">
      <c r="M2710">
        <f>1*8.2*9</f>
        <v>73.8</v>
      </c>
      <c r="N2710">
        <v>1</v>
      </c>
      <c r="O2710">
        <v>8.1999999999999993</v>
      </c>
      <c r="P2710">
        <v>9</v>
      </c>
    </row>
    <row r="2711" spans="13:16" x14ac:dyDescent="0.25">
      <c r="M2711">
        <f>1*8.2*10</f>
        <v>82</v>
      </c>
      <c r="N2711">
        <v>1</v>
      </c>
      <c r="O2711">
        <v>8.1999999999999993</v>
      </c>
      <c r="P2711">
        <v>10</v>
      </c>
    </row>
    <row r="2712" spans="13:16" x14ac:dyDescent="0.25">
      <c r="M2712">
        <f>1*8.2*1.1</f>
        <v>9.02</v>
      </c>
      <c r="N2712">
        <v>1</v>
      </c>
      <c r="O2712">
        <v>8.1999999999999993</v>
      </c>
      <c r="P2712">
        <v>1.1000000000000001</v>
      </c>
    </row>
    <row r="2713" spans="13:16" x14ac:dyDescent="0.25">
      <c r="M2713">
        <f>1*8.2*2.1</f>
        <v>17.22</v>
      </c>
      <c r="N2713">
        <v>1</v>
      </c>
      <c r="O2713">
        <v>8.1999999999999993</v>
      </c>
      <c r="P2713">
        <v>2.1</v>
      </c>
    </row>
    <row r="2714" spans="13:16" x14ac:dyDescent="0.25">
      <c r="M2714">
        <f>1*8.2*3.1</f>
        <v>25.419999999999998</v>
      </c>
      <c r="N2714">
        <v>1</v>
      </c>
      <c r="O2714">
        <v>8.1999999999999993</v>
      </c>
      <c r="P2714">
        <v>3.1</v>
      </c>
    </row>
    <row r="2715" spans="13:16" x14ac:dyDescent="0.25">
      <c r="M2715">
        <f>1*8.2*4.1</f>
        <v>33.619999999999997</v>
      </c>
      <c r="N2715">
        <v>1</v>
      </c>
      <c r="O2715">
        <v>8.1999999999999993</v>
      </c>
      <c r="P2715">
        <v>4.0999999999999996</v>
      </c>
    </row>
    <row r="2716" spans="13:16" x14ac:dyDescent="0.25">
      <c r="M2716">
        <f>1*8.2*5.1</f>
        <v>41.819999999999993</v>
      </c>
      <c r="N2716">
        <v>1</v>
      </c>
      <c r="O2716">
        <v>8.1999999999999993</v>
      </c>
      <c r="P2716">
        <v>5.0999999999999996</v>
      </c>
    </row>
    <row r="2717" spans="13:16" x14ac:dyDescent="0.25">
      <c r="M2717">
        <f>1*8.2*6.1</f>
        <v>50.019999999999996</v>
      </c>
      <c r="N2717">
        <v>1</v>
      </c>
      <c r="O2717">
        <v>8.1999999999999993</v>
      </c>
      <c r="P2717">
        <v>6.1</v>
      </c>
    </row>
    <row r="2718" spans="13:16" x14ac:dyDescent="0.25">
      <c r="M2718">
        <f>1*8.2*7.1</f>
        <v>58.219999999999992</v>
      </c>
      <c r="N2718">
        <v>1</v>
      </c>
      <c r="O2718">
        <v>8.1999999999999993</v>
      </c>
      <c r="P2718">
        <v>7.1</v>
      </c>
    </row>
    <row r="2719" spans="13:16" x14ac:dyDescent="0.25">
      <c r="M2719">
        <f>1*8.2*8.1</f>
        <v>66.419999999999987</v>
      </c>
      <c r="N2719">
        <v>1</v>
      </c>
      <c r="O2719">
        <v>8.1999999999999993</v>
      </c>
      <c r="P2719">
        <v>8.1</v>
      </c>
    </row>
    <row r="2720" spans="13:16" x14ac:dyDescent="0.25">
      <c r="M2720">
        <f>1*8.2*9.1</f>
        <v>74.61999999999999</v>
      </c>
      <c r="N2720">
        <v>1</v>
      </c>
      <c r="O2720">
        <v>8.1999999999999993</v>
      </c>
      <c r="P2720">
        <v>9.1</v>
      </c>
    </row>
    <row r="2721" spans="13:16" x14ac:dyDescent="0.25">
      <c r="M2721">
        <f>1*8.2*10.1</f>
        <v>82.82</v>
      </c>
      <c r="N2721">
        <v>1</v>
      </c>
      <c r="O2721">
        <v>8.1999999999999993</v>
      </c>
      <c r="P2721">
        <v>10.1</v>
      </c>
    </row>
    <row r="2722" spans="13:16" x14ac:dyDescent="0.25">
      <c r="M2722">
        <f>1*8.2*1.2</f>
        <v>9.8399999999999981</v>
      </c>
      <c r="N2722">
        <v>1</v>
      </c>
      <c r="O2722">
        <v>8.1999999999999993</v>
      </c>
      <c r="P2722">
        <v>1.2</v>
      </c>
    </row>
    <row r="2723" spans="13:16" x14ac:dyDescent="0.25">
      <c r="M2723">
        <f>1*8.2*2.2</f>
        <v>18.04</v>
      </c>
      <c r="N2723">
        <v>1</v>
      </c>
      <c r="O2723">
        <v>8.1999999999999993</v>
      </c>
      <c r="P2723">
        <v>2.2000000000000002</v>
      </c>
    </row>
    <row r="2724" spans="13:16" x14ac:dyDescent="0.25">
      <c r="M2724">
        <f>1*8.2*3.2</f>
        <v>26.24</v>
      </c>
      <c r="N2724">
        <v>1</v>
      </c>
      <c r="O2724">
        <v>8.1999999999999993</v>
      </c>
      <c r="P2724">
        <v>3.2</v>
      </c>
    </row>
    <row r="2725" spans="13:16" x14ac:dyDescent="0.25">
      <c r="M2725">
        <f>1*8.2*4.2</f>
        <v>34.44</v>
      </c>
      <c r="N2725">
        <v>1</v>
      </c>
      <c r="O2725">
        <v>8.1999999999999993</v>
      </c>
      <c r="P2725">
        <v>4.2</v>
      </c>
    </row>
    <row r="2726" spans="13:16" x14ac:dyDescent="0.25">
      <c r="M2726">
        <f>1*8.2*5.2</f>
        <v>42.64</v>
      </c>
      <c r="N2726">
        <v>1</v>
      </c>
      <c r="O2726">
        <v>8.1999999999999993</v>
      </c>
      <c r="P2726">
        <v>5.2</v>
      </c>
    </row>
    <row r="2727" spans="13:16" x14ac:dyDescent="0.25">
      <c r="M2727">
        <f>1*8.2*6.2</f>
        <v>50.839999999999996</v>
      </c>
      <c r="N2727">
        <v>1</v>
      </c>
      <c r="O2727">
        <v>8.1999999999999993</v>
      </c>
      <c r="P2727">
        <v>6.2</v>
      </c>
    </row>
    <row r="2728" spans="13:16" x14ac:dyDescent="0.25">
      <c r="M2728">
        <f>1*8.2*7.2</f>
        <v>59.04</v>
      </c>
      <c r="N2728">
        <v>1</v>
      </c>
      <c r="O2728">
        <v>8.1999999999999993</v>
      </c>
      <c r="P2728">
        <v>7.2</v>
      </c>
    </row>
    <row r="2729" spans="13:16" x14ac:dyDescent="0.25">
      <c r="M2729">
        <f>1*8.2*8.2</f>
        <v>67.239999999999995</v>
      </c>
      <c r="N2729">
        <v>1</v>
      </c>
      <c r="O2729">
        <v>8.1999999999999993</v>
      </c>
      <c r="P2729">
        <v>8.1999999999999993</v>
      </c>
    </row>
    <row r="2730" spans="13:16" x14ac:dyDescent="0.25">
      <c r="M2730">
        <f>1*8.2*9.2</f>
        <v>75.439999999999984</v>
      </c>
      <c r="N2730">
        <v>1</v>
      </c>
      <c r="O2730">
        <v>8.1999999999999993</v>
      </c>
      <c r="P2730">
        <v>9.1999999999999993</v>
      </c>
    </row>
    <row r="2731" spans="13:16" x14ac:dyDescent="0.25">
      <c r="M2731">
        <f>1*8.2*10.2</f>
        <v>83.639999999999986</v>
      </c>
      <c r="N2731">
        <v>1</v>
      </c>
      <c r="O2731">
        <v>8.1999999999999993</v>
      </c>
      <c r="P2731">
        <v>10.199999999999999</v>
      </c>
    </row>
    <row r="2732" spans="13:16" x14ac:dyDescent="0.25">
      <c r="M2732">
        <f>1*8.2*1.3</f>
        <v>10.66</v>
      </c>
      <c r="N2732">
        <v>1</v>
      </c>
      <c r="O2732">
        <v>8.1999999999999993</v>
      </c>
      <c r="P2732">
        <v>1.3</v>
      </c>
    </row>
    <row r="2733" spans="13:16" x14ac:dyDescent="0.25">
      <c r="M2733">
        <f>1*8.2*2.3</f>
        <v>18.859999999999996</v>
      </c>
      <c r="N2733">
        <v>1</v>
      </c>
      <c r="O2733">
        <v>8.1999999999999993</v>
      </c>
      <c r="P2733">
        <v>2.2999999999999998</v>
      </c>
    </row>
    <row r="2734" spans="13:16" x14ac:dyDescent="0.25">
      <c r="M2734">
        <f>1*8.2*3.3</f>
        <v>27.059999999999995</v>
      </c>
      <c r="N2734">
        <v>1</v>
      </c>
      <c r="O2734">
        <v>8.1999999999999993</v>
      </c>
      <c r="P2734">
        <v>3.3</v>
      </c>
    </row>
    <row r="2735" spans="13:16" x14ac:dyDescent="0.25">
      <c r="M2735">
        <f>1*8.2*4.3</f>
        <v>35.26</v>
      </c>
      <c r="N2735">
        <v>1</v>
      </c>
      <c r="O2735">
        <v>8.1999999999999993</v>
      </c>
      <c r="P2735">
        <v>4.3</v>
      </c>
    </row>
    <row r="2736" spans="13:16" x14ac:dyDescent="0.25">
      <c r="M2736">
        <f>1*8.2*5.3</f>
        <v>43.459999999999994</v>
      </c>
      <c r="N2736">
        <v>1</v>
      </c>
      <c r="O2736">
        <v>8.1999999999999993</v>
      </c>
      <c r="P2736">
        <v>5.3</v>
      </c>
    </row>
    <row r="2737" spans="13:16" x14ac:dyDescent="0.25">
      <c r="M2737">
        <f>1*8.2*6.3</f>
        <v>51.66</v>
      </c>
      <c r="N2737">
        <v>1</v>
      </c>
      <c r="O2737">
        <v>8.1999999999999993</v>
      </c>
      <c r="P2737">
        <v>6.3</v>
      </c>
    </row>
    <row r="2738" spans="13:16" x14ac:dyDescent="0.25">
      <c r="M2738">
        <f>1*8.2*7.3</f>
        <v>59.859999999999992</v>
      </c>
      <c r="N2738">
        <v>1</v>
      </c>
      <c r="O2738">
        <v>8.1999999999999993</v>
      </c>
      <c r="P2738">
        <v>7.3</v>
      </c>
    </row>
    <row r="2739" spans="13:16" x14ac:dyDescent="0.25">
      <c r="M2739">
        <f>1*8.2*8.3</f>
        <v>68.06</v>
      </c>
      <c r="N2739">
        <v>1</v>
      </c>
      <c r="O2739">
        <v>8.1999999999999993</v>
      </c>
      <c r="P2739">
        <v>8.3000000000000007</v>
      </c>
    </row>
    <row r="2740" spans="13:16" x14ac:dyDescent="0.25">
      <c r="M2740">
        <f>1*8.2*9.3</f>
        <v>76.260000000000005</v>
      </c>
      <c r="N2740">
        <v>1</v>
      </c>
      <c r="O2740">
        <v>8.1999999999999993</v>
      </c>
      <c r="P2740">
        <v>9.3000000000000007</v>
      </c>
    </row>
    <row r="2741" spans="13:16" x14ac:dyDescent="0.25">
      <c r="M2741">
        <f>1*8.2*10.3</f>
        <v>84.46</v>
      </c>
      <c r="N2741">
        <v>1</v>
      </c>
      <c r="O2741">
        <v>8.1999999999999993</v>
      </c>
      <c r="P2741">
        <v>10.3</v>
      </c>
    </row>
    <row r="2742" spans="13:16" x14ac:dyDescent="0.25">
      <c r="M2742">
        <f>1*8.2*1.4</f>
        <v>11.479999999999999</v>
      </c>
      <c r="N2742">
        <v>1</v>
      </c>
      <c r="O2742">
        <v>8.1999999999999993</v>
      </c>
      <c r="P2742">
        <v>1.4</v>
      </c>
    </row>
    <row r="2743" spans="13:16" x14ac:dyDescent="0.25">
      <c r="M2743">
        <f>1*8.2*2.4</f>
        <v>19.679999999999996</v>
      </c>
      <c r="N2743">
        <v>1</v>
      </c>
      <c r="O2743">
        <v>8.1999999999999993</v>
      </c>
      <c r="P2743">
        <v>2.4</v>
      </c>
    </row>
    <row r="2744" spans="13:16" x14ac:dyDescent="0.25">
      <c r="M2744">
        <f>1*8.2*3.4</f>
        <v>27.879999999999995</v>
      </c>
      <c r="N2744">
        <v>1</v>
      </c>
      <c r="O2744">
        <v>8.1999999999999993</v>
      </c>
      <c r="P2744">
        <v>3.4</v>
      </c>
    </row>
    <row r="2745" spans="13:16" x14ac:dyDescent="0.25">
      <c r="M2745">
        <f>1*8.2*4.4</f>
        <v>36.08</v>
      </c>
      <c r="N2745">
        <v>1</v>
      </c>
      <c r="O2745">
        <v>8.1999999999999993</v>
      </c>
      <c r="P2745">
        <v>4.4000000000000004</v>
      </c>
    </row>
    <row r="2746" spans="13:16" x14ac:dyDescent="0.25">
      <c r="M2746">
        <f>1*8.2*5.4</f>
        <v>44.28</v>
      </c>
      <c r="N2746">
        <v>1</v>
      </c>
      <c r="O2746">
        <v>8.1999999999999993</v>
      </c>
      <c r="P2746">
        <v>5.4</v>
      </c>
    </row>
    <row r="2747" spans="13:16" x14ac:dyDescent="0.25">
      <c r="M2747">
        <f>1*8.2*6.4</f>
        <v>52.48</v>
      </c>
      <c r="N2747">
        <v>1</v>
      </c>
      <c r="O2747">
        <v>8.1999999999999993</v>
      </c>
      <c r="P2747">
        <v>6.4</v>
      </c>
    </row>
    <row r="2748" spans="13:16" x14ac:dyDescent="0.25">
      <c r="M2748">
        <f>1*8.2*7.4</f>
        <v>60.68</v>
      </c>
      <c r="N2748">
        <v>1</v>
      </c>
      <c r="O2748">
        <v>8.1999999999999993</v>
      </c>
      <c r="P2748">
        <v>7.4</v>
      </c>
    </row>
    <row r="2749" spans="13:16" x14ac:dyDescent="0.25">
      <c r="M2749">
        <f>1*8.2*8.4</f>
        <v>68.88</v>
      </c>
      <c r="N2749">
        <v>1</v>
      </c>
      <c r="O2749">
        <v>8.1999999999999993</v>
      </c>
      <c r="P2749">
        <v>8.4</v>
      </c>
    </row>
    <row r="2750" spans="13:16" x14ac:dyDescent="0.25">
      <c r="M2750">
        <f>1*8.2*9.4</f>
        <v>77.08</v>
      </c>
      <c r="N2750">
        <v>1</v>
      </c>
      <c r="O2750">
        <v>8.1999999999999993</v>
      </c>
      <c r="P2750">
        <v>9.4</v>
      </c>
    </row>
    <row r="2751" spans="13:16" x14ac:dyDescent="0.25">
      <c r="M2751">
        <f>1*8.2*10.4</f>
        <v>85.28</v>
      </c>
      <c r="N2751">
        <v>1</v>
      </c>
      <c r="O2751">
        <v>8.1999999999999993</v>
      </c>
      <c r="P2751">
        <v>10.4</v>
      </c>
    </row>
    <row r="2752" spans="13:16" x14ac:dyDescent="0.25">
      <c r="M2752">
        <f>1*8.2*1.5</f>
        <v>12.299999999999999</v>
      </c>
      <c r="N2752">
        <v>1</v>
      </c>
      <c r="O2752">
        <v>8.1999999999999993</v>
      </c>
      <c r="P2752">
        <v>1.5</v>
      </c>
    </row>
    <row r="2753" spans="13:16" x14ac:dyDescent="0.25">
      <c r="M2753">
        <f>1*8.2*2.5</f>
        <v>20.5</v>
      </c>
      <c r="N2753">
        <v>1</v>
      </c>
      <c r="O2753">
        <v>8.1999999999999993</v>
      </c>
      <c r="P2753">
        <v>2.5</v>
      </c>
    </row>
    <row r="2754" spans="13:16" x14ac:dyDescent="0.25">
      <c r="M2754">
        <f>1*8.2*3.5</f>
        <v>28.699999999999996</v>
      </c>
      <c r="N2754">
        <v>1</v>
      </c>
      <c r="O2754">
        <v>8.1999999999999993</v>
      </c>
      <c r="P2754">
        <v>3.5</v>
      </c>
    </row>
    <row r="2755" spans="13:16" x14ac:dyDescent="0.25">
      <c r="M2755">
        <f>1*8.2*4.5</f>
        <v>36.9</v>
      </c>
      <c r="N2755">
        <v>1</v>
      </c>
      <c r="O2755">
        <v>8.1999999999999993</v>
      </c>
      <c r="P2755">
        <v>4.5</v>
      </c>
    </row>
    <row r="2756" spans="13:16" x14ac:dyDescent="0.25">
      <c r="M2756">
        <f>1*8.2*5.5</f>
        <v>45.099999999999994</v>
      </c>
      <c r="N2756">
        <v>1</v>
      </c>
      <c r="O2756">
        <v>8.1999999999999993</v>
      </c>
      <c r="P2756">
        <v>5.5</v>
      </c>
    </row>
    <row r="2757" spans="13:16" x14ac:dyDescent="0.25">
      <c r="M2757">
        <f>1*8.2*6.5</f>
        <v>53.3</v>
      </c>
      <c r="N2757">
        <v>1</v>
      </c>
      <c r="O2757">
        <v>8.1999999999999993</v>
      </c>
      <c r="P2757">
        <v>6.5</v>
      </c>
    </row>
    <row r="2758" spans="13:16" x14ac:dyDescent="0.25">
      <c r="M2758">
        <f>1*8.2*7.5</f>
        <v>61.499999999999993</v>
      </c>
      <c r="N2758">
        <v>1</v>
      </c>
      <c r="O2758">
        <v>8.1999999999999993</v>
      </c>
      <c r="P2758">
        <v>7.5</v>
      </c>
    </row>
    <row r="2759" spans="13:16" x14ac:dyDescent="0.25">
      <c r="M2759">
        <f>1*8.2*8.5</f>
        <v>69.699999999999989</v>
      </c>
      <c r="N2759">
        <v>1</v>
      </c>
      <c r="O2759">
        <v>8.1999999999999993</v>
      </c>
      <c r="P2759">
        <v>8.5</v>
      </c>
    </row>
    <row r="2760" spans="13:16" x14ac:dyDescent="0.25">
      <c r="M2760">
        <f>1*8.2*9.5</f>
        <v>77.899999999999991</v>
      </c>
      <c r="N2760">
        <v>1</v>
      </c>
      <c r="O2760">
        <v>8.1999999999999993</v>
      </c>
      <c r="P2760">
        <v>9.5</v>
      </c>
    </row>
    <row r="2761" spans="13:16" x14ac:dyDescent="0.25">
      <c r="M2761">
        <f>1*8.2*10.5</f>
        <v>86.1</v>
      </c>
      <c r="N2761">
        <v>1</v>
      </c>
      <c r="O2761">
        <v>8.1999999999999993</v>
      </c>
      <c r="P2761">
        <v>10.5</v>
      </c>
    </row>
    <row r="2762" spans="13:16" x14ac:dyDescent="0.25">
      <c r="M2762">
        <f>1*8.2*1.6</f>
        <v>13.12</v>
      </c>
      <c r="N2762">
        <v>1</v>
      </c>
      <c r="O2762">
        <v>8.1999999999999993</v>
      </c>
      <c r="P2762">
        <v>1.6</v>
      </c>
    </row>
    <row r="2763" spans="13:16" x14ac:dyDescent="0.25">
      <c r="M2763">
        <f>1*8.2*2.6</f>
        <v>21.32</v>
      </c>
      <c r="N2763">
        <v>1</v>
      </c>
      <c r="O2763">
        <v>8.1999999999999993</v>
      </c>
      <c r="P2763">
        <v>2.6</v>
      </c>
    </row>
    <row r="2764" spans="13:16" x14ac:dyDescent="0.25">
      <c r="M2764">
        <f>1*8.2*3.6</f>
        <v>29.52</v>
      </c>
      <c r="N2764">
        <v>1</v>
      </c>
      <c r="O2764">
        <v>8.1999999999999993</v>
      </c>
      <c r="P2764">
        <v>3.6</v>
      </c>
    </row>
    <row r="2765" spans="13:16" x14ac:dyDescent="0.25">
      <c r="M2765">
        <f>1*8.2*4.6</f>
        <v>37.719999999999992</v>
      </c>
      <c r="N2765">
        <v>1</v>
      </c>
      <c r="O2765">
        <v>8.1999999999999993</v>
      </c>
      <c r="P2765">
        <v>4.5999999999999996</v>
      </c>
    </row>
    <row r="2766" spans="13:16" x14ac:dyDescent="0.25">
      <c r="M2766">
        <f>1*8.2*5.6</f>
        <v>45.919999999999995</v>
      </c>
      <c r="N2766">
        <v>1</v>
      </c>
      <c r="O2766">
        <v>8.1999999999999993</v>
      </c>
      <c r="P2766">
        <v>5.6</v>
      </c>
    </row>
    <row r="2767" spans="13:16" x14ac:dyDescent="0.25">
      <c r="M2767">
        <f>1*8.2*6.6</f>
        <v>54.11999999999999</v>
      </c>
      <c r="N2767">
        <v>1</v>
      </c>
      <c r="O2767">
        <v>8.1999999999999993</v>
      </c>
      <c r="P2767">
        <v>6.6</v>
      </c>
    </row>
    <row r="2768" spans="13:16" x14ac:dyDescent="0.25">
      <c r="M2768">
        <f>1*8.2*7.6</f>
        <v>62.319999999999993</v>
      </c>
      <c r="N2768">
        <v>1</v>
      </c>
      <c r="O2768">
        <v>8.1999999999999993</v>
      </c>
      <c r="P2768">
        <v>7.6</v>
      </c>
    </row>
    <row r="2769" spans="13:16" x14ac:dyDescent="0.25">
      <c r="M2769">
        <f>1*8.2*8.6</f>
        <v>70.52</v>
      </c>
      <c r="N2769">
        <v>1</v>
      </c>
      <c r="O2769">
        <v>8.1999999999999993</v>
      </c>
      <c r="P2769">
        <v>8.6</v>
      </c>
    </row>
    <row r="2770" spans="13:16" x14ac:dyDescent="0.25">
      <c r="M2770">
        <f>1*8.2*9.6</f>
        <v>78.719999999999985</v>
      </c>
      <c r="N2770">
        <v>1</v>
      </c>
      <c r="O2770">
        <v>8.1999999999999993</v>
      </c>
      <c r="P2770">
        <v>9.6</v>
      </c>
    </row>
    <row r="2771" spans="13:16" x14ac:dyDescent="0.25">
      <c r="M2771">
        <f>1*8.2*10.6</f>
        <v>86.919999999999987</v>
      </c>
      <c r="N2771">
        <v>1</v>
      </c>
      <c r="O2771">
        <v>8.1999999999999993</v>
      </c>
      <c r="P2771">
        <v>10.6</v>
      </c>
    </row>
    <row r="2772" spans="13:16" x14ac:dyDescent="0.25">
      <c r="M2772">
        <f>1*8.2*1.7</f>
        <v>13.939999999999998</v>
      </c>
      <c r="N2772">
        <v>1</v>
      </c>
      <c r="O2772">
        <v>8.1999999999999993</v>
      </c>
      <c r="P2772">
        <v>1.7</v>
      </c>
    </row>
    <row r="2773" spans="13:16" x14ac:dyDescent="0.25">
      <c r="M2773">
        <f>1*8.2*2.7</f>
        <v>22.14</v>
      </c>
      <c r="N2773">
        <v>1</v>
      </c>
      <c r="O2773">
        <v>8.1999999999999993</v>
      </c>
      <c r="P2773">
        <v>2.7</v>
      </c>
    </row>
    <row r="2774" spans="13:16" x14ac:dyDescent="0.25">
      <c r="M2774">
        <f>1*8.2*3.7</f>
        <v>30.34</v>
      </c>
      <c r="N2774">
        <v>1</v>
      </c>
      <c r="O2774">
        <v>8.1999999999999993</v>
      </c>
      <c r="P2774">
        <v>3.7</v>
      </c>
    </row>
    <row r="2775" spans="13:16" x14ac:dyDescent="0.25">
      <c r="M2775">
        <f>1*8.2*4.7</f>
        <v>38.54</v>
      </c>
      <c r="N2775">
        <v>1</v>
      </c>
      <c r="O2775">
        <v>8.1999999999999993</v>
      </c>
      <c r="P2775">
        <v>4.7</v>
      </c>
    </row>
    <row r="2776" spans="13:16" x14ac:dyDescent="0.25">
      <c r="M2776">
        <f>1*8.2*5.7</f>
        <v>46.739999999999995</v>
      </c>
      <c r="N2776">
        <v>1</v>
      </c>
      <c r="O2776">
        <v>8.1999999999999993</v>
      </c>
      <c r="P2776">
        <v>5.7</v>
      </c>
    </row>
    <row r="2777" spans="13:16" x14ac:dyDescent="0.25">
      <c r="M2777">
        <f>1*8.2*6.7</f>
        <v>54.94</v>
      </c>
      <c r="N2777">
        <v>1</v>
      </c>
      <c r="O2777">
        <v>8.1999999999999993</v>
      </c>
      <c r="P2777">
        <v>6.7</v>
      </c>
    </row>
    <row r="2778" spans="13:16" x14ac:dyDescent="0.25">
      <c r="M2778">
        <f>1*8.2*7.7</f>
        <v>63.139999999999993</v>
      </c>
      <c r="N2778">
        <v>1</v>
      </c>
      <c r="O2778">
        <v>8.1999999999999993</v>
      </c>
      <c r="P2778">
        <v>7.7</v>
      </c>
    </row>
    <row r="2779" spans="13:16" x14ac:dyDescent="0.25">
      <c r="M2779">
        <f>1*8.2*8.7</f>
        <v>71.339999999999989</v>
      </c>
      <c r="N2779">
        <v>1</v>
      </c>
      <c r="O2779">
        <v>8.1999999999999993</v>
      </c>
      <c r="P2779">
        <v>8.6999999999999993</v>
      </c>
    </row>
    <row r="2780" spans="13:16" x14ac:dyDescent="0.25">
      <c r="M2780">
        <f>1*8.2*9.7</f>
        <v>79.539999999999992</v>
      </c>
      <c r="N2780">
        <v>1</v>
      </c>
      <c r="O2780">
        <v>8.1999999999999993</v>
      </c>
      <c r="P2780">
        <v>9.6999999999999993</v>
      </c>
    </row>
    <row r="2781" spans="13:16" x14ac:dyDescent="0.25">
      <c r="M2781">
        <f>1*8.2*10.7</f>
        <v>87.739999999999981</v>
      </c>
      <c r="N2781">
        <v>1</v>
      </c>
      <c r="O2781">
        <v>8.1999999999999993</v>
      </c>
      <c r="P2781">
        <v>10.7</v>
      </c>
    </row>
    <row r="2782" spans="13:16" x14ac:dyDescent="0.25">
      <c r="M2782">
        <f>1*8.2*1.8</f>
        <v>14.76</v>
      </c>
      <c r="N2782">
        <v>1</v>
      </c>
      <c r="O2782">
        <v>8.1999999999999993</v>
      </c>
      <c r="P2782">
        <v>1.8</v>
      </c>
    </row>
    <row r="2783" spans="13:16" x14ac:dyDescent="0.25">
      <c r="M2783">
        <f>1*8.2*2.8</f>
        <v>22.959999999999997</v>
      </c>
      <c r="N2783">
        <v>1</v>
      </c>
      <c r="O2783">
        <v>8.1999999999999993</v>
      </c>
      <c r="P2783">
        <v>2.8</v>
      </c>
    </row>
    <row r="2784" spans="13:16" x14ac:dyDescent="0.25">
      <c r="M2784">
        <f>1*8.2*3.8</f>
        <v>31.159999999999997</v>
      </c>
      <c r="N2784">
        <v>1</v>
      </c>
      <c r="O2784">
        <v>8.1999999999999993</v>
      </c>
      <c r="P2784">
        <v>3.8</v>
      </c>
    </row>
    <row r="2785" spans="13:16" x14ac:dyDescent="0.25">
      <c r="M2785">
        <f>1*8.2*4.8</f>
        <v>39.359999999999992</v>
      </c>
      <c r="N2785">
        <v>1</v>
      </c>
      <c r="O2785">
        <v>8.1999999999999993</v>
      </c>
      <c r="P2785">
        <v>4.8</v>
      </c>
    </row>
    <row r="2786" spans="13:16" x14ac:dyDescent="0.25">
      <c r="M2786">
        <f>1*8.2*5.8</f>
        <v>47.559999999999995</v>
      </c>
      <c r="N2786">
        <v>1</v>
      </c>
      <c r="O2786">
        <v>8.1999999999999993</v>
      </c>
      <c r="P2786">
        <v>5.8</v>
      </c>
    </row>
    <row r="2787" spans="13:16" x14ac:dyDescent="0.25">
      <c r="M2787">
        <f>1*8.2*6.8</f>
        <v>55.759999999999991</v>
      </c>
      <c r="N2787">
        <v>1</v>
      </c>
      <c r="O2787">
        <v>8.1999999999999993</v>
      </c>
      <c r="P2787">
        <v>6.8</v>
      </c>
    </row>
    <row r="2788" spans="13:16" x14ac:dyDescent="0.25">
      <c r="M2788">
        <f>1*8.2*7.8</f>
        <v>63.959999999999994</v>
      </c>
      <c r="N2788">
        <v>1</v>
      </c>
      <c r="O2788">
        <v>8.1999999999999993</v>
      </c>
      <c r="P2788">
        <v>7.8</v>
      </c>
    </row>
    <row r="2789" spans="13:16" x14ac:dyDescent="0.25">
      <c r="M2789">
        <f>1*8.2*8.8</f>
        <v>72.16</v>
      </c>
      <c r="N2789">
        <v>1</v>
      </c>
      <c r="O2789">
        <v>8.1999999999999993</v>
      </c>
      <c r="P2789">
        <v>8.8000000000000007</v>
      </c>
    </row>
    <row r="2790" spans="13:16" x14ac:dyDescent="0.25">
      <c r="M2790">
        <f>1*8.2*9.8</f>
        <v>80.36</v>
      </c>
      <c r="N2790">
        <v>1</v>
      </c>
      <c r="O2790">
        <v>8.1999999999999993</v>
      </c>
      <c r="P2790">
        <v>9.8000000000000007</v>
      </c>
    </row>
    <row r="2791" spans="13:16" x14ac:dyDescent="0.25">
      <c r="M2791">
        <f>1*8.2*10.8</f>
        <v>88.56</v>
      </c>
      <c r="N2791">
        <v>1</v>
      </c>
      <c r="O2791">
        <v>8.1999999999999993</v>
      </c>
      <c r="P2791">
        <v>10.8</v>
      </c>
    </row>
    <row r="2792" spans="13:16" x14ac:dyDescent="0.25">
      <c r="M2792">
        <f>1*8.2*1.9</f>
        <v>15.579999999999998</v>
      </c>
      <c r="N2792">
        <v>1</v>
      </c>
      <c r="O2792">
        <v>8.1999999999999993</v>
      </c>
      <c r="P2792">
        <v>1.9</v>
      </c>
    </row>
    <row r="2793" spans="13:16" x14ac:dyDescent="0.25">
      <c r="M2793">
        <f>1*8.2*2.9</f>
        <v>23.779999999999998</v>
      </c>
      <c r="N2793">
        <v>1</v>
      </c>
      <c r="O2793">
        <v>8.1999999999999993</v>
      </c>
      <c r="P2793">
        <v>2.9</v>
      </c>
    </row>
    <row r="2794" spans="13:16" x14ac:dyDescent="0.25">
      <c r="M2794">
        <f>1*8.2*3.9</f>
        <v>31.979999999999997</v>
      </c>
      <c r="N2794">
        <v>1</v>
      </c>
      <c r="O2794">
        <v>8.1999999999999993</v>
      </c>
      <c r="P2794">
        <v>3.9</v>
      </c>
    </row>
    <row r="2795" spans="13:16" x14ac:dyDescent="0.25">
      <c r="M2795">
        <f>1*8.2*4.9</f>
        <v>40.18</v>
      </c>
      <c r="N2795">
        <v>1</v>
      </c>
      <c r="O2795">
        <v>8.1999999999999993</v>
      </c>
      <c r="P2795">
        <v>4.9000000000000004</v>
      </c>
    </row>
    <row r="2796" spans="13:16" x14ac:dyDescent="0.25">
      <c r="M2796">
        <f>1*8.2*5.9</f>
        <v>48.379999999999995</v>
      </c>
      <c r="N2796">
        <v>1</v>
      </c>
      <c r="O2796">
        <v>8.1999999999999993</v>
      </c>
      <c r="P2796">
        <v>5.9</v>
      </c>
    </row>
    <row r="2797" spans="13:16" x14ac:dyDescent="0.25">
      <c r="M2797">
        <f>1*8.2*6.9</f>
        <v>56.58</v>
      </c>
      <c r="N2797">
        <v>1</v>
      </c>
      <c r="O2797">
        <v>8.1999999999999993</v>
      </c>
      <c r="P2797">
        <v>6.9</v>
      </c>
    </row>
    <row r="2798" spans="13:16" x14ac:dyDescent="0.25">
      <c r="M2798">
        <f>1*8.2*7.9</f>
        <v>64.78</v>
      </c>
      <c r="N2798">
        <v>1</v>
      </c>
      <c r="O2798">
        <v>8.1999999999999993</v>
      </c>
      <c r="P2798">
        <v>7.9</v>
      </c>
    </row>
    <row r="2799" spans="13:16" x14ac:dyDescent="0.25">
      <c r="M2799">
        <f>1*8.2*8.9</f>
        <v>72.97999999999999</v>
      </c>
      <c r="N2799">
        <v>1</v>
      </c>
      <c r="O2799">
        <v>8.1999999999999993</v>
      </c>
      <c r="P2799">
        <v>8.9</v>
      </c>
    </row>
    <row r="2800" spans="13:16" x14ac:dyDescent="0.25">
      <c r="M2800">
        <f>1*8.2*9.9</f>
        <v>81.179999999999993</v>
      </c>
      <c r="N2800">
        <v>1</v>
      </c>
      <c r="O2800">
        <v>8.1999999999999993</v>
      </c>
      <c r="P2800">
        <v>9.9</v>
      </c>
    </row>
    <row r="2801" spans="13:16" x14ac:dyDescent="0.25">
      <c r="M2801">
        <f>1*8.2*10.9</f>
        <v>89.38</v>
      </c>
      <c r="N2801">
        <v>1</v>
      </c>
      <c r="O2801">
        <v>8.1999999999999993</v>
      </c>
      <c r="P2801">
        <v>10.9</v>
      </c>
    </row>
    <row r="2802" spans="13:16" x14ac:dyDescent="0.25">
      <c r="M2802">
        <f>1*9.2*1</f>
        <v>9.1999999999999993</v>
      </c>
      <c r="N2802">
        <v>1</v>
      </c>
      <c r="O2802">
        <v>9.1999999999999993</v>
      </c>
      <c r="P2802">
        <v>1</v>
      </c>
    </row>
    <row r="2803" spans="13:16" x14ac:dyDescent="0.25">
      <c r="M2803">
        <f>1*9.2*2</f>
        <v>18.399999999999999</v>
      </c>
      <c r="N2803">
        <v>1</v>
      </c>
      <c r="O2803">
        <v>9.1999999999999993</v>
      </c>
      <c r="P2803">
        <v>2</v>
      </c>
    </row>
    <row r="2804" spans="13:16" x14ac:dyDescent="0.25">
      <c r="M2804">
        <f>1*9.2*3</f>
        <v>27.599999999999998</v>
      </c>
      <c r="N2804">
        <v>1</v>
      </c>
      <c r="O2804">
        <v>9.1999999999999993</v>
      </c>
      <c r="P2804">
        <v>3</v>
      </c>
    </row>
    <row r="2805" spans="13:16" x14ac:dyDescent="0.25">
      <c r="M2805">
        <f>1*9.2*4</f>
        <v>36.799999999999997</v>
      </c>
      <c r="N2805">
        <v>1</v>
      </c>
      <c r="O2805">
        <v>9.1999999999999993</v>
      </c>
      <c r="P2805">
        <v>4</v>
      </c>
    </row>
    <row r="2806" spans="13:16" x14ac:dyDescent="0.25">
      <c r="M2806">
        <f>1*9.2*5</f>
        <v>46</v>
      </c>
      <c r="N2806">
        <v>1</v>
      </c>
      <c r="O2806">
        <v>9.1999999999999993</v>
      </c>
      <c r="P2806">
        <v>5</v>
      </c>
    </row>
    <row r="2807" spans="13:16" x14ac:dyDescent="0.25">
      <c r="M2807">
        <f>1*9.2*6</f>
        <v>55.199999999999996</v>
      </c>
      <c r="N2807">
        <v>1</v>
      </c>
      <c r="O2807">
        <v>9.1999999999999993</v>
      </c>
      <c r="P2807">
        <v>6</v>
      </c>
    </row>
    <row r="2808" spans="13:16" x14ac:dyDescent="0.25">
      <c r="M2808">
        <f>1*9.2*7</f>
        <v>64.399999999999991</v>
      </c>
      <c r="N2808">
        <v>1</v>
      </c>
      <c r="O2808">
        <v>9.1999999999999993</v>
      </c>
      <c r="P2808">
        <v>7</v>
      </c>
    </row>
    <row r="2809" spans="13:16" x14ac:dyDescent="0.25">
      <c r="M2809">
        <f>1*9.2*8</f>
        <v>73.599999999999994</v>
      </c>
      <c r="N2809">
        <v>1</v>
      </c>
      <c r="O2809">
        <v>9.1999999999999993</v>
      </c>
      <c r="P2809">
        <v>8</v>
      </c>
    </row>
    <row r="2810" spans="13:16" x14ac:dyDescent="0.25">
      <c r="M2810">
        <f>1*9.2*9</f>
        <v>82.8</v>
      </c>
      <c r="N2810">
        <v>1</v>
      </c>
      <c r="O2810">
        <v>9.1999999999999993</v>
      </c>
      <c r="P2810">
        <v>9</v>
      </c>
    </row>
    <row r="2811" spans="13:16" x14ac:dyDescent="0.25">
      <c r="M2811">
        <f>1*9.2*10</f>
        <v>92</v>
      </c>
      <c r="N2811">
        <v>1</v>
      </c>
      <c r="O2811">
        <v>9.1999999999999993</v>
      </c>
      <c r="P2811">
        <v>10</v>
      </c>
    </row>
    <row r="2812" spans="13:16" x14ac:dyDescent="0.25">
      <c r="M2812">
        <f>1*9.2*1.1</f>
        <v>10.119999999999999</v>
      </c>
      <c r="N2812">
        <v>1</v>
      </c>
      <c r="O2812">
        <v>9.1999999999999993</v>
      </c>
      <c r="P2812">
        <v>1.1000000000000001</v>
      </c>
    </row>
    <row r="2813" spans="13:16" x14ac:dyDescent="0.25">
      <c r="M2813">
        <f>1*9.2*2.1</f>
        <v>19.32</v>
      </c>
      <c r="N2813">
        <v>1</v>
      </c>
      <c r="O2813">
        <v>9.1999999999999993</v>
      </c>
      <c r="P2813">
        <v>2.1</v>
      </c>
    </row>
    <row r="2814" spans="13:16" x14ac:dyDescent="0.25">
      <c r="M2814">
        <f>1*9.2*3.1</f>
        <v>28.52</v>
      </c>
      <c r="N2814">
        <v>1</v>
      </c>
      <c r="O2814">
        <v>9.1999999999999993</v>
      </c>
      <c r="P2814">
        <v>3.1</v>
      </c>
    </row>
    <row r="2815" spans="13:16" x14ac:dyDescent="0.25">
      <c r="M2815">
        <f>1*9.2*4.1</f>
        <v>37.719999999999992</v>
      </c>
      <c r="N2815">
        <v>1</v>
      </c>
      <c r="O2815">
        <v>9.1999999999999993</v>
      </c>
      <c r="P2815">
        <v>4.0999999999999996</v>
      </c>
    </row>
    <row r="2816" spans="13:16" x14ac:dyDescent="0.25">
      <c r="M2816">
        <f>1*9.2*5.1</f>
        <v>46.919999999999995</v>
      </c>
      <c r="N2816">
        <v>1</v>
      </c>
      <c r="O2816">
        <v>9.1999999999999993</v>
      </c>
      <c r="P2816">
        <v>5.0999999999999996</v>
      </c>
    </row>
    <row r="2817" spans="13:16" x14ac:dyDescent="0.25">
      <c r="M2817">
        <f>1*9.2*6.1</f>
        <v>56.11999999999999</v>
      </c>
      <c r="N2817">
        <v>1</v>
      </c>
      <c r="O2817">
        <v>9.1999999999999993</v>
      </c>
      <c r="P2817">
        <v>6.1</v>
      </c>
    </row>
    <row r="2818" spans="13:16" x14ac:dyDescent="0.25">
      <c r="M2818">
        <f>1*9.2*7.1</f>
        <v>65.319999999999993</v>
      </c>
      <c r="N2818">
        <v>1</v>
      </c>
      <c r="O2818">
        <v>9.1999999999999993</v>
      </c>
      <c r="P2818">
        <v>7.1</v>
      </c>
    </row>
    <row r="2819" spans="13:16" x14ac:dyDescent="0.25">
      <c r="M2819">
        <f>1*9.2*8.1</f>
        <v>74.52</v>
      </c>
      <c r="N2819">
        <v>1</v>
      </c>
      <c r="O2819">
        <v>9.1999999999999993</v>
      </c>
      <c r="P2819">
        <v>8.1</v>
      </c>
    </row>
    <row r="2820" spans="13:16" x14ac:dyDescent="0.25">
      <c r="M2820">
        <f>1*9.2*9.1</f>
        <v>83.719999999999985</v>
      </c>
      <c r="N2820">
        <v>1</v>
      </c>
      <c r="O2820">
        <v>9.1999999999999993</v>
      </c>
      <c r="P2820">
        <v>9.1</v>
      </c>
    </row>
    <row r="2821" spans="13:16" x14ac:dyDescent="0.25">
      <c r="M2821">
        <f>1*9.2*10.1</f>
        <v>92.919999999999987</v>
      </c>
      <c r="N2821">
        <v>1</v>
      </c>
      <c r="O2821">
        <v>9.1999999999999993</v>
      </c>
      <c r="P2821">
        <v>10.1</v>
      </c>
    </row>
    <row r="2822" spans="13:16" x14ac:dyDescent="0.25">
      <c r="M2822">
        <f>1*9.2*1.2</f>
        <v>11.04</v>
      </c>
      <c r="N2822">
        <v>1</v>
      </c>
      <c r="O2822">
        <v>9.1999999999999993</v>
      </c>
      <c r="P2822">
        <v>1.2</v>
      </c>
    </row>
    <row r="2823" spans="13:16" x14ac:dyDescent="0.25">
      <c r="M2823">
        <f>1*9.2*2.2</f>
        <v>20.239999999999998</v>
      </c>
      <c r="N2823">
        <v>1</v>
      </c>
      <c r="O2823">
        <v>9.1999999999999993</v>
      </c>
      <c r="P2823">
        <v>2.2000000000000002</v>
      </c>
    </row>
    <row r="2824" spans="13:16" x14ac:dyDescent="0.25">
      <c r="M2824">
        <f>1*9.2*3.2</f>
        <v>29.439999999999998</v>
      </c>
      <c r="N2824">
        <v>1</v>
      </c>
      <c r="O2824">
        <v>9.1999999999999993</v>
      </c>
      <c r="P2824">
        <v>3.2</v>
      </c>
    </row>
    <row r="2825" spans="13:16" x14ac:dyDescent="0.25">
      <c r="M2825">
        <f>1*9.2*4.2</f>
        <v>38.64</v>
      </c>
      <c r="N2825">
        <v>1</v>
      </c>
      <c r="O2825">
        <v>9.1999999999999993</v>
      </c>
      <c r="P2825">
        <v>4.2</v>
      </c>
    </row>
    <row r="2826" spans="13:16" x14ac:dyDescent="0.25">
      <c r="M2826">
        <f>1*9.2*5.2</f>
        <v>47.839999999999996</v>
      </c>
      <c r="N2826">
        <v>1</v>
      </c>
      <c r="O2826">
        <v>9.1999999999999993</v>
      </c>
      <c r="P2826">
        <v>5.2</v>
      </c>
    </row>
    <row r="2827" spans="13:16" x14ac:dyDescent="0.25">
      <c r="M2827">
        <f>1*9.2*6.2</f>
        <v>57.04</v>
      </c>
      <c r="N2827">
        <v>1</v>
      </c>
      <c r="O2827">
        <v>9.1999999999999993</v>
      </c>
      <c r="P2827">
        <v>6.2</v>
      </c>
    </row>
    <row r="2828" spans="13:16" x14ac:dyDescent="0.25">
      <c r="M2828">
        <f>1*9.2*7.2</f>
        <v>66.239999999999995</v>
      </c>
      <c r="N2828">
        <v>1</v>
      </c>
      <c r="O2828">
        <v>9.1999999999999993</v>
      </c>
      <c r="P2828">
        <v>7.2</v>
      </c>
    </row>
    <row r="2829" spans="13:16" x14ac:dyDescent="0.25">
      <c r="M2829">
        <f>1*9.2*8.2</f>
        <v>75.439999999999984</v>
      </c>
      <c r="N2829">
        <v>1</v>
      </c>
      <c r="O2829">
        <v>9.1999999999999993</v>
      </c>
      <c r="P2829">
        <v>8.1999999999999993</v>
      </c>
    </row>
    <row r="2830" spans="13:16" x14ac:dyDescent="0.25">
      <c r="M2830">
        <f>1*9.2*9.2</f>
        <v>84.639999999999986</v>
      </c>
      <c r="N2830">
        <v>1</v>
      </c>
      <c r="O2830">
        <v>9.1999999999999993</v>
      </c>
      <c r="P2830">
        <v>9.1999999999999993</v>
      </c>
    </row>
    <row r="2831" spans="13:16" x14ac:dyDescent="0.25">
      <c r="M2831">
        <f>1*9.2*10.2</f>
        <v>93.839999999999989</v>
      </c>
      <c r="N2831">
        <v>1</v>
      </c>
      <c r="O2831">
        <v>9.1999999999999993</v>
      </c>
      <c r="P2831">
        <v>10.199999999999999</v>
      </c>
    </row>
    <row r="2832" spans="13:16" x14ac:dyDescent="0.25">
      <c r="M2832">
        <f>1*9.2*1.3</f>
        <v>11.959999999999999</v>
      </c>
      <c r="N2832">
        <v>1</v>
      </c>
      <c r="O2832">
        <v>9.1999999999999993</v>
      </c>
      <c r="P2832">
        <v>1.3</v>
      </c>
    </row>
    <row r="2833" spans="13:16" x14ac:dyDescent="0.25">
      <c r="M2833">
        <f>1*9.2*2.3</f>
        <v>21.159999999999997</v>
      </c>
      <c r="N2833">
        <v>1</v>
      </c>
      <c r="O2833">
        <v>9.1999999999999993</v>
      </c>
      <c r="P2833">
        <v>2.2999999999999998</v>
      </c>
    </row>
    <row r="2834" spans="13:16" x14ac:dyDescent="0.25">
      <c r="M2834">
        <f>1*9.2*3.3</f>
        <v>30.359999999999996</v>
      </c>
      <c r="N2834">
        <v>1</v>
      </c>
      <c r="O2834">
        <v>9.1999999999999993</v>
      </c>
      <c r="P2834">
        <v>3.3</v>
      </c>
    </row>
    <row r="2835" spans="13:16" x14ac:dyDescent="0.25">
      <c r="M2835">
        <f>1*9.2*4.3</f>
        <v>39.559999999999995</v>
      </c>
      <c r="N2835">
        <v>1</v>
      </c>
      <c r="O2835">
        <v>9.1999999999999993</v>
      </c>
      <c r="P2835">
        <v>4.3</v>
      </c>
    </row>
    <row r="2836" spans="13:16" x14ac:dyDescent="0.25">
      <c r="M2836">
        <f>1*9.2*5.3</f>
        <v>48.76</v>
      </c>
      <c r="N2836">
        <v>1</v>
      </c>
      <c r="O2836">
        <v>9.1999999999999993</v>
      </c>
      <c r="P2836">
        <v>5.3</v>
      </c>
    </row>
    <row r="2837" spans="13:16" x14ac:dyDescent="0.25">
      <c r="M2837">
        <f>1*9.2*6.3</f>
        <v>57.959999999999994</v>
      </c>
      <c r="N2837">
        <v>1</v>
      </c>
      <c r="O2837">
        <v>9.1999999999999993</v>
      </c>
      <c r="P2837">
        <v>6.3</v>
      </c>
    </row>
    <row r="2838" spans="13:16" x14ac:dyDescent="0.25">
      <c r="M2838">
        <f>1*9.2*7.3</f>
        <v>67.16</v>
      </c>
      <c r="N2838">
        <v>1</v>
      </c>
      <c r="O2838">
        <v>9.1999999999999993</v>
      </c>
      <c r="P2838">
        <v>7.3</v>
      </c>
    </row>
    <row r="2839" spans="13:16" x14ac:dyDescent="0.25">
      <c r="M2839">
        <f>1*9.2*8.3</f>
        <v>76.36</v>
      </c>
      <c r="N2839">
        <v>1</v>
      </c>
      <c r="O2839">
        <v>9.1999999999999993</v>
      </c>
      <c r="P2839">
        <v>8.3000000000000007</v>
      </c>
    </row>
    <row r="2840" spans="13:16" x14ac:dyDescent="0.25">
      <c r="M2840">
        <f>1*9.2*9.3</f>
        <v>85.56</v>
      </c>
      <c r="N2840">
        <v>1</v>
      </c>
      <c r="O2840">
        <v>9.1999999999999993</v>
      </c>
      <c r="P2840">
        <v>9.3000000000000007</v>
      </c>
    </row>
    <row r="2841" spans="13:16" x14ac:dyDescent="0.25">
      <c r="M2841">
        <f>1*9.2*10.3</f>
        <v>94.76</v>
      </c>
      <c r="N2841">
        <v>1</v>
      </c>
      <c r="O2841">
        <v>9.1999999999999993</v>
      </c>
      <c r="P2841">
        <v>10.3</v>
      </c>
    </row>
    <row r="2842" spans="13:16" x14ac:dyDescent="0.25">
      <c r="M2842">
        <f>1*9.2*1.4</f>
        <v>12.879999999999999</v>
      </c>
      <c r="N2842">
        <v>1</v>
      </c>
      <c r="O2842">
        <v>9.1999999999999993</v>
      </c>
      <c r="P2842">
        <v>1.4</v>
      </c>
    </row>
    <row r="2843" spans="13:16" x14ac:dyDescent="0.25">
      <c r="M2843">
        <f>1*9.2*2.4</f>
        <v>22.08</v>
      </c>
      <c r="N2843">
        <v>1</v>
      </c>
      <c r="O2843">
        <v>9.1999999999999993</v>
      </c>
      <c r="P2843">
        <v>2.4</v>
      </c>
    </row>
    <row r="2844" spans="13:16" x14ac:dyDescent="0.25">
      <c r="M2844">
        <f>1*9.2*3.4</f>
        <v>31.279999999999998</v>
      </c>
      <c r="N2844">
        <v>1</v>
      </c>
      <c r="O2844">
        <v>9.1999999999999993</v>
      </c>
      <c r="P2844">
        <v>3.4</v>
      </c>
    </row>
    <row r="2845" spans="13:16" x14ac:dyDescent="0.25">
      <c r="M2845">
        <f>1*9.2*4.4</f>
        <v>40.479999999999997</v>
      </c>
      <c r="N2845">
        <v>1</v>
      </c>
      <c r="O2845">
        <v>9.1999999999999993</v>
      </c>
      <c r="P2845">
        <v>4.4000000000000004</v>
      </c>
    </row>
    <row r="2846" spans="13:16" x14ac:dyDescent="0.25">
      <c r="M2846">
        <f>1*9.2*5.4</f>
        <v>49.68</v>
      </c>
      <c r="N2846">
        <v>1</v>
      </c>
      <c r="O2846">
        <v>9.1999999999999993</v>
      </c>
      <c r="P2846">
        <v>5.4</v>
      </c>
    </row>
    <row r="2847" spans="13:16" x14ac:dyDescent="0.25">
      <c r="M2847">
        <f>1*9.2*6.4</f>
        <v>58.879999999999995</v>
      </c>
      <c r="N2847">
        <v>1</v>
      </c>
      <c r="O2847">
        <v>9.1999999999999993</v>
      </c>
      <c r="P2847">
        <v>6.4</v>
      </c>
    </row>
    <row r="2848" spans="13:16" x14ac:dyDescent="0.25">
      <c r="M2848">
        <f>1*9.2*7.4</f>
        <v>68.08</v>
      </c>
      <c r="N2848">
        <v>1</v>
      </c>
      <c r="O2848">
        <v>9.1999999999999993</v>
      </c>
      <c r="P2848">
        <v>7.4</v>
      </c>
    </row>
    <row r="2849" spans="13:16" x14ac:dyDescent="0.25">
      <c r="M2849">
        <f>1*9.2*8.4</f>
        <v>77.28</v>
      </c>
      <c r="N2849">
        <v>1</v>
      </c>
      <c r="O2849">
        <v>9.1999999999999993</v>
      </c>
      <c r="P2849">
        <v>8.4</v>
      </c>
    </row>
    <row r="2850" spans="13:16" x14ac:dyDescent="0.25">
      <c r="M2850">
        <f>1*9.2*9.4</f>
        <v>86.47999999999999</v>
      </c>
      <c r="N2850">
        <v>1</v>
      </c>
      <c r="O2850">
        <v>9.1999999999999993</v>
      </c>
      <c r="P2850">
        <v>9.4</v>
      </c>
    </row>
    <row r="2851" spans="13:16" x14ac:dyDescent="0.25">
      <c r="M2851">
        <f>1*9.2*10.4</f>
        <v>95.679999999999993</v>
      </c>
      <c r="N2851">
        <v>1</v>
      </c>
      <c r="O2851">
        <v>9.1999999999999993</v>
      </c>
      <c r="P2851">
        <v>10.4</v>
      </c>
    </row>
    <row r="2852" spans="13:16" x14ac:dyDescent="0.25">
      <c r="M2852">
        <f>1*9.2*1.5</f>
        <v>13.799999999999999</v>
      </c>
      <c r="N2852">
        <v>1</v>
      </c>
      <c r="O2852">
        <v>9.1999999999999993</v>
      </c>
      <c r="P2852">
        <v>1.5</v>
      </c>
    </row>
    <row r="2853" spans="13:16" x14ac:dyDescent="0.25">
      <c r="M2853">
        <f>1*9.2*2.5</f>
        <v>23</v>
      </c>
      <c r="N2853">
        <v>1</v>
      </c>
      <c r="O2853">
        <v>9.1999999999999993</v>
      </c>
      <c r="P2853">
        <v>2.5</v>
      </c>
    </row>
    <row r="2854" spans="13:16" x14ac:dyDescent="0.25">
      <c r="M2854">
        <f>1*9.2*3.5</f>
        <v>32.199999999999996</v>
      </c>
      <c r="N2854">
        <v>1</v>
      </c>
      <c r="O2854">
        <v>9.1999999999999993</v>
      </c>
      <c r="P2854">
        <v>3.5</v>
      </c>
    </row>
    <row r="2855" spans="13:16" x14ac:dyDescent="0.25">
      <c r="M2855">
        <f>1*9.2*4.5</f>
        <v>41.4</v>
      </c>
      <c r="N2855">
        <v>1</v>
      </c>
      <c r="O2855">
        <v>9.1999999999999993</v>
      </c>
      <c r="P2855">
        <v>4.5</v>
      </c>
    </row>
    <row r="2856" spans="13:16" x14ac:dyDescent="0.25">
      <c r="M2856">
        <f>1*9.2*5.5</f>
        <v>50.599999999999994</v>
      </c>
      <c r="N2856">
        <v>1</v>
      </c>
      <c r="O2856">
        <v>9.1999999999999993</v>
      </c>
      <c r="P2856">
        <v>5.5</v>
      </c>
    </row>
    <row r="2857" spans="13:16" x14ac:dyDescent="0.25">
      <c r="M2857">
        <f>1*9.2*6.5</f>
        <v>59.8</v>
      </c>
      <c r="N2857">
        <v>1</v>
      </c>
      <c r="O2857">
        <v>9.1999999999999993</v>
      </c>
      <c r="P2857">
        <v>6.5</v>
      </c>
    </row>
    <row r="2858" spans="13:16" x14ac:dyDescent="0.25">
      <c r="M2858">
        <f>1*9.2*7.5</f>
        <v>69</v>
      </c>
      <c r="N2858">
        <v>1</v>
      </c>
      <c r="O2858">
        <v>9.1999999999999993</v>
      </c>
      <c r="P2858">
        <v>7.5</v>
      </c>
    </row>
    <row r="2859" spans="13:16" x14ac:dyDescent="0.25">
      <c r="M2859">
        <f>1*9.2*8.5</f>
        <v>78.199999999999989</v>
      </c>
      <c r="N2859">
        <v>1</v>
      </c>
      <c r="O2859">
        <v>9.1999999999999993</v>
      </c>
      <c r="P2859">
        <v>8.5</v>
      </c>
    </row>
    <row r="2860" spans="13:16" x14ac:dyDescent="0.25">
      <c r="M2860">
        <f>1*9.2*9.5</f>
        <v>87.399999999999991</v>
      </c>
      <c r="N2860">
        <v>1</v>
      </c>
      <c r="O2860">
        <v>9.1999999999999993</v>
      </c>
      <c r="P2860">
        <v>9.5</v>
      </c>
    </row>
    <row r="2861" spans="13:16" x14ac:dyDescent="0.25">
      <c r="M2861">
        <f>1*9.2*10.5</f>
        <v>96.6</v>
      </c>
      <c r="N2861">
        <v>1</v>
      </c>
      <c r="O2861">
        <v>9.1999999999999993</v>
      </c>
      <c r="P2861">
        <v>10.5</v>
      </c>
    </row>
    <row r="2862" spans="13:16" x14ac:dyDescent="0.25">
      <c r="M2862">
        <f>1*9.2*1.6</f>
        <v>14.719999999999999</v>
      </c>
      <c r="N2862">
        <v>1</v>
      </c>
      <c r="O2862">
        <v>9.1999999999999993</v>
      </c>
      <c r="P2862">
        <v>1.6</v>
      </c>
    </row>
    <row r="2863" spans="13:16" x14ac:dyDescent="0.25">
      <c r="M2863">
        <f>1*9.2*2.6</f>
        <v>23.919999999999998</v>
      </c>
      <c r="N2863">
        <v>1</v>
      </c>
      <c r="O2863">
        <v>9.1999999999999993</v>
      </c>
      <c r="P2863">
        <v>2.6</v>
      </c>
    </row>
    <row r="2864" spans="13:16" x14ac:dyDescent="0.25">
      <c r="M2864">
        <f>1*9.2*3.6</f>
        <v>33.119999999999997</v>
      </c>
      <c r="N2864">
        <v>1</v>
      </c>
      <c r="O2864">
        <v>9.1999999999999993</v>
      </c>
      <c r="P2864">
        <v>3.6</v>
      </c>
    </row>
    <row r="2865" spans="13:16" x14ac:dyDescent="0.25">
      <c r="M2865">
        <f>1*9.2*4.6</f>
        <v>42.319999999999993</v>
      </c>
      <c r="N2865">
        <v>1</v>
      </c>
      <c r="O2865">
        <v>9.1999999999999993</v>
      </c>
      <c r="P2865">
        <v>4.5999999999999996</v>
      </c>
    </row>
    <row r="2866" spans="13:16" x14ac:dyDescent="0.25">
      <c r="M2866">
        <f>1*9.2*5.6</f>
        <v>51.519999999999996</v>
      </c>
      <c r="N2866">
        <v>1</v>
      </c>
      <c r="O2866">
        <v>9.1999999999999993</v>
      </c>
      <c r="P2866">
        <v>5.6</v>
      </c>
    </row>
    <row r="2867" spans="13:16" x14ac:dyDescent="0.25">
      <c r="M2867">
        <f>1*9.2*6.6</f>
        <v>60.719999999999992</v>
      </c>
      <c r="N2867">
        <v>1</v>
      </c>
      <c r="O2867">
        <v>9.1999999999999993</v>
      </c>
      <c r="P2867">
        <v>6.6</v>
      </c>
    </row>
    <row r="2868" spans="13:16" x14ac:dyDescent="0.25">
      <c r="M2868">
        <f>1*9.2*7.6</f>
        <v>69.919999999999987</v>
      </c>
      <c r="N2868">
        <v>1</v>
      </c>
      <c r="O2868">
        <v>9.1999999999999993</v>
      </c>
      <c r="P2868">
        <v>7.6</v>
      </c>
    </row>
    <row r="2869" spans="13:16" x14ac:dyDescent="0.25">
      <c r="M2869">
        <f>1*9.2*8.6</f>
        <v>79.11999999999999</v>
      </c>
      <c r="N2869">
        <v>1</v>
      </c>
      <c r="O2869">
        <v>9.1999999999999993</v>
      </c>
      <c r="P2869">
        <v>8.6</v>
      </c>
    </row>
    <row r="2870" spans="13:16" x14ac:dyDescent="0.25">
      <c r="M2870">
        <f>1*9.2*9.6</f>
        <v>88.32</v>
      </c>
      <c r="N2870">
        <v>1</v>
      </c>
      <c r="O2870">
        <v>9.1999999999999993</v>
      </c>
      <c r="P2870">
        <v>9.6</v>
      </c>
    </row>
    <row r="2871" spans="13:16" x14ac:dyDescent="0.25">
      <c r="M2871">
        <f>1*9.2*10.6</f>
        <v>97.52</v>
      </c>
      <c r="N2871">
        <v>1</v>
      </c>
      <c r="O2871">
        <v>9.1999999999999993</v>
      </c>
      <c r="P2871">
        <v>10.6</v>
      </c>
    </row>
    <row r="2872" spans="13:16" x14ac:dyDescent="0.25">
      <c r="M2872">
        <f>1*9.2*1.7</f>
        <v>15.639999999999999</v>
      </c>
      <c r="N2872">
        <v>1</v>
      </c>
      <c r="O2872">
        <v>9.1999999999999993</v>
      </c>
      <c r="P2872">
        <v>1.7</v>
      </c>
    </row>
    <row r="2873" spans="13:16" x14ac:dyDescent="0.25">
      <c r="M2873">
        <f>1*9.2*2.7</f>
        <v>24.84</v>
      </c>
      <c r="N2873">
        <v>1</v>
      </c>
      <c r="O2873">
        <v>9.1999999999999993</v>
      </c>
      <c r="P2873">
        <v>2.7</v>
      </c>
    </row>
    <row r="2874" spans="13:16" x14ac:dyDescent="0.25">
      <c r="M2874">
        <f>1*9.2*3.7</f>
        <v>34.04</v>
      </c>
      <c r="N2874">
        <v>1</v>
      </c>
      <c r="O2874">
        <v>9.1999999999999993</v>
      </c>
      <c r="P2874">
        <v>3.7</v>
      </c>
    </row>
    <row r="2875" spans="13:16" x14ac:dyDescent="0.25">
      <c r="M2875">
        <f>1*9.2*4.7</f>
        <v>43.239999999999995</v>
      </c>
      <c r="N2875">
        <v>1</v>
      </c>
      <c r="O2875">
        <v>9.1999999999999993</v>
      </c>
      <c r="P2875">
        <v>4.7</v>
      </c>
    </row>
    <row r="2876" spans="13:16" x14ac:dyDescent="0.25">
      <c r="M2876">
        <f>1*9.2*5.7</f>
        <v>52.44</v>
      </c>
      <c r="N2876">
        <v>1</v>
      </c>
      <c r="O2876">
        <v>9.1999999999999993</v>
      </c>
      <c r="P2876">
        <v>5.7</v>
      </c>
    </row>
    <row r="2877" spans="13:16" x14ac:dyDescent="0.25">
      <c r="M2877">
        <f>1*9.2*6.7</f>
        <v>61.639999999999993</v>
      </c>
      <c r="N2877">
        <v>1</v>
      </c>
      <c r="O2877">
        <v>9.1999999999999993</v>
      </c>
      <c r="P2877">
        <v>6.7</v>
      </c>
    </row>
    <row r="2878" spans="13:16" x14ac:dyDescent="0.25">
      <c r="M2878">
        <f>1*9.2*7.7</f>
        <v>70.839999999999989</v>
      </c>
      <c r="N2878">
        <v>1</v>
      </c>
      <c r="O2878">
        <v>9.1999999999999993</v>
      </c>
      <c r="P2878">
        <v>7.7</v>
      </c>
    </row>
    <row r="2879" spans="13:16" x14ac:dyDescent="0.25">
      <c r="M2879">
        <f>1*9.2*8.7</f>
        <v>80.039999999999992</v>
      </c>
      <c r="N2879">
        <v>1</v>
      </c>
      <c r="O2879">
        <v>9.1999999999999993</v>
      </c>
      <c r="P2879">
        <v>8.6999999999999993</v>
      </c>
    </row>
    <row r="2880" spans="13:16" x14ac:dyDescent="0.25">
      <c r="M2880">
        <f>1*9.2*9.7</f>
        <v>89.239999999999981</v>
      </c>
      <c r="N2880">
        <v>1</v>
      </c>
      <c r="O2880">
        <v>9.1999999999999993</v>
      </c>
      <c r="P2880">
        <v>9.6999999999999993</v>
      </c>
    </row>
    <row r="2881" spans="13:16" x14ac:dyDescent="0.25">
      <c r="M2881">
        <f>1*9.2*10.7</f>
        <v>98.439999999999984</v>
      </c>
      <c r="N2881">
        <v>1</v>
      </c>
      <c r="O2881">
        <v>9.1999999999999993</v>
      </c>
      <c r="P2881">
        <v>10.7</v>
      </c>
    </row>
    <row r="2882" spans="13:16" x14ac:dyDescent="0.25">
      <c r="M2882">
        <f>1*9.2*1.8</f>
        <v>16.559999999999999</v>
      </c>
      <c r="N2882">
        <v>1</v>
      </c>
      <c r="O2882">
        <v>9.1999999999999993</v>
      </c>
      <c r="P2882">
        <v>1.8</v>
      </c>
    </row>
    <row r="2883" spans="13:16" x14ac:dyDescent="0.25">
      <c r="M2883">
        <f>1*9.2*2.8</f>
        <v>25.759999999999998</v>
      </c>
      <c r="N2883">
        <v>1</v>
      </c>
      <c r="O2883">
        <v>9.1999999999999993</v>
      </c>
      <c r="P2883">
        <v>2.8</v>
      </c>
    </row>
    <row r="2884" spans="13:16" x14ac:dyDescent="0.25">
      <c r="M2884">
        <f>1*9.2*3.8</f>
        <v>34.959999999999994</v>
      </c>
      <c r="N2884">
        <v>1</v>
      </c>
      <c r="O2884">
        <v>9.1999999999999993</v>
      </c>
      <c r="P2884">
        <v>3.8</v>
      </c>
    </row>
    <row r="2885" spans="13:16" x14ac:dyDescent="0.25">
      <c r="M2885">
        <f>1*9.2*4.8</f>
        <v>44.16</v>
      </c>
      <c r="N2885">
        <v>1</v>
      </c>
      <c r="O2885">
        <v>9.1999999999999993</v>
      </c>
      <c r="P2885">
        <v>4.8</v>
      </c>
    </row>
    <row r="2886" spans="13:16" x14ac:dyDescent="0.25">
      <c r="M2886">
        <f>1*9.2*5.8</f>
        <v>53.359999999999992</v>
      </c>
      <c r="N2886">
        <v>1</v>
      </c>
      <c r="O2886">
        <v>9.1999999999999993</v>
      </c>
      <c r="P2886">
        <v>5.8</v>
      </c>
    </row>
    <row r="2887" spans="13:16" x14ac:dyDescent="0.25">
      <c r="M2887">
        <f>1*9.2*6.8</f>
        <v>62.559999999999995</v>
      </c>
      <c r="N2887">
        <v>1</v>
      </c>
      <c r="O2887">
        <v>9.1999999999999993</v>
      </c>
      <c r="P2887">
        <v>6.8</v>
      </c>
    </row>
    <row r="2888" spans="13:16" x14ac:dyDescent="0.25">
      <c r="M2888">
        <f>1*9.2*7.8</f>
        <v>71.759999999999991</v>
      </c>
      <c r="N2888">
        <v>1</v>
      </c>
      <c r="O2888">
        <v>9.1999999999999993</v>
      </c>
      <c r="P2888">
        <v>7.8</v>
      </c>
    </row>
    <row r="2889" spans="13:16" x14ac:dyDescent="0.25">
      <c r="M2889">
        <f>1*9.2*8.8</f>
        <v>80.959999999999994</v>
      </c>
      <c r="N2889">
        <v>1</v>
      </c>
      <c r="O2889">
        <v>9.1999999999999993</v>
      </c>
      <c r="P2889">
        <v>8.8000000000000007</v>
      </c>
    </row>
    <row r="2890" spans="13:16" x14ac:dyDescent="0.25">
      <c r="M2890">
        <f>1*9.2*9.8</f>
        <v>90.16</v>
      </c>
      <c r="N2890">
        <v>1</v>
      </c>
      <c r="O2890">
        <v>9.1999999999999993</v>
      </c>
      <c r="P2890">
        <v>9.8000000000000007</v>
      </c>
    </row>
    <row r="2891" spans="13:16" x14ac:dyDescent="0.25">
      <c r="M2891">
        <f>1*9.2*10.8</f>
        <v>99.36</v>
      </c>
      <c r="N2891">
        <v>1</v>
      </c>
      <c r="O2891">
        <v>9.1999999999999993</v>
      </c>
      <c r="P2891">
        <v>10.8</v>
      </c>
    </row>
    <row r="2892" spans="13:16" x14ac:dyDescent="0.25">
      <c r="M2892">
        <f>1*9.2*1.9</f>
        <v>17.479999999999997</v>
      </c>
      <c r="N2892">
        <v>1</v>
      </c>
      <c r="O2892">
        <v>9.1999999999999993</v>
      </c>
      <c r="P2892">
        <v>1.9</v>
      </c>
    </row>
    <row r="2893" spans="13:16" x14ac:dyDescent="0.25">
      <c r="M2893">
        <f>1*9.2*2.9</f>
        <v>26.679999999999996</v>
      </c>
      <c r="N2893">
        <v>1</v>
      </c>
      <c r="O2893">
        <v>9.1999999999999993</v>
      </c>
      <c r="P2893">
        <v>2.9</v>
      </c>
    </row>
    <row r="2894" spans="13:16" x14ac:dyDescent="0.25">
      <c r="M2894">
        <f>1*9.2*3.9</f>
        <v>35.879999999999995</v>
      </c>
      <c r="N2894">
        <v>1</v>
      </c>
      <c r="O2894">
        <v>9.1999999999999993</v>
      </c>
      <c r="P2894">
        <v>3.9</v>
      </c>
    </row>
    <row r="2895" spans="13:16" x14ac:dyDescent="0.25">
      <c r="M2895">
        <f>1*9.2*4.9</f>
        <v>45.08</v>
      </c>
      <c r="N2895">
        <v>1</v>
      </c>
      <c r="O2895">
        <v>9.1999999999999993</v>
      </c>
      <c r="P2895">
        <v>4.9000000000000004</v>
      </c>
    </row>
    <row r="2896" spans="13:16" x14ac:dyDescent="0.25">
      <c r="M2896">
        <f>1*9.2*5.9</f>
        <v>54.28</v>
      </c>
      <c r="N2896">
        <v>1</v>
      </c>
      <c r="O2896">
        <v>9.1999999999999993</v>
      </c>
      <c r="P2896">
        <v>5.9</v>
      </c>
    </row>
    <row r="2897" spans="13:16" x14ac:dyDescent="0.25">
      <c r="M2897">
        <f>1*9.2*6.9</f>
        <v>63.48</v>
      </c>
      <c r="N2897">
        <v>1</v>
      </c>
      <c r="O2897">
        <v>9.1999999999999993</v>
      </c>
      <c r="P2897">
        <v>6.9</v>
      </c>
    </row>
    <row r="2898" spans="13:16" x14ac:dyDescent="0.25">
      <c r="M2898">
        <f>1*9.2*7.9</f>
        <v>72.679999999999993</v>
      </c>
      <c r="N2898">
        <v>1</v>
      </c>
      <c r="O2898">
        <v>9.1999999999999993</v>
      </c>
      <c r="P2898">
        <v>7.9</v>
      </c>
    </row>
    <row r="2899" spans="13:16" x14ac:dyDescent="0.25">
      <c r="M2899">
        <f>1*9.2*8.9</f>
        <v>81.88</v>
      </c>
      <c r="N2899">
        <v>1</v>
      </c>
      <c r="O2899">
        <v>9.1999999999999993</v>
      </c>
      <c r="P2899">
        <v>8.9</v>
      </c>
    </row>
    <row r="2900" spans="13:16" x14ac:dyDescent="0.25">
      <c r="M2900">
        <f>1*9.2*9.9</f>
        <v>91.08</v>
      </c>
      <c r="N2900">
        <v>1</v>
      </c>
      <c r="O2900">
        <v>9.1999999999999993</v>
      </c>
      <c r="P2900">
        <v>9.9</v>
      </c>
    </row>
    <row r="2901" spans="13:16" x14ac:dyDescent="0.25">
      <c r="M2901">
        <f>1*9.2*10.9</f>
        <v>100.28</v>
      </c>
      <c r="N2901">
        <v>1</v>
      </c>
      <c r="O2901">
        <v>9.1999999999999993</v>
      </c>
      <c r="P2901">
        <v>10.9</v>
      </c>
    </row>
    <row r="2902" spans="13:16" x14ac:dyDescent="0.25">
      <c r="M2902">
        <f>1*10.2*1</f>
        <v>10.199999999999999</v>
      </c>
      <c r="N2902">
        <v>1</v>
      </c>
      <c r="O2902">
        <v>10.199999999999999</v>
      </c>
      <c r="P2902">
        <v>1</v>
      </c>
    </row>
    <row r="2903" spans="13:16" x14ac:dyDescent="0.25">
      <c r="M2903">
        <f>1*10.2*2</f>
        <v>20.399999999999999</v>
      </c>
      <c r="N2903">
        <v>1</v>
      </c>
      <c r="O2903">
        <v>10.199999999999999</v>
      </c>
      <c r="P2903">
        <v>2</v>
      </c>
    </row>
    <row r="2904" spans="13:16" x14ac:dyDescent="0.25">
      <c r="M2904">
        <f>1*10.2*3</f>
        <v>30.599999999999998</v>
      </c>
      <c r="N2904">
        <v>1</v>
      </c>
      <c r="O2904">
        <v>10.199999999999999</v>
      </c>
      <c r="P2904">
        <v>3</v>
      </c>
    </row>
    <row r="2905" spans="13:16" x14ac:dyDescent="0.25">
      <c r="M2905">
        <f>1*10.2*4</f>
        <v>40.799999999999997</v>
      </c>
      <c r="N2905">
        <v>1</v>
      </c>
      <c r="O2905">
        <v>10.199999999999999</v>
      </c>
      <c r="P2905">
        <v>4</v>
      </c>
    </row>
    <row r="2906" spans="13:16" x14ac:dyDescent="0.25">
      <c r="M2906">
        <f>1*10.2*5</f>
        <v>51</v>
      </c>
      <c r="N2906">
        <v>1</v>
      </c>
      <c r="O2906">
        <v>10.199999999999999</v>
      </c>
      <c r="P2906">
        <v>5</v>
      </c>
    </row>
    <row r="2907" spans="13:16" x14ac:dyDescent="0.25">
      <c r="M2907">
        <f>1*10.2*6</f>
        <v>61.199999999999996</v>
      </c>
      <c r="N2907">
        <v>1</v>
      </c>
      <c r="O2907">
        <v>10.199999999999999</v>
      </c>
      <c r="P2907">
        <v>6</v>
      </c>
    </row>
    <row r="2908" spans="13:16" x14ac:dyDescent="0.25">
      <c r="M2908">
        <f>1*10.2*7</f>
        <v>71.399999999999991</v>
      </c>
      <c r="N2908">
        <v>1</v>
      </c>
      <c r="O2908">
        <v>10.199999999999999</v>
      </c>
      <c r="P2908">
        <v>7</v>
      </c>
    </row>
    <row r="2909" spans="13:16" x14ac:dyDescent="0.25">
      <c r="M2909">
        <f>1*10.2*8</f>
        <v>81.599999999999994</v>
      </c>
      <c r="N2909">
        <v>1</v>
      </c>
      <c r="O2909">
        <v>10.199999999999999</v>
      </c>
      <c r="P2909">
        <v>8</v>
      </c>
    </row>
    <row r="2910" spans="13:16" x14ac:dyDescent="0.25">
      <c r="M2910">
        <f>1*10.2*9</f>
        <v>91.8</v>
      </c>
      <c r="N2910">
        <v>1</v>
      </c>
      <c r="O2910">
        <v>10.199999999999999</v>
      </c>
      <c r="P2910">
        <v>9</v>
      </c>
    </row>
    <row r="2911" spans="13:16" x14ac:dyDescent="0.25">
      <c r="M2911">
        <f>1*10.2*10</f>
        <v>102</v>
      </c>
      <c r="N2911">
        <v>1</v>
      </c>
      <c r="O2911">
        <v>10.199999999999999</v>
      </c>
      <c r="P2911">
        <v>10</v>
      </c>
    </row>
    <row r="2912" spans="13:16" x14ac:dyDescent="0.25">
      <c r="M2912">
        <f>1*10.2*1.1</f>
        <v>11.22</v>
      </c>
      <c r="N2912">
        <v>1</v>
      </c>
      <c r="O2912">
        <v>10.199999999999999</v>
      </c>
      <c r="P2912">
        <v>1.1000000000000001</v>
      </c>
    </row>
    <row r="2913" spans="13:16" x14ac:dyDescent="0.25">
      <c r="M2913">
        <f>1*10.2*2.1</f>
        <v>21.419999999999998</v>
      </c>
      <c r="N2913">
        <v>1</v>
      </c>
      <c r="O2913">
        <v>10.199999999999999</v>
      </c>
      <c r="P2913">
        <v>2.1</v>
      </c>
    </row>
    <row r="2914" spans="13:16" x14ac:dyDescent="0.25">
      <c r="M2914">
        <f>1*10.2*3.1</f>
        <v>31.619999999999997</v>
      </c>
      <c r="N2914">
        <v>1</v>
      </c>
      <c r="O2914">
        <v>10.199999999999999</v>
      </c>
      <c r="P2914">
        <v>3.1</v>
      </c>
    </row>
    <row r="2915" spans="13:16" x14ac:dyDescent="0.25">
      <c r="M2915">
        <f>1*10.2*4.1</f>
        <v>41.819999999999993</v>
      </c>
      <c r="N2915">
        <v>1</v>
      </c>
      <c r="O2915">
        <v>10.199999999999999</v>
      </c>
      <c r="P2915">
        <v>4.0999999999999996</v>
      </c>
    </row>
    <row r="2916" spans="13:16" x14ac:dyDescent="0.25">
      <c r="M2916">
        <f>1*10.2*5.1</f>
        <v>52.019999999999996</v>
      </c>
      <c r="N2916">
        <v>1</v>
      </c>
      <c r="O2916">
        <v>10.199999999999999</v>
      </c>
      <c r="P2916">
        <v>5.0999999999999996</v>
      </c>
    </row>
    <row r="2917" spans="13:16" x14ac:dyDescent="0.25">
      <c r="M2917">
        <f>1*10.2*6.1</f>
        <v>62.219999999999992</v>
      </c>
      <c r="N2917">
        <v>1</v>
      </c>
      <c r="O2917">
        <v>10.199999999999999</v>
      </c>
      <c r="P2917">
        <v>6.1</v>
      </c>
    </row>
    <row r="2918" spans="13:16" x14ac:dyDescent="0.25">
      <c r="M2918">
        <f>1*10.2*7.1</f>
        <v>72.419999999999987</v>
      </c>
      <c r="N2918">
        <v>1</v>
      </c>
      <c r="O2918">
        <v>10.199999999999999</v>
      </c>
      <c r="P2918">
        <v>7.1</v>
      </c>
    </row>
    <row r="2919" spans="13:16" x14ac:dyDescent="0.25">
      <c r="M2919">
        <f>1*10.2*8.1</f>
        <v>82.61999999999999</v>
      </c>
      <c r="N2919">
        <v>1</v>
      </c>
      <c r="O2919">
        <v>10.199999999999999</v>
      </c>
      <c r="P2919">
        <v>8.1</v>
      </c>
    </row>
    <row r="2920" spans="13:16" x14ac:dyDescent="0.25">
      <c r="M2920">
        <f>1*10.2*9.1</f>
        <v>92.82</v>
      </c>
      <c r="N2920">
        <v>1</v>
      </c>
      <c r="O2920">
        <v>10.199999999999999</v>
      </c>
      <c r="P2920">
        <v>9.1</v>
      </c>
    </row>
    <row r="2921" spans="13:16" x14ac:dyDescent="0.25">
      <c r="M2921">
        <f>1*10.2*10.1</f>
        <v>103.02</v>
      </c>
      <c r="N2921">
        <v>1</v>
      </c>
      <c r="O2921">
        <v>10.199999999999999</v>
      </c>
      <c r="P2921">
        <v>10.1</v>
      </c>
    </row>
    <row r="2922" spans="13:16" x14ac:dyDescent="0.25">
      <c r="M2922">
        <f>1*10.2*1.2</f>
        <v>12.239999999999998</v>
      </c>
      <c r="N2922">
        <v>1</v>
      </c>
      <c r="O2922">
        <v>10.199999999999999</v>
      </c>
      <c r="P2922">
        <v>1.2</v>
      </c>
    </row>
    <row r="2923" spans="13:16" x14ac:dyDescent="0.25">
      <c r="M2923">
        <f>1*10.2*2.2</f>
        <v>22.44</v>
      </c>
      <c r="N2923">
        <v>1</v>
      </c>
      <c r="O2923">
        <v>10.199999999999999</v>
      </c>
      <c r="P2923">
        <v>2.2000000000000002</v>
      </c>
    </row>
    <row r="2924" spans="13:16" x14ac:dyDescent="0.25">
      <c r="M2924">
        <f>1*10.2*3.2</f>
        <v>32.64</v>
      </c>
      <c r="N2924">
        <v>1</v>
      </c>
      <c r="O2924">
        <v>10.199999999999999</v>
      </c>
      <c r="P2924">
        <v>3.2</v>
      </c>
    </row>
    <row r="2925" spans="13:16" x14ac:dyDescent="0.25">
      <c r="M2925">
        <f>1*10.2*4.2</f>
        <v>42.839999999999996</v>
      </c>
      <c r="N2925">
        <v>1</v>
      </c>
      <c r="O2925">
        <v>10.199999999999999</v>
      </c>
      <c r="P2925">
        <v>4.2</v>
      </c>
    </row>
    <row r="2926" spans="13:16" x14ac:dyDescent="0.25">
      <c r="M2926">
        <f>1*10.2*5.2</f>
        <v>53.04</v>
      </c>
      <c r="N2926">
        <v>1</v>
      </c>
      <c r="O2926">
        <v>10.199999999999999</v>
      </c>
      <c r="P2926">
        <v>5.2</v>
      </c>
    </row>
    <row r="2927" spans="13:16" x14ac:dyDescent="0.25">
      <c r="M2927">
        <f>1*10.2*6.2</f>
        <v>63.239999999999995</v>
      </c>
      <c r="N2927">
        <v>1</v>
      </c>
      <c r="O2927">
        <v>10.199999999999999</v>
      </c>
      <c r="P2927">
        <v>6.2</v>
      </c>
    </row>
    <row r="2928" spans="13:16" x14ac:dyDescent="0.25">
      <c r="M2928">
        <f>1*10.2*7.2</f>
        <v>73.44</v>
      </c>
      <c r="N2928">
        <v>1</v>
      </c>
      <c r="O2928">
        <v>10.199999999999999</v>
      </c>
      <c r="P2928">
        <v>7.2</v>
      </c>
    </row>
    <row r="2929" spans="13:16" x14ac:dyDescent="0.25">
      <c r="M2929">
        <f>1*10.2*8.2</f>
        <v>83.639999999999986</v>
      </c>
      <c r="N2929">
        <v>1</v>
      </c>
      <c r="O2929">
        <v>10.199999999999999</v>
      </c>
      <c r="P2929">
        <v>8.1999999999999993</v>
      </c>
    </row>
    <row r="2930" spans="13:16" x14ac:dyDescent="0.25">
      <c r="M2930">
        <f>1*10.2*9.2</f>
        <v>93.839999999999989</v>
      </c>
      <c r="N2930">
        <v>1</v>
      </c>
      <c r="O2930">
        <v>10.199999999999999</v>
      </c>
      <c r="P2930">
        <v>9.1999999999999993</v>
      </c>
    </row>
    <row r="2931" spans="13:16" x14ac:dyDescent="0.25">
      <c r="M2931">
        <f>1*10.2*10.2</f>
        <v>104.03999999999999</v>
      </c>
      <c r="N2931">
        <v>1</v>
      </c>
      <c r="O2931">
        <v>10.199999999999999</v>
      </c>
      <c r="P2931">
        <v>10.199999999999999</v>
      </c>
    </row>
    <row r="2932" spans="13:16" x14ac:dyDescent="0.25">
      <c r="M2932">
        <f>1*10.2*1.3</f>
        <v>13.26</v>
      </c>
      <c r="N2932">
        <v>1</v>
      </c>
      <c r="O2932">
        <v>10.199999999999999</v>
      </c>
      <c r="P2932">
        <v>1.3</v>
      </c>
    </row>
    <row r="2933" spans="13:16" x14ac:dyDescent="0.25">
      <c r="M2933">
        <f>1*10.2*2.3</f>
        <v>23.459999999999997</v>
      </c>
      <c r="N2933">
        <v>1</v>
      </c>
      <c r="O2933">
        <v>10.199999999999999</v>
      </c>
      <c r="P2933">
        <v>2.2999999999999998</v>
      </c>
    </row>
    <row r="2934" spans="13:16" x14ac:dyDescent="0.25">
      <c r="M2934">
        <f>1*10.2*3.3</f>
        <v>33.659999999999997</v>
      </c>
      <c r="N2934">
        <v>1</v>
      </c>
      <c r="O2934">
        <v>10.199999999999999</v>
      </c>
      <c r="P2934">
        <v>3.3</v>
      </c>
    </row>
    <row r="2935" spans="13:16" x14ac:dyDescent="0.25">
      <c r="M2935">
        <f>1*10.2*4.3</f>
        <v>43.859999999999992</v>
      </c>
      <c r="N2935">
        <v>1</v>
      </c>
      <c r="O2935">
        <v>10.199999999999999</v>
      </c>
      <c r="P2935">
        <v>4.3</v>
      </c>
    </row>
    <row r="2936" spans="13:16" x14ac:dyDescent="0.25">
      <c r="M2936">
        <f>1*10.2*5.3</f>
        <v>54.059999999999995</v>
      </c>
      <c r="N2936">
        <v>1</v>
      </c>
      <c r="O2936">
        <v>10.199999999999999</v>
      </c>
      <c r="P2936">
        <v>5.3</v>
      </c>
    </row>
    <row r="2937" spans="13:16" x14ac:dyDescent="0.25">
      <c r="M2937">
        <f>1*10.2*6.3</f>
        <v>64.259999999999991</v>
      </c>
      <c r="N2937">
        <v>1</v>
      </c>
      <c r="O2937">
        <v>10.199999999999999</v>
      </c>
      <c r="P2937">
        <v>6.3</v>
      </c>
    </row>
    <row r="2938" spans="13:16" x14ac:dyDescent="0.25">
      <c r="M2938">
        <f>1*10.2*7.3</f>
        <v>74.459999999999994</v>
      </c>
      <c r="N2938">
        <v>1</v>
      </c>
      <c r="O2938">
        <v>10.199999999999999</v>
      </c>
      <c r="P2938">
        <v>7.3</v>
      </c>
    </row>
    <row r="2939" spans="13:16" x14ac:dyDescent="0.25">
      <c r="M2939">
        <f>1*10.2*8.3</f>
        <v>84.66</v>
      </c>
      <c r="N2939">
        <v>1</v>
      </c>
      <c r="O2939">
        <v>10.199999999999999</v>
      </c>
      <c r="P2939">
        <v>8.3000000000000007</v>
      </c>
    </row>
    <row r="2940" spans="13:16" x14ac:dyDescent="0.25">
      <c r="M2940">
        <f>1*10.2*9.3</f>
        <v>94.86</v>
      </c>
      <c r="N2940">
        <v>1</v>
      </c>
      <c r="O2940">
        <v>10.199999999999999</v>
      </c>
      <c r="P2940">
        <v>9.3000000000000007</v>
      </c>
    </row>
    <row r="2941" spans="13:16" x14ac:dyDescent="0.25">
      <c r="M2941">
        <f>1*10.2*10.3</f>
        <v>105.06</v>
      </c>
      <c r="N2941">
        <v>1</v>
      </c>
      <c r="O2941">
        <v>10.199999999999999</v>
      </c>
      <c r="P2941">
        <v>10.3</v>
      </c>
    </row>
    <row r="2942" spans="13:16" x14ac:dyDescent="0.25">
      <c r="M2942">
        <f>1*10.2*1.4</f>
        <v>14.279999999999998</v>
      </c>
      <c r="N2942">
        <v>1</v>
      </c>
      <c r="O2942">
        <v>10.199999999999999</v>
      </c>
      <c r="P2942">
        <v>1.4</v>
      </c>
    </row>
    <row r="2943" spans="13:16" x14ac:dyDescent="0.25">
      <c r="M2943">
        <f>1*10.2*2.4</f>
        <v>24.479999999999997</v>
      </c>
      <c r="N2943">
        <v>1</v>
      </c>
      <c r="O2943">
        <v>10.199999999999999</v>
      </c>
      <c r="P2943">
        <v>2.4</v>
      </c>
    </row>
    <row r="2944" spans="13:16" x14ac:dyDescent="0.25">
      <c r="M2944">
        <f>1*10.2*3.4</f>
        <v>34.68</v>
      </c>
      <c r="N2944">
        <v>1</v>
      </c>
      <c r="O2944">
        <v>10.199999999999999</v>
      </c>
      <c r="P2944">
        <v>3.4</v>
      </c>
    </row>
    <row r="2945" spans="13:16" x14ac:dyDescent="0.25">
      <c r="M2945">
        <f>1*10.2*4.4</f>
        <v>44.88</v>
      </c>
      <c r="N2945">
        <v>1</v>
      </c>
      <c r="O2945">
        <v>10.199999999999999</v>
      </c>
      <c r="P2945">
        <v>4.4000000000000004</v>
      </c>
    </row>
    <row r="2946" spans="13:16" x14ac:dyDescent="0.25">
      <c r="M2946">
        <f>1*10.2*5.4</f>
        <v>55.08</v>
      </c>
      <c r="N2946">
        <v>1</v>
      </c>
      <c r="O2946">
        <v>10.199999999999999</v>
      </c>
      <c r="P2946">
        <v>5.4</v>
      </c>
    </row>
    <row r="2947" spans="13:16" x14ac:dyDescent="0.25">
      <c r="M2947">
        <f>1*10.2*6.4</f>
        <v>65.28</v>
      </c>
      <c r="N2947">
        <v>1</v>
      </c>
      <c r="O2947">
        <v>10.199999999999999</v>
      </c>
      <c r="P2947">
        <v>6.4</v>
      </c>
    </row>
    <row r="2948" spans="13:16" x14ac:dyDescent="0.25">
      <c r="M2948">
        <f>1*10.2*7.4</f>
        <v>75.48</v>
      </c>
      <c r="N2948">
        <v>1</v>
      </c>
      <c r="O2948">
        <v>10.199999999999999</v>
      </c>
      <c r="P2948">
        <v>7.4</v>
      </c>
    </row>
    <row r="2949" spans="13:16" x14ac:dyDescent="0.25">
      <c r="M2949">
        <f>1*10.2*8.4</f>
        <v>85.679999999999993</v>
      </c>
      <c r="N2949">
        <v>1</v>
      </c>
      <c r="O2949">
        <v>10.199999999999999</v>
      </c>
      <c r="P2949">
        <v>8.4</v>
      </c>
    </row>
    <row r="2950" spans="13:16" x14ac:dyDescent="0.25">
      <c r="M2950">
        <f>1*10.2*9.4</f>
        <v>95.88</v>
      </c>
      <c r="N2950">
        <v>1</v>
      </c>
      <c r="O2950">
        <v>10.199999999999999</v>
      </c>
      <c r="P2950">
        <v>9.4</v>
      </c>
    </row>
    <row r="2951" spans="13:16" x14ac:dyDescent="0.25">
      <c r="M2951">
        <f>1*10.2*10.4</f>
        <v>106.08</v>
      </c>
      <c r="N2951">
        <v>1</v>
      </c>
      <c r="O2951">
        <v>10.199999999999999</v>
      </c>
      <c r="P2951">
        <v>10.4</v>
      </c>
    </row>
    <row r="2952" spans="13:16" x14ac:dyDescent="0.25">
      <c r="M2952">
        <f>1*10.2*1.5</f>
        <v>15.299999999999999</v>
      </c>
      <c r="N2952">
        <v>1</v>
      </c>
      <c r="O2952">
        <v>10.199999999999999</v>
      </c>
      <c r="P2952">
        <v>1.5</v>
      </c>
    </row>
    <row r="2953" spans="13:16" x14ac:dyDescent="0.25">
      <c r="M2953">
        <f>1*10.2*2.5</f>
        <v>25.5</v>
      </c>
      <c r="N2953">
        <v>1</v>
      </c>
      <c r="O2953">
        <v>10.199999999999999</v>
      </c>
      <c r="P2953">
        <v>2.5</v>
      </c>
    </row>
    <row r="2954" spans="13:16" x14ac:dyDescent="0.25">
      <c r="M2954">
        <f>1*10.2*3.5</f>
        <v>35.699999999999996</v>
      </c>
      <c r="N2954">
        <v>1</v>
      </c>
      <c r="O2954">
        <v>10.199999999999999</v>
      </c>
      <c r="P2954">
        <v>3.5</v>
      </c>
    </row>
    <row r="2955" spans="13:16" x14ac:dyDescent="0.25">
      <c r="M2955">
        <f>1*10.2*4.5</f>
        <v>45.9</v>
      </c>
      <c r="N2955">
        <v>1</v>
      </c>
      <c r="O2955">
        <v>10.199999999999999</v>
      </c>
      <c r="P2955">
        <v>4.5</v>
      </c>
    </row>
    <row r="2956" spans="13:16" x14ac:dyDescent="0.25">
      <c r="M2956">
        <f>1*10.2*5.5</f>
        <v>56.099999999999994</v>
      </c>
      <c r="N2956">
        <v>1</v>
      </c>
      <c r="O2956">
        <v>10.199999999999999</v>
      </c>
      <c r="P2956">
        <v>5.5</v>
      </c>
    </row>
    <row r="2957" spans="13:16" x14ac:dyDescent="0.25">
      <c r="M2957">
        <f>1*10.2*6.5</f>
        <v>66.3</v>
      </c>
      <c r="N2957">
        <v>1</v>
      </c>
      <c r="O2957">
        <v>10.199999999999999</v>
      </c>
      <c r="P2957">
        <v>6.5</v>
      </c>
    </row>
    <row r="2958" spans="13:16" x14ac:dyDescent="0.25">
      <c r="M2958">
        <f>1*10.2*7.5</f>
        <v>76.5</v>
      </c>
      <c r="N2958">
        <v>1</v>
      </c>
      <c r="O2958">
        <v>10.199999999999999</v>
      </c>
      <c r="P2958">
        <v>7.5</v>
      </c>
    </row>
    <row r="2959" spans="13:16" x14ac:dyDescent="0.25">
      <c r="M2959">
        <f>1*10.2*8.5</f>
        <v>86.699999999999989</v>
      </c>
      <c r="N2959">
        <v>1</v>
      </c>
      <c r="O2959">
        <v>10.199999999999999</v>
      </c>
      <c r="P2959">
        <v>8.5</v>
      </c>
    </row>
    <row r="2960" spans="13:16" x14ac:dyDescent="0.25">
      <c r="M2960">
        <f>1*10.2*9.5</f>
        <v>96.899999999999991</v>
      </c>
      <c r="N2960">
        <v>1</v>
      </c>
      <c r="O2960">
        <v>10.199999999999999</v>
      </c>
      <c r="P2960">
        <v>9.5</v>
      </c>
    </row>
    <row r="2961" spans="13:16" x14ac:dyDescent="0.25">
      <c r="M2961">
        <f>1*10.2*10.5</f>
        <v>107.1</v>
      </c>
      <c r="N2961">
        <v>1</v>
      </c>
      <c r="O2961">
        <v>10.199999999999999</v>
      </c>
      <c r="P2961">
        <v>10.5</v>
      </c>
    </row>
    <row r="2962" spans="13:16" x14ac:dyDescent="0.25">
      <c r="M2962">
        <f>1*10.2*1.6</f>
        <v>16.32</v>
      </c>
      <c r="N2962">
        <v>1</v>
      </c>
      <c r="O2962">
        <v>10.199999999999999</v>
      </c>
      <c r="P2962">
        <v>1.6</v>
      </c>
    </row>
    <row r="2963" spans="13:16" x14ac:dyDescent="0.25">
      <c r="M2963">
        <f>1*10.2*2.6</f>
        <v>26.52</v>
      </c>
      <c r="N2963">
        <v>1</v>
      </c>
      <c r="O2963">
        <v>10.199999999999999</v>
      </c>
      <c r="P2963">
        <v>2.6</v>
      </c>
    </row>
    <row r="2964" spans="13:16" x14ac:dyDescent="0.25">
      <c r="M2964">
        <f>1*10.2*3.6</f>
        <v>36.72</v>
      </c>
      <c r="N2964">
        <v>1</v>
      </c>
      <c r="O2964">
        <v>10.199999999999999</v>
      </c>
      <c r="P2964">
        <v>3.6</v>
      </c>
    </row>
    <row r="2965" spans="13:16" x14ac:dyDescent="0.25">
      <c r="M2965">
        <f>1*10.2*4.6</f>
        <v>46.919999999999995</v>
      </c>
      <c r="N2965">
        <v>1</v>
      </c>
      <c r="O2965">
        <v>10.199999999999999</v>
      </c>
      <c r="P2965">
        <v>4.5999999999999996</v>
      </c>
    </row>
    <row r="2966" spans="13:16" x14ac:dyDescent="0.25">
      <c r="M2966">
        <f>1*10.2*5.6</f>
        <v>57.11999999999999</v>
      </c>
      <c r="N2966">
        <v>1</v>
      </c>
      <c r="O2966">
        <v>10.199999999999999</v>
      </c>
      <c r="P2966">
        <v>5.6</v>
      </c>
    </row>
    <row r="2967" spans="13:16" x14ac:dyDescent="0.25">
      <c r="M2967">
        <f>1*10.2*6.6</f>
        <v>67.319999999999993</v>
      </c>
      <c r="N2967">
        <v>1</v>
      </c>
      <c r="O2967">
        <v>10.199999999999999</v>
      </c>
      <c r="P2967">
        <v>6.6</v>
      </c>
    </row>
    <row r="2968" spans="13:16" x14ac:dyDescent="0.25">
      <c r="M2968">
        <f>1*10.2*7.6</f>
        <v>77.52</v>
      </c>
      <c r="N2968">
        <v>1</v>
      </c>
      <c r="O2968">
        <v>10.199999999999999</v>
      </c>
      <c r="P2968">
        <v>7.6</v>
      </c>
    </row>
    <row r="2969" spans="13:16" x14ac:dyDescent="0.25">
      <c r="M2969">
        <f>1*10.2*8.6</f>
        <v>87.719999999999985</v>
      </c>
      <c r="N2969">
        <v>1</v>
      </c>
      <c r="O2969">
        <v>10.199999999999999</v>
      </c>
      <c r="P2969">
        <v>8.6</v>
      </c>
    </row>
    <row r="2970" spans="13:16" x14ac:dyDescent="0.25">
      <c r="M2970">
        <f>1*10.2*9.6</f>
        <v>97.919999999999987</v>
      </c>
      <c r="N2970">
        <v>1</v>
      </c>
      <c r="O2970">
        <v>10.199999999999999</v>
      </c>
      <c r="P2970">
        <v>9.6</v>
      </c>
    </row>
    <row r="2971" spans="13:16" x14ac:dyDescent="0.25">
      <c r="M2971">
        <f>1*10.2*10.6</f>
        <v>108.11999999999999</v>
      </c>
      <c r="N2971">
        <v>1</v>
      </c>
      <c r="O2971">
        <v>10.199999999999999</v>
      </c>
      <c r="P2971">
        <v>10.6</v>
      </c>
    </row>
    <row r="2972" spans="13:16" x14ac:dyDescent="0.25">
      <c r="M2972">
        <f>1*10.2*1.7</f>
        <v>17.34</v>
      </c>
      <c r="N2972">
        <v>1</v>
      </c>
      <c r="O2972">
        <v>10.199999999999999</v>
      </c>
      <c r="P2972">
        <v>1.7</v>
      </c>
    </row>
    <row r="2973" spans="13:16" x14ac:dyDescent="0.25">
      <c r="M2973">
        <f>1*10.2*2.7</f>
        <v>27.54</v>
      </c>
      <c r="N2973">
        <v>1</v>
      </c>
      <c r="O2973">
        <v>10.199999999999999</v>
      </c>
      <c r="P2973">
        <v>2.7</v>
      </c>
    </row>
    <row r="2974" spans="13:16" x14ac:dyDescent="0.25">
      <c r="M2974">
        <f>1*10.2*3.7</f>
        <v>37.74</v>
      </c>
      <c r="N2974">
        <v>1</v>
      </c>
      <c r="O2974">
        <v>10.199999999999999</v>
      </c>
      <c r="P2974">
        <v>3.7</v>
      </c>
    </row>
    <row r="2975" spans="13:16" x14ac:dyDescent="0.25">
      <c r="M2975">
        <f>1*10.2*4.7</f>
        <v>47.94</v>
      </c>
      <c r="N2975">
        <v>1</v>
      </c>
      <c r="O2975">
        <v>10.199999999999999</v>
      </c>
      <c r="P2975">
        <v>4.7</v>
      </c>
    </row>
    <row r="2976" spans="13:16" x14ac:dyDescent="0.25">
      <c r="M2976">
        <f>1*10.2*5.7</f>
        <v>58.14</v>
      </c>
      <c r="N2976">
        <v>1</v>
      </c>
      <c r="O2976">
        <v>10.199999999999999</v>
      </c>
      <c r="P2976">
        <v>5.7</v>
      </c>
    </row>
    <row r="2977" spans="13:16" x14ac:dyDescent="0.25">
      <c r="M2977">
        <f>1*10.2*6.7</f>
        <v>68.34</v>
      </c>
      <c r="N2977">
        <v>1</v>
      </c>
      <c r="O2977">
        <v>10.199999999999999</v>
      </c>
      <c r="P2977">
        <v>6.7</v>
      </c>
    </row>
    <row r="2978" spans="13:16" x14ac:dyDescent="0.25">
      <c r="M2978">
        <f>1*10.2*7.7</f>
        <v>78.539999999999992</v>
      </c>
      <c r="N2978">
        <v>1</v>
      </c>
      <c r="O2978">
        <v>10.199999999999999</v>
      </c>
      <c r="P2978">
        <v>7.7</v>
      </c>
    </row>
    <row r="2979" spans="13:16" x14ac:dyDescent="0.25">
      <c r="M2979">
        <f>1*10.2*8.7</f>
        <v>88.739999999999981</v>
      </c>
      <c r="N2979">
        <v>1</v>
      </c>
      <c r="O2979">
        <v>10.199999999999999</v>
      </c>
      <c r="P2979">
        <v>8.6999999999999993</v>
      </c>
    </row>
    <row r="2980" spans="13:16" x14ac:dyDescent="0.25">
      <c r="M2980">
        <f>1*10.2*9.7</f>
        <v>98.939999999999984</v>
      </c>
      <c r="N2980">
        <v>1</v>
      </c>
      <c r="O2980">
        <v>10.199999999999999</v>
      </c>
      <c r="P2980">
        <v>9.6999999999999993</v>
      </c>
    </row>
    <row r="2981" spans="13:16" x14ac:dyDescent="0.25">
      <c r="M2981">
        <f>1*10.2*10.7</f>
        <v>109.13999999999999</v>
      </c>
      <c r="N2981">
        <v>1</v>
      </c>
      <c r="O2981">
        <v>10.199999999999999</v>
      </c>
      <c r="P2981">
        <v>10.7</v>
      </c>
    </row>
    <row r="2982" spans="13:16" x14ac:dyDescent="0.25">
      <c r="M2982">
        <f>1*10.2*1.8</f>
        <v>18.36</v>
      </c>
      <c r="N2982">
        <v>1</v>
      </c>
      <c r="O2982">
        <v>10.199999999999999</v>
      </c>
      <c r="P2982">
        <v>1.8</v>
      </c>
    </row>
    <row r="2983" spans="13:16" x14ac:dyDescent="0.25">
      <c r="M2983">
        <f>1*10.2*2.8</f>
        <v>28.559999999999995</v>
      </c>
      <c r="N2983">
        <v>1</v>
      </c>
      <c r="O2983">
        <v>10.199999999999999</v>
      </c>
      <c r="P2983">
        <v>2.8</v>
      </c>
    </row>
    <row r="2984" spans="13:16" x14ac:dyDescent="0.25">
      <c r="M2984">
        <f>1*10.2*3.8</f>
        <v>38.76</v>
      </c>
      <c r="N2984">
        <v>1</v>
      </c>
      <c r="O2984">
        <v>10.199999999999999</v>
      </c>
      <c r="P2984">
        <v>3.8</v>
      </c>
    </row>
    <row r="2985" spans="13:16" x14ac:dyDescent="0.25">
      <c r="M2985">
        <f>1*10.2*4.8</f>
        <v>48.959999999999994</v>
      </c>
      <c r="N2985">
        <v>1</v>
      </c>
      <c r="O2985">
        <v>10.199999999999999</v>
      </c>
      <c r="P2985">
        <v>4.8</v>
      </c>
    </row>
    <row r="2986" spans="13:16" x14ac:dyDescent="0.25">
      <c r="M2986">
        <f>1*10.2*5.8</f>
        <v>59.16</v>
      </c>
      <c r="N2986">
        <v>1</v>
      </c>
      <c r="O2986">
        <v>10.199999999999999</v>
      </c>
      <c r="P2986">
        <v>5.8</v>
      </c>
    </row>
    <row r="2987" spans="13:16" x14ac:dyDescent="0.25">
      <c r="M2987">
        <f>1*10.2*6.8</f>
        <v>69.36</v>
      </c>
      <c r="N2987">
        <v>1</v>
      </c>
      <c r="O2987">
        <v>10.199999999999999</v>
      </c>
      <c r="P2987">
        <v>6.8</v>
      </c>
    </row>
    <row r="2988" spans="13:16" x14ac:dyDescent="0.25">
      <c r="M2988">
        <f>1*10.2*7.8</f>
        <v>79.559999999999988</v>
      </c>
      <c r="N2988">
        <v>1</v>
      </c>
      <c r="O2988">
        <v>10.199999999999999</v>
      </c>
      <c r="P2988">
        <v>7.8</v>
      </c>
    </row>
    <row r="2989" spans="13:16" x14ac:dyDescent="0.25">
      <c r="M2989">
        <f>1*10.2*8.8</f>
        <v>89.76</v>
      </c>
      <c r="N2989">
        <v>1</v>
      </c>
      <c r="O2989">
        <v>10.199999999999999</v>
      </c>
      <c r="P2989">
        <v>8.8000000000000007</v>
      </c>
    </row>
    <row r="2990" spans="13:16" x14ac:dyDescent="0.25">
      <c r="M2990">
        <f>1*10.2*9.8</f>
        <v>99.96</v>
      </c>
      <c r="N2990">
        <v>1</v>
      </c>
      <c r="O2990">
        <v>10.199999999999999</v>
      </c>
      <c r="P2990">
        <v>9.8000000000000007</v>
      </c>
    </row>
    <row r="2991" spans="13:16" x14ac:dyDescent="0.25">
      <c r="M2991">
        <f>1*10.2*10.8</f>
        <v>110.16</v>
      </c>
      <c r="N2991">
        <v>1</v>
      </c>
      <c r="O2991">
        <v>10.199999999999999</v>
      </c>
      <c r="P2991">
        <v>10.8</v>
      </c>
    </row>
    <row r="2992" spans="13:16" x14ac:dyDescent="0.25">
      <c r="M2992">
        <f>1*10.2*1.9</f>
        <v>19.38</v>
      </c>
      <c r="N2992">
        <v>1</v>
      </c>
      <c r="O2992">
        <v>10.199999999999999</v>
      </c>
      <c r="P2992">
        <v>1.9</v>
      </c>
    </row>
    <row r="2993" spans="13:16" x14ac:dyDescent="0.25">
      <c r="M2993">
        <f>1*10.2*2.9</f>
        <v>29.58</v>
      </c>
      <c r="N2993">
        <v>1</v>
      </c>
      <c r="O2993">
        <v>10.199999999999999</v>
      </c>
      <c r="P2993">
        <v>2.9</v>
      </c>
    </row>
    <row r="2994" spans="13:16" x14ac:dyDescent="0.25">
      <c r="M2994">
        <f>1*10.2*3.9</f>
        <v>39.779999999999994</v>
      </c>
      <c r="N2994">
        <v>1</v>
      </c>
      <c r="O2994">
        <v>10.199999999999999</v>
      </c>
      <c r="P2994">
        <v>3.9</v>
      </c>
    </row>
    <row r="2995" spans="13:16" x14ac:dyDescent="0.25">
      <c r="M2995">
        <f>1*10.2*4.9</f>
        <v>49.98</v>
      </c>
      <c r="N2995">
        <v>1</v>
      </c>
      <c r="O2995">
        <v>10.199999999999999</v>
      </c>
      <c r="P2995">
        <v>4.9000000000000004</v>
      </c>
    </row>
    <row r="2996" spans="13:16" x14ac:dyDescent="0.25">
      <c r="M2996">
        <f>1*10.2*5.9</f>
        <v>60.18</v>
      </c>
      <c r="N2996">
        <v>1</v>
      </c>
      <c r="O2996">
        <v>10.199999999999999</v>
      </c>
      <c r="P2996">
        <v>5.9</v>
      </c>
    </row>
    <row r="2997" spans="13:16" x14ac:dyDescent="0.25">
      <c r="M2997">
        <f>1*10.2*6.9</f>
        <v>70.38</v>
      </c>
      <c r="N2997">
        <v>1</v>
      </c>
      <c r="O2997">
        <v>10.199999999999999</v>
      </c>
      <c r="P2997">
        <v>6.9</v>
      </c>
    </row>
    <row r="2998" spans="13:16" x14ac:dyDescent="0.25">
      <c r="M2998">
        <f>1*10.2*7.9</f>
        <v>80.58</v>
      </c>
      <c r="N2998">
        <v>1</v>
      </c>
      <c r="O2998">
        <v>10.199999999999999</v>
      </c>
      <c r="P2998">
        <v>7.9</v>
      </c>
    </row>
    <row r="2999" spans="13:16" x14ac:dyDescent="0.25">
      <c r="M2999">
        <f>1*10.2*8.9</f>
        <v>90.78</v>
      </c>
      <c r="N2999">
        <v>1</v>
      </c>
      <c r="O2999">
        <v>10.199999999999999</v>
      </c>
      <c r="P2999">
        <v>8.9</v>
      </c>
    </row>
    <row r="3000" spans="13:16" x14ac:dyDescent="0.25">
      <c r="M3000">
        <f>1*10.2*9.9</f>
        <v>100.97999999999999</v>
      </c>
      <c r="N3000">
        <v>1</v>
      </c>
      <c r="O3000">
        <v>10.199999999999999</v>
      </c>
      <c r="P3000">
        <v>9.9</v>
      </c>
    </row>
    <row r="3001" spans="13:16" x14ac:dyDescent="0.25">
      <c r="M3001">
        <f>1*10.2*10.9</f>
        <v>111.17999999999999</v>
      </c>
      <c r="N3001">
        <v>1</v>
      </c>
      <c r="O3001">
        <v>10.199999999999999</v>
      </c>
      <c r="P3001">
        <v>10.9</v>
      </c>
    </row>
    <row r="3002" spans="13:16" x14ac:dyDescent="0.25">
      <c r="M3002">
        <f>1*1.3*1</f>
        <v>1.3</v>
      </c>
      <c r="N3002">
        <v>1</v>
      </c>
      <c r="O3002">
        <v>1.3</v>
      </c>
      <c r="P3002">
        <v>1</v>
      </c>
    </row>
    <row r="3003" spans="13:16" x14ac:dyDescent="0.25">
      <c r="M3003">
        <f>1*1.3*2</f>
        <v>2.6</v>
      </c>
      <c r="N3003">
        <v>1</v>
      </c>
      <c r="O3003">
        <v>1.3</v>
      </c>
      <c r="P3003">
        <v>2</v>
      </c>
    </row>
    <row r="3004" spans="13:16" x14ac:dyDescent="0.25">
      <c r="M3004">
        <f>1*1.3*3</f>
        <v>3.9000000000000004</v>
      </c>
      <c r="N3004">
        <v>1</v>
      </c>
      <c r="O3004">
        <v>1.3</v>
      </c>
      <c r="P3004">
        <v>3</v>
      </c>
    </row>
    <row r="3005" spans="13:16" x14ac:dyDescent="0.25">
      <c r="M3005">
        <f>1*1.3*4</f>
        <v>5.2</v>
      </c>
      <c r="N3005">
        <v>1</v>
      </c>
      <c r="O3005">
        <v>1.3</v>
      </c>
      <c r="P3005">
        <v>4</v>
      </c>
    </row>
    <row r="3006" spans="13:16" x14ac:dyDescent="0.25">
      <c r="M3006">
        <f>1*1.3*5</f>
        <v>6.5</v>
      </c>
      <c r="N3006">
        <v>1</v>
      </c>
      <c r="O3006">
        <v>1.3</v>
      </c>
      <c r="P3006">
        <v>5</v>
      </c>
    </row>
    <row r="3007" spans="13:16" x14ac:dyDescent="0.25">
      <c r="M3007">
        <f>1*1.3*6</f>
        <v>7.8000000000000007</v>
      </c>
      <c r="N3007">
        <v>1</v>
      </c>
      <c r="O3007">
        <v>1.3</v>
      </c>
      <c r="P3007">
        <v>6</v>
      </c>
    </row>
    <row r="3008" spans="13:16" x14ac:dyDescent="0.25">
      <c r="M3008">
        <f>1*1.3*7</f>
        <v>9.1</v>
      </c>
      <c r="N3008">
        <v>1</v>
      </c>
      <c r="O3008">
        <v>1.3</v>
      </c>
      <c r="P3008">
        <v>7</v>
      </c>
    </row>
    <row r="3009" spans="13:16" x14ac:dyDescent="0.25">
      <c r="M3009">
        <f>1*1.3*8</f>
        <v>10.4</v>
      </c>
      <c r="N3009">
        <v>1</v>
      </c>
      <c r="O3009">
        <v>1.3</v>
      </c>
      <c r="P3009">
        <v>8</v>
      </c>
    </row>
    <row r="3010" spans="13:16" x14ac:dyDescent="0.25">
      <c r="M3010">
        <f>1*1.3*9</f>
        <v>11.700000000000001</v>
      </c>
      <c r="N3010">
        <v>1</v>
      </c>
      <c r="O3010">
        <v>1.3</v>
      </c>
      <c r="P3010">
        <v>9</v>
      </c>
    </row>
    <row r="3011" spans="13:16" x14ac:dyDescent="0.25">
      <c r="M3011">
        <f>1*1.3*10</f>
        <v>13</v>
      </c>
      <c r="N3011">
        <v>1</v>
      </c>
      <c r="O3011">
        <v>1.3</v>
      </c>
      <c r="P3011">
        <v>10</v>
      </c>
    </row>
    <row r="3012" spans="13:16" x14ac:dyDescent="0.25">
      <c r="M3012">
        <f>1*1.3*1.1</f>
        <v>1.4300000000000002</v>
      </c>
      <c r="N3012">
        <v>1</v>
      </c>
      <c r="O3012">
        <v>1.3</v>
      </c>
      <c r="P3012">
        <v>1.1000000000000001</v>
      </c>
    </row>
    <row r="3013" spans="13:16" x14ac:dyDescent="0.25">
      <c r="M3013">
        <f>1*1.3*2.1</f>
        <v>2.7300000000000004</v>
      </c>
      <c r="N3013">
        <v>1</v>
      </c>
      <c r="O3013">
        <v>1.3</v>
      </c>
      <c r="P3013">
        <v>2.1</v>
      </c>
    </row>
    <row r="3014" spans="13:16" x14ac:dyDescent="0.25">
      <c r="M3014">
        <f>1*1.3*3.1</f>
        <v>4.03</v>
      </c>
      <c r="N3014">
        <v>1</v>
      </c>
      <c r="O3014">
        <v>1.3</v>
      </c>
      <c r="P3014">
        <v>3.1</v>
      </c>
    </row>
    <row r="3015" spans="13:16" x14ac:dyDescent="0.25">
      <c r="M3015">
        <f>1*1.3*4.1</f>
        <v>5.33</v>
      </c>
      <c r="N3015">
        <v>1</v>
      </c>
      <c r="O3015">
        <v>1.3</v>
      </c>
      <c r="P3015">
        <v>4.0999999999999996</v>
      </c>
    </row>
    <row r="3016" spans="13:16" x14ac:dyDescent="0.25">
      <c r="M3016">
        <f>1*1.3*5.1</f>
        <v>6.63</v>
      </c>
      <c r="N3016">
        <v>1</v>
      </c>
      <c r="O3016">
        <v>1.3</v>
      </c>
      <c r="P3016">
        <v>5.0999999999999996</v>
      </c>
    </row>
    <row r="3017" spans="13:16" x14ac:dyDescent="0.25">
      <c r="M3017">
        <f>1*1.3*6.1</f>
        <v>7.93</v>
      </c>
      <c r="N3017">
        <v>1</v>
      </c>
      <c r="O3017">
        <v>1.3</v>
      </c>
      <c r="P3017">
        <v>6.1</v>
      </c>
    </row>
    <row r="3018" spans="13:16" x14ac:dyDescent="0.25">
      <c r="M3018">
        <f>1*1.3*7.1</f>
        <v>9.23</v>
      </c>
      <c r="N3018">
        <v>1</v>
      </c>
      <c r="O3018">
        <v>1.3</v>
      </c>
      <c r="P3018">
        <v>7.1</v>
      </c>
    </row>
    <row r="3019" spans="13:16" x14ac:dyDescent="0.25">
      <c r="M3019">
        <f>1*1.3*8.1</f>
        <v>10.53</v>
      </c>
      <c r="N3019">
        <v>1</v>
      </c>
      <c r="O3019">
        <v>1.3</v>
      </c>
      <c r="P3019">
        <v>8.1</v>
      </c>
    </row>
    <row r="3020" spans="13:16" x14ac:dyDescent="0.25">
      <c r="M3020">
        <f>1*1.3*9.1</f>
        <v>11.83</v>
      </c>
      <c r="N3020">
        <v>1</v>
      </c>
      <c r="O3020">
        <v>1.3</v>
      </c>
      <c r="P3020">
        <v>9.1</v>
      </c>
    </row>
    <row r="3021" spans="13:16" x14ac:dyDescent="0.25">
      <c r="M3021">
        <f>1*1.3*10.1</f>
        <v>13.13</v>
      </c>
      <c r="N3021">
        <v>1</v>
      </c>
      <c r="O3021">
        <v>1.3</v>
      </c>
      <c r="P3021">
        <v>10.1</v>
      </c>
    </row>
    <row r="3022" spans="13:16" x14ac:dyDescent="0.25">
      <c r="M3022">
        <f>1*1.3*1.2</f>
        <v>1.56</v>
      </c>
      <c r="N3022">
        <v>1</v>
      </c>
      <c r="O3022">
        <v>1.3</v>
      </c>
      <c r="P3022">
        <v>1.2</v>
      </c>
    </row>
    <row r="3023" spans="13:16" x14ac:dyDescent="0.25">
      <c r="M3023">
        <f>1*1.3*2.2</f>
        <v>2.8600000000000003</v>
      </c>
      <c r="N3023">
        <v>1</v>
      </c>
      <c r="O3023">
        <v>1.3</v>
      </c>
      <c r="P3023">
        <v>2.2000000000000002</v>
      </c>
    </row>
    <row r="3024" spans="13:16" x14ac:dyDescent="0.25">
      <c r="M3024">
        <f>1*1.3*3.2</f>
        <v>4.16</v>
      </c>
      <c r="N3024">
        <v>1</v>
      </c>
      <c r="O3024">
        <v>1.3</v>
      </c>
      <c r="P3024">
        <v>3.2</v>
      </c>
    </row>
    <row r="3025" spans="13:16" x14ac:dyDescent="0.25">
      <c r="M3025">
        <f>1*1.3*4.2</f>
        <v>5.4600000000000009</v>
      </c>
      <c r="N3025">
        <v>1</v>
      </c>
      <c r="O3025">
        <v>1.3</v>
      </c>
      <c r="P3025">
        <v>4.2</v>
      </c>
    </row>
    <row r="3026" spans="13:16" x14ac:dyDescent="0.25">
      <c r="M3026">
        <f>1*1.3*5.2</f>
        <v>6.7600000000000007</v>
      </c>
      <c r="N3026">
        <v>1</v>
      </c>
      <c r="O3026">
        <v>1.3</v>
      </c>
      <c r="P3026">
        <v>5.2</v>
      </c>
    </row>
    <row r="3027" spans="13:16" x14ac:dyDescent="0.25">
      <c r="M3027">
        <f>1*1.3*6.2</f>
        <v>8.06</v>
      </c>
      <c r="N3027">
        <v>1</v>
      </c>
      <c r="O3027">
        <v>1.3</v>
      </c>
      <c r="P3027">
        <v>6.2</v>
      </c>
    </row>
    <row r="3028" spans="13:16" x14ac:dyDescent="0.25">
      <c r="M3028">
        <f>1*1.3*7.2</f>
        <v>9.3600000000000012</v>
      </c>
      <c r="N3028">
        <v>1</v>
      </c>
      <c r="O3028">
        <v>1.3</v>
      </c>
      <c r="P3028">
        <v>7.2</v>
      </c>
    </row>
    <row r="3029" spans="13:16" x14ac:dyDescent="0.25">
      <c r="M3029">
        <f>1*1.3*8.2</f>
        <v>10.66</v>
      </c>
      <c r="N3029">
        <v>1</v>
      </c>
      <c r="O3029">
        <v>1.3</v>
      </c>
      <c r="P3029">
        <v>8.1999999999999993</v>
      </c>
    </row>
    <row r="3030" spans="13:16" x14ac:dyDescent="0.25">
      <c r="M3030">
        <f>1*1.3*9.2</f>
        <v>11.959999999999999</v>
      </c>
      <c r="N3030">
        <v>1</v>
      </c>
      <c r="O3030">
        <v>1.3</v>
      </c>
      <c r="P3030">
        <v>9.1999999999999993</v>
      </c>
    </row>
    <row r="3031" spans="13:16" x14ac:dyDescent="0.25">
      <c r="M3031">
        <f>1*1.3*10.2</f>
        <v>13.26</v>
      </c>
      <c r="N3031">
        <v>1</v>
      </c>
      <c r="O3031">
        <v>1.3</v>
      </c>
      <c r="P3031">
        <v>10.199999999999999</v>
      </c>
    </row>
    <row r="3032" spans="13:16" x14ac:dyDescent="0.25">
      <c r="M3032">
        <f>1*1.3*1.3</f>
        <v>1.6900000000000002</v>
      </c>
      <c r="N3032">
        <v>1</v>
      </c>
      <c r="O3032">
        <v>1.3</v>
      </c>
      <c r="P3032">
        <v>1.3</v>
      </c>
    </row>
    <row r="3033" spans="13:16" x14ac:dyDescent="0.25">
      <c r="M3033">
        <f>1*1.3*2.3</f>
        <v>2.9899999999999998</v>
      </c>
      <c r="N3033">
        <v>1</v>
      </c>
      <c r="O3033">
        <v>1.3</v>
      </c>
      <c r="P3033">
        <v>2.2999999999999998</v>
      </c>
    </row>
    <row r="3034" spans="13:16" x14ac:dyDescent="0.25">
      <c r="M3034">
        <f>1*1.3*3.3</f>
        <v>4.29</v>
      </c>
      <c r="N3034">
        <v>1</v>
      </c>
      <c r="O3034">
        <v>1.3</v>
      </c>
      <c r="P3034">
        <v>3.3</v>
      </c>
    </row>
    <row r="3035" spans="13:16" x14ac:dyDescent="0.25">
      <c r="M3035">
        <f>1*1.3*4.3</f>
        <v>5.59</v>
      </c>
      <c r="N3035">
        <v>1</v>
      </c>
      <c r="O3035">
        <v>1.3</v>
      </c>
      <c r="P3035">
        <v>4.3</v>
      </c>
    </row>
    <row r="3036" spans="13:16" x14ac:dyDescent="0.25">
      <c r="M3036">
        <f>1*1.3*5.3</f>
        <v>6.89</v>
      </c>
      <c r="N3036">
        <v>1</v>
      </c>
      <c r="O3036">
        <v>1.3</v>
      </c>
      <c r="P3036">
        <v>5.3</v>
      </c>
    </row>
    <row r="3037" spans="13:16" x14ac:dyDescent="0.25">
      <c r="M3037">
        <f>1*1.3*6.3</f>
        <v>8.19</v>
      </c>
      <c r="N3037">
        <v>1</v>
      </c>
      <c r="O3037">
        <v>1.3</v>
      </c>
      <c r="P3037">
        <v>6.3</v>
      </c>
    </row>
    <row r="3038" spans="13:16" x14ac:dyDescent="0.25">
      <c r="M3038">
        <f>1*1.3*7.3</f>
        <v>9.49</v>
      </c>
      <c r="N3038">
        <v>1</v>
      </c>
      <c r="O3038">
        <v>1.3</v>
      </c>
      <c r="P3038">
        <v>7.3</v>
      </c>
    </row>
    <row r="3039" spans="13:16" x14ac:dyDescent="0.25">
      <c r="M3039">
        <f>1*1.3*8.3</f>
        <v>10.790000000000001</v>
      </c>
      <c r="N3039">
        <v>1</v>
      </c>
      <c r="O3039">
        <v>1.3</v>
      </c>
      <c r="P3039">
        <v>8.3000000000000007</v>
      </c>
    </row>
    <row r="3040" spans="13:16" x14ac:dyDescent="0.25">
      <c r="M3040">
        <f>1*1.3*9.3</f>
        <v>12.090000000000002</v>
      </c>
      <c r="N3040">
        <v>1</v>
      </c>
      <c r="O3040">
        <v>1.3</v>
      </c>
      <c r="P3040">
        <v>9.3000000000000007</v>
      </c>
    </row>
    <row r="3041" spans="13:16" x14ac:dyDescent="0.25">
      <c r="M3041">
        <f>1*1.3*10.3</f>
        <v>13.39</v>
      </c>
      <c r="N3041">
        <v>1</v>
      </c>
      <c r="O3041">
        <v>1.3</v>
      </c>
      <c r="P3041">
        <v>10.3</v>
      </c>
    </row>
    <row r="3042" spans="13:16" x14ac:dyDescent="0.25">
      <c r="M3042">
        <f>1*1.3*1.4</f>
        <v>1.8199999999999998</v>
      </c>
      <c r="N3042">
        <v>1</v>
      </c>
      <c r="O3042">
        <v>1.3</v>
      </c>
      <c r="P3042">
        <v>1.4</v>
      </c>
    </row>
    <row r="3043" spans="13:16" x14ac:dyDescent="0.25">
      <c r="M3043">
        <f>1*1.3*2.4</f>
        <v>3.12</v>
      </c>
      <c r="N3043">
        <v>1</v>
      </c>
      <c r="O3043">
        <v>1.3</v>
      </c>
      <c r="P3043">
        <v>2.4</v>
      </c>
    </row>
    <row r="3044" spans="13:16" x14ac:dyDescent="0.25">
      <c r="M3044">
        <f>1*1.3*3.4</f>
        <v>4.42</v>
      </c>
      <c r="N3044">
        <v>1</v>
      </c>
      <c r="O3044">
        <v>1.3</v>
      </c>
      <c r="P3044">
        <v>3.4</v>
      </c>
    </row>
    <row r="3045" spans="13:16" x14ac:dyDescent="0.25">
      <c r="M3045">
        <f>1*1.3*4.4</f>
        <v>5.7200000000000006</v>
      </c>
      <c r="N3045">
        <v>1</v>
      </c>
      <c r="O3045">
        <v>1.3</v>
      </c>
      <c r="P3045">
        <v>4.4000000000000004</v>
      </c>
    </row>
    <row r="3046" spans="13:16" x14ac:dyDescent="0.25">
      <c r="M3046">
        <f>1*1.3*5.4</f>
        <v>7.0200000000000005</v>
      </c>
      <c r="N3046">
        <v>1</v>
      </c>
      <c r="O3046">
        <v>1.3</v>
      </c>
      <c r="P3046">
        <v>5.4</v>
      </c>
    </row>
    <row r="3047" spans="13:16" x14ac:dyDescent="0.25">
      <c r="M3047">
        <f>1*1.3*6.4</f>
        <v>8.32</v>
      </c>
      <c r="N3047">
        <v>1</v>
      </c>
      <c r="O3047">
        <v>1.3</v>
      </c>
      <c r="P3047">
        <v>6.4</v>
      </c>
    </row>
    <row r="3048" spans="13:16" x14ac:dyDescent="0.25">
      <c r="M3048">
        <f>1*1.3*7.4</f>
        <v>9.620000000000001</v>
      </c>
      <c r="N3048">
        <v>1</v>
      </c>
      <c r="O3048">
        <v>1.3</v>
      </c>
      <c r="P3048">
        <v>7.4</v>
      </c>
    </row>
    <row r="3049" spans="13:16" x14ac:dyDescent="0.25">
      <c r="M3049">
        <f>1*1.3*8.4</f>
        <v>10.920000000000002</v>
      </c>
      <c r="N3049">
        <v>1</v>
      </c>
      <c r="O3049">
        <v>1.3</v>
      </c>
      <c r="P3049">
        <v>8.4</v>
      </c>
    </row>
    <row r="3050" spans="13:16" x14ac:dyDescent="0.25">
      <c r="M3050">
        <f>1*1.3*9.4</f>
        <v>12.22</v>
      </c>
      <c r="N3050">
        <v>1</v>
      </c>
      <c r="O3050">
        <v>1.3</v>
      </c>
      <c r="P3050">
        <v>9.4</v>
      </c>
    </row>
    <row r="3051" spans="13:16" x14ac:dyDescent="0.25">
      <c r="M3051">
        <f>1*1.3*10.4</f>
        <v>13.520000000000001</v>
      </c>
      <c r="N3051">
        <v>1</v>
      </c>
      <c r="O3051">
        <v>1.3</v>
      </c>
      <c r="P3051">
        <v>10.4</v>
      </c>
    </row>
    <row r="3052" spans="13:16" x14ac:dyDescent="0.25">
      <c r="M3052">
        <f>1*1.3*1.5</f>
        <v>1.9500000000000002</v>
      </c>
      <c r="N3052">
        <v>1</v>
      </c>
      <c r="O3052">
        <v>1.3</v>
      </c>
      <c r="P3052">
        <v>1.5</v>
      </c>
    </row>
    <row r="3053" spans="13:16" x14ac:dyDescent="0.25">
      <c r="M3053">
        <f>1*1.3*2.5</f>
        <v>3.25</v>
      </c>
      <c r="N3053">
        <v>1</v>
      </c>
      <c r="O3053">
        <v>1.3</v>
      </c>
      <c r="P3053">
        <v>2.5</v>
      </c>
    </row>
    <row r="3054" spans="13:16" x14ac:dyDescent="0.25">
      <c r="M3054">
        <f>1*1.3*3.5</f>
        <v>4.55</v>
      </c>
      <c r="N3054">
        <v>1</v>
      </c>
      <c r="O3054">
        <v>1.3</v>
      </c>
      <c r="P3054">
        <v>3.5</v>
      </c>
    </row>
    <row r="3055" spans="13:16" x14ac:dyDescent="0.25">
      <c r="M3055">
        <f>1*1.3*4.5</f>
        <v>5.8500000000000005</v>
      </c>
      <c r="N3055">
        <v>1</v>
      </c>
      <c r="O3055">
        <v>1.3</v>
      </c>
      <c r="P3055">
        <v>4.5</v>
      </c>
    </row>
    <row r="3056" spans="13:16" x14ac:dyDescent="0.25">
      <c r="M3056">
        <f>1*1.3*5.5</f>
        <v>7.15</v>
      </c>
      <c r="N3056">
        <v>1</v>
      </c>
      <c r="O3056">
        <v>1.3</v>
      </c>
      <c r="P3056">
        <v>5.5</v>
      </c>
    </row>
    <row r="3057" spans="13:16" x14ac:dyDescent="0.25">
      <c r="M3057">
        <f>1*1.3*6.5</f>
        <v>8.4500000000000011</v>
      </c>
      <c r="N3057">
        <v>1</v>
      </c>
      <c r="O3057">
        <v>1.3</v>
      </c>
      <c r="P3057">
        <v>6.5</v>
      </c>
    </row>
    <row r="3058" spans="13:16" x14ac:dyDescent="0.25">
      <c r="M3058">
        <f>1*1.3*7.5</f>
        <v>9.75</v>
      </c>
      <c r="N3058">
        <v>1</v>
      </c>
      <c r="O3058">
        <v>1.3</v>
      </c>
      <c r="P3058">
        <v>7.5</v>
      </c>
    </row>
    <row r="3059" spans="13:16" x14ac:dyDescent="0.25">
      <c r="M3059">
        <f>1*1.3*8.5</f>
        <v>11.05</v>
      </c>
      <c r="N3059">
        <v>1</v>
      </c>
      <c r="O3059">
        <v>1.3</v>
      </c>
      <c r="P3059">
        <v>8.5</v>
      </c>
    </row>
    <row r="3060" spans="13:16" x14ac:dyDescent="0.25">
      <c r="M3060">
        <f>1*1.3*9.5</f>
        <v>12.35</v>
      </c>
      <c r="N3060">
        <v>1</v>
      </c>
      <c r="O3060">
        <v>1.3</v>
      </c>
      <c r="P3060">
        <v>9.5</v>
      </c>
    </row>
    <row r="3061" spans="13:16" x14ac:dyDescent="0.25">
      <c r="M3061">
        <f>1*1.3*10.5</f>
        <v>13.65</v>
      </c>
      <c r="N3061">
        <v>1</v>
      </c>
      <c r="O3061">
        <v>1.3</v>
      </c>
      <c r="P3061">
        <v>10.5</v>
      </c>
    </row>
    <row r="3062" spans="13:16" x14ac:dyDescent="0.25">
      <c r="M3062">
        <f>1*1.3*1.6</f>
        <v>2.08</v>
      </c>
      <c r="N3062">
        <v>1</v>
      </c>
      <c r="O3062">
        <v>1.3</v>
      </c>
      <c r="P3062">
        <v>1.6</v>
      </c>
    </row>
    <row r="3063" spans="13:16" x14ac:dyDescent="0.25">
      <c r="M3063">
        <f>1*1.3*2.6</f>
        <v>3.3800000000000003</v>
      </c>
      <c r="N3063">
        <v>1</v>
      </c>
      <c r="O3063">
        <v>1.3</v>
      </c>
      <c r="P3063">
        <v>2.6</v>
      </c>
    </row>
    <row r="3064" spans="13:16" x14ac:dyDescent="0.25">
      <c r="M3064">
        <f>1*1.3*3.6</f>
        <v>4.6800000000000006</v>
      </c>
      <c r="N3064">
        <v>1</v>
      </c>
      <c r="O3064">
        <v>1.3</v>
      </c>
      <c r="P3064">
        <v>3.6</v>
      </c>
    </row>
    <row r="3065" spans="13:16" x14ac:dyDescent="0.25">
      <c r="M3065">
        <f>1*1.3*4.6</f>
        <v>5.9799999999999995</v>
      </c>
      <c r="N3065">
        <v>1</v>
      </c>
      <c r="O3065">
        <v>1.3</v>
      </c>
      <c r="P3065">
        <v>4.5999999999999996</v>
      </c>
    </row>
    <row r="3066" spans="13:16" x14ac:dyDescent="0.25">
      <c r="M3066">
        <f>1*1.3*5.6</f>
        <v>7.2799999999999994</v>
      </c>
      <c r="N3066">
        <v>1</v>
      </c>
      <c r="O3066">
        <v>1.3</v>
      </c>
      <c r="P3066">
        <v>5.6</v>
      </c>
    </row>
    <row r="3067" spans="13:16" x14ac:dyDescent="0.25">
      <c r="M3067">
        <f>1*1.3*6.6</f>
        <v>8.58</v>
      </c>
      <c r="N3067">
        <v>1</v>
      </c>
      <c r="O3067">
        <v>1.3</v>
      </c>
      <c r="P3067">
        <v>6.6</v>
      </c>
    </row>
    <row r="3068" spans="13:16" x14ac:dyDescent="0.25">
      <c r="M3068">
        <f>1*1.3*7.6</f>
        <v>9.879999999999999</v>
      </c>
      <c r="N3068">
        <v>1</v>
      </c>
      <c r="O3068">
        <v>1.3</v>
      </c>
      <c r="P3068">
        <v>7.6</v>
      </c>
    </row>
    <row r="3069" spans="13:16" x14ac:dyDescent="0.25">
      <c r="M3069">
        <f>1*1.3*8.6</f>
        <v>11.18</v>
      </c>
      <c r="N3069">
        <v>1</v>
      </c>
      <c r="O3069">
        <v>1.3</v>
      </c>
      <c r="P3069">
        <v>8.6</v>
      </c>
    </row>
    <row r="3070" spans="13:16" x14ac:dyDescent="0.25">
      <c r="M3070">
        <f>1*1.3*9.6</f>
        <v>12.48</v>
      </c>
      <c r="N3070">
        <v>1</v>
      </c>
      <c r="O3070">
        <v>1.3</v>
      </c>
      <c r="P3070">
        <v>9.6</v>
      </c>
    </row>
    <row r="3071" spans="13:16" x14ac:dyDescent="0.25">
      <c r="M3071">
        <f>1*1.3*10.6</f>
        <v>13.78</v>
      </c>
      <c r="N3071">
        <v>1</v>
      </c>
      <c r="O3071">
        <v>1.3</v>
      </c>
      <c r="P3071">
        <v>10.6</v>
      </c>
    </row>
    <row r="3072" spans="13:16" x14ac:dyDescent="0.25">
      <c r="M3072">
        <f>1*1.3*1.7</f>
        <v>2.21</v>
      </c>
      <c r="N3072">
        <v>1</v>
      </c>
      <c r="O3072">
        <v>1.3</v>
      </c>
      <c r="P3072">
        <v>1.7</v>
      </c>
    </row>
    <row r="3073" spans="13:16" x14ac:dyDescent="0.25">
      <c r="M3073">
        <f>1*1.3*2.7</f>
        <v>3.5100000000000002</v>
      </c>
      <c r="N3073">
        <v>1</v>
      </c>
      <c r="O3073">
        <v>1.3</v>
      </c>
      <c r="P3073">
        <v>2.7</v>
      </c>
    </row>
    <row r="3074" spans="13:16" x14ac:dyDescent="0.25">
      <c r="M3074">
        <f>1*1.3*3.7</f>
        <v>4.8100000000000005</v>
      </c>
      <c r="N3074">
        <v>1</v>
      </c>
      <c r="O3074">
        <v>1.3</v>
      </c>
      <c r="P3074">
        <v>3.7</v>
      </c>
    </row>
    <row r="3075" spans="13:16" x14ac:dyDescent="0.25">
      <c r="M3075">
        <f>1*1.3*4.7</f>
        <v>6.11</v>
      </c>
      <c r="N3075">
        <v>1</v>
      </c>
      <c r="O3075">
        <v>1.3</v>
      </c>
      <c r="P3075">
        <v>4.7</v>
      </c>
    </row>
    <row r="3076" spans="13:16" x14ac:dyDescent="0.25">
      <c r="M3076">
        <f>1*1.3*5.7</f>
        <v>7.41</v>
      </c>
      <c r="N3076">
        <v>1</v>
      </c>
      <c r="O3076">
        <v>1.3</v>
      </c>
      <c r="P3076">
        <v>5.7</v>
      </c>
    </row>
    <row r="3077" spans="13:16" x14ac:dyDescent="0.25">
      <c r="M3077">
        <f>1*1.3*6.7</f>
        <v>8.7100000000000009</v>
      </c>
      <c r="N3077">
        <v>1</v>
      </c>
      <c r="O3077">
        <v>1.3</v>
      </c>
      <c r="P3077">
        <v>6.7</v>
      </c>
    </row>
    <row r="3078" spans="13:16" x14ac:dyDescent="0.25">
      <c r="M3078">
        <f>1*1.3*7.7</f>
        <v>10.01</v>
      </c>
      <c r="N3078">
        <v>1</v>
      </c>
      <c r="O3078">
        <v>1.3</v>
      </c>
      <c r="P3078">
        <v>7.7</v>
      </c>
    </row>
    <row r="3079" spans="13:16" x14ac:dyDescent="0.25">
      <c r="M3079">
        <f>1*1.3*8.7</f>
        <v>11.309999999999999</v>
      </c>
      <c r="N3079">
        <v>1</v>
      </c>
      <c r="O3079">
        <v>1.3</v>
      </c>
      <c r="P3079">
        <v>8.6999999999999993</v>
      </c>
    </row>
    <row r="3080" spans="13:16" x14ac:dyDescent="0.25">
      <c r="M3080">
        <f>1*1.3*9.7</f>
        <v>12.61</v>
      </c>
      <c r="N3080">
        <v>1</v>
      </c>
      <c r="O3080">
        <v>1.3</v>
      </c>
      <c r="P3080">
        <v>9.6999999999999993</v>
      </c>
    </row>
    <row r="3081" spans="13:16" x14ac:dyDescent="0.25">
      <c r="M3081">
        <f>1*1.3*10.7</f>
        <v>13.91</v>
      </c>
      <c r="N3081">
        <v>1</v>
      </c>
      <c r="O3081">
        <v>1.3</v>
      </c>
      <c r="P3081">
        <v>10.7</v>
      </c>
    </row>
    <row r="3082" spans="13:16" x14ac:dyDescent="0.25">
      <c r="M3082">
        <f>1*1.3*1.8</f>
        <v>2.3400000000000003</v>
      </c>
      <c r="N3082">
        <v>1</v>
      </c>
      <c r="O3082">
        <v>1.3</v>
      </c>
      <c r="P3082">
        <v>1.8</v>
      </c>
    </row>
    <row r="3083" spans="13:16" x14ac:dyDescent="0.25">
      <c r="M3083">
        <f>1*1.3*2.8</f>
        <v>3.6399999999999997</v>
      </c>
      <c r="N3083">
        <v>1</v>
      </c>
      <c r="O3083">
        <v>1.3</v>
      </c>
      <c r="P3083">
        <v>2.8</v>
      </c>
    </row>
    <row r="3084" spans="13:16" x14ac:dyDescent="0.25">
      <c r="M3084">
        <f>1*1.3*3.8</f>
        <v>4.9399999999999995</v>
      </c>
      <c r="N3084">
        <v>1</v>
      </c>
      <c r="O3084">
        <v>1.3</v>
      </c>
      <c r="P3084">
        <v>3.8</v>
      </c>
    </row>
    <row r="3085" spans="13:16" x14ac:dyDescent="0.25">
      <c r="M3085">
        <f>1*1.3*4.8</f>
        <v>6.24</v>
      </c>
      <c r="N3085">
        <v>1</v>
      </c>
      <c r="O3085">
        <v>1.3</v>
      </c>
      <c r="P3085">
        <v>4.8</v>
      </c>
    </row>
    <row r="3086" spans="13:16" x14ac:dyDescent="0.25">
      <c r="M3086">
        <f>1*1.3*5.8</f>
        <v>7.54</v>
      </c>
      <c r="N3086">
        <v>1</v>
      </c>
      <c r="O3086">
        <v>1.3</v>
      </c>
      <c r="P3086">
        <v>5.8</v>
      </c>
    </row>
    <row r="3087" spans="13:16" x14ac:dyDescent="0.25">
      <c r="M3087">
        <f>1*1.3*6.8</f>
        <v>8.84</v>
      </c>
      <c r="N3087">
        <v>1</v>
      </c>
      <c r="O3087">
        <v>1.3</v>
      </c>
      <c r="P3087">
        <v>6.8</v>
      </c>
    </row>
    <row r="3088" spans="13:16" x14ac:dyDescent="0.25">
      <c r="M3088">
        <f>1*1.3*7.8</f>
        <v>10.14</v>
      </c>
      <c r="N3088">
        <v>1</v>
      </c>
      <c r="O3088">
        <v>1.3</v>
      </c>
      <c r="P3088">
        <v>7.8</v>
      </c>
    </row>
    <row r="3089" spans="13:16" x14ac:dyDescent="0.25">
      <c r="M3089">
        <f>1*1.3*8.8</f>
        <v>11.440000000000001</v>
      </c>
      <c r="N3089">
        <v>1</v>
      </c>
      <c r="O3089">
        <v>1.3</v>
      </c>
      <c r="P3089">
        <v>8.8000000000000007</v>
      </c>
    </row>
    <row r="3090" spans="13:16" x14ac:dyDescent="0.25">
      <c r="M3090">
        <f>1*1.3*9.8</f>
        <v>12.740000000000002</v>
      </c>
      <c r="N3090">
        <v>1</v>
      </c>
      <c r="O3090">
        <v>1.3</v>
      </c>
      <c r="P3090">
        <v>9.8000000000000007</v>
      </c>
    </row>
    <row r="3091" spans="13:16" x14ac:dyDescent="0.25">
      <c r="M3091">
        <f>1*1.3*10.8</f>
        <v>14.040000000000001</v>
      </c>
      <c r="N3091">
        <v>1</v>
      </c>
      <c r="O3091">
        <v>1.3</v>
      </c>
      <c r="P3091">
        <v>10.8</v>
      </c>
    </row>
    <row r="3092" spans="13:16" x14ac:dyDescent="0.25">
      <c r="M3092">
        <f>1*1.3*1.9</f>
        <v>2.4699999999999998</v>
      </c>
      <c r="N3092">
        <v>1</v>
      </c>
      <c r="O3092">
        <v>1.3</v>
      </c>
      <c r="P3092">
        <v>1.9</v>
      </c>
    </row>
    <row r="3093" spans="13:16" x14ac:dyDescent="0.25">
      <c r="M3093">
        <f>1*1.3*2.9</f>
        <v>3.77</v>
      </c>
      <c r="N3093">
        <v>1</v>
      </c>
      <c r="O3093">
        <v>1.3</v>
      </c>
      <c r="P3093">
        <v>2.9</v>
      </c>
    </row>
    <row r="3094" spans="13:16" x14ac:dyDescent="0.25">
      <c r="M3094">
        <f>1*1.3*3.9</f>
        <v>5.07</v>
      </c>
      <c r="N3094">
        <v>1</v>
      </c>
      <c r="O3094">
        <v>1.3</v>
      </c>
      <c r="P3094">
        <v>3.9</v>
      </c>
    </row>
    <row r="3095" spans="13:16" x14ac:dyDescent="0.25">
      <c r="M3095">
        <f>1*1.3*4.9</f>
        <v>6.370000000000001</v>
      </c>
      <c r="N3095">
        <v>1</v>
      </c>
      <c r="O3095">
        <v>1.3</v>
      </c>
      <c r="P3095">
        <v>4.9000000000000004</v>
      </c>
    </row>
    <row r="3096" spans="13:16" x14ac:dyDescent="0.25">
      <c r="M3096">
        <f>1*1.3*5.9</f>
        <v>7.6700000000000008</v>
      </c>
      <c r="N3096">
        <v>1</v>
      </c>
      <c r="O3096">
        <v>1.3</v>
      </c>
      <c r="P3096">
        <v>5.9</v>
      </c>
    </row>
    <row r="3097" spans="13:16" x14ac:dyDescent="0.25">
      <c r="M3097">
        <f>1*1.3*6.9</f>
        <v>8.9700000000000006</v>
      </c>
      <c r="N3097">
        <v>1</v>
      </c>
      <c r="O3097">
        <v>1.3</v>
      </c>
      <c r="P3097">
        <v>6.9</v>
      </c>
    </row>
    <row r="3098" spans="13:16" x14ac:dyDescent="0.25">
      <c r="M3098">
        <f>1*1.3*7.9</f>
        <v>10.270000000000001</v>
      </c>
      <c r="N3098">
        <v>1</v>
      </c>
      <c r="O3098">
        <v>1.3</v>
      </c>
      <c r="P3098">
        <v>7.9</v>
      </c>
    </row>
    <row r="3099" spans="13:16" x14ac:dyDescent="0.25">
      <c r="M3099">
        <f>1*1.3*8.9</f>
        <v>11.57</v>
      </c>
      <c r="N3099">
        <v>1</v>
      </c>
      <c r="O3099">
        <v>1.3</v>
      </c>
      <c r="P3099">
        <v>8.9</v>
      </c>
    </row>
    <row r="3100" spans="13:16" x14ac:dyDescent="0.25">
      <c r="M3100">
        <f>1*1.3*9.9</f>
        <v>12.870000000000001</v>
      </c>
      <c r="N3100">
        <v>1</v>
      </c>
      <c r="O3100">
        <v>1.3</v>
      </c>
      <c r="P3100">
        <v>9.9</v>
      </c>
    </row>
    <row r="3101" spans="13:16" x14ac:dyDescent="0.25">
      <c r="M3101">
        <f>1*1.3*10.9</f>
        <v>14.170000000000002</v>
      </c>
      <c r="N3101">
        <v>1</v>
      </c>
      <c r="O3101">
        <v>1.3</v>
      </c>
      <c r="P3101">
        <v>10.9</v>
      </c>
    </row>
    <row r="3102" spans="13:16" x14ac:dyDescent="0.25">
      <c r="M3102">
        <f>1*2.3*1</f>
        <v>2.2999999999999998</v>
      </c>
      <c r="N3102">
        <v>1</v>
      </c>
      <c r="O3102">
        <v>2.2999999999999998</v>
      </c>
      <c r="P3102">
        <v>1</v>
      </c>
    </row>
    <row r="3103" spans="13:16" x14ac:dyDescent="0.25">
      <c r="M3103">
        <f>1*2.3*2</f>
        <v>4.5999999999999996</v>
      </c>
      <c r="N3103">
        <v>1</v>
      </c>
      <c r="O3103">
        <v>2.2999999999999998</v>
      </c>
      <c r="P3103">
        <v>2</v>
      </c>
    </row>
    <row r="3104" spans="13:16" x14ac:dyDescent="0.25">
      <c r="M3104">
        <f>1*2.3*3</f>
        <v>6.8999999999999995</v>
      </c>
      <c r="N3104">
        <v>1</v>
      </c>
      <c r="O3104">
        <v>2.2999999999999998</v>
      </c>
      <c r="P3104">
        <v>3</v>
      </c>
    </row>
    <row r="3105" spans="13:16" x14ac:dyDescent="0.25">
      <c r="M3105">
        <f>1*2.3*4</f>
        <v>9.1999999999999993</v>
      </c>
      <c r="N3105">
        <v>1</v>
      </c>
      <c r="O3105">
        <v>2.2999999999999998</v>
      </c>
      <c r="P3105">
        <v>4</v>
      </c>
    </row>
    <row r="3106" spans="13:16" x14ac:dyDescent="0.25">
      <c r="M3106">
        <f>1*2.3*5</f>
        <v>11.5</v>
      </c>
      <c r="N3106">
        <v>1</v>
      </c>
      <c r="O3106">
        <v>2.2999999999999998</v>
      </c>
      <c r="P3106">
        <v>5</v>
      </c>
    </row>
    <row r="3107" spans="13:16" x14ac:dyDescent="0.25">
      <c r="M3107">
        <f>1*2.3*6</f>
        <v>13.799999999999999</v>
      </c>
      <c r="N3107">
        <v>1</v>
      </c>
      <c r="O3107">
        <v>2.2999999999999998</v>
      </c>
      <c r="P3107">
        <v>6</v>
      </c>
    </row>
    <row r="3108" spans="13:16" x14ac:dyDescent="0.25">
      <c r="M3108">
        <f>1*2.3*7</f>
        <v>16.099999999999998</v>
      </c>
      <c r="N3108">
        <v>1</v>
      </c>
      <c r="O3108">
        <v>2.2999999999999998</v>
      </c>
      <c r="P3108">
        <v>7</v>
      </c>
    </row>
    <row r="3109" spans="13:16" x14ac:dyDescent="0.25">
      <c r="M3109">
        <f>1*2.3*8</f>
        <v>18.399999999999999</v>
      </c>
      <c r="N3109">
        <v>1</v>
      </c>
      <c r="O3109">
        <v>2.2999999999999998</v>
      </c>
      <c r="P3109">
        <v>8</v>
      </c>
    </row>
    <row r="3110" spans="13:16" x14ac:dyDescent="0.25">
      <c r="M3110">
        <f>1*2.3*9</f>
        <v>20.7</v>
      </c>
      <c r="N3110">
        <v>1</v>
      </c>
      <c r="O3110">
        <v>2.2999999999999998</v>
      </c>
      <c r="P3110">
        <v>9</v>
      </c>
    </row>
    <row r="3111" spans="13:16" x14ac:dyDescent="0.25">
      <c r="M3111">
        <f>1*2.3*10</f>
        <v>23</v>
      </c>
      <c r="N3111">
        <v>1</v>
      </c>
      <c r="O3111">
        <v>2.2999999999999998</v>
      </c>
      <c r="P3111">
        <v>10</v>
      </c>
    </row>
    <row r="3112" spans="13:16" x14ac:dyDescent="0.25">
      <c r="M3112">
        <f>1*2.3*1.1</f>
        <v>2.5299999999999998</v>
      </c>
      <c r="N3112">
        <v>1</v>
      </c>
      <c r="O3112">
        <v>2.2999999999999998</v>
      </c>
      <c r="P3112">
        <v>1.1000000000000001</v>
      </c>
    </row>
    <row r="3113" spans="13:16" x14ac:dyDescent="0.25">
      <c r="M3113">
        <f>1*2.3*2.1</f>
        <v>4.83</v>
      </c>
      <c r="N3113">
        <v>1</v>
      </c>
      <c r="O3113">
        <v>2.2999999999999998</v>
      </c>
      <c r="P3113">
        <v>2.1</v>
      </c>
    </row>
    <row r="3114" spans="13:16" x14ac:dyDescent="0.25">
      <c r="M3114">
        <f>1*2.3*3.1</f>
        <v>7.13</v>
      </c>
      <c r="N3114">
        <v>1</v>
      </c>
      <c r="O3114">
        <v>2.2999999999999998</v>
      </c>
      <c r="P3114">
        <v>3.1</v>
      </c>
    </row>
    <row r="3115" spans="13:16" x14ac:dyDescent="0.25">
      <c r="M3115">
        <f>1*2.3*4.1</f>
        <v>9.4299999999999979</v>
      </c>
      <c r="N3115">
        <v>1</v>
      </c>
      <c r="O3115">
        <v>2.2999999999999998</v>
      </c>
      <c r="P3115">
        <v>4.0999999999999996</v>
      </c>
    </row>
    <row r="3116" spans="13:16" x14ac:dyDescent="0.25">
      <c r="M3116">
        <f>1*2.3*5.1</f>
        <v>11.729999999999999</v>
      </c>
      <c r="N3116">
        <v>1</v>
      </c>
      <c r="O3116">
        <v>2.2999999999999998</v>
      </c>
      <c r="P3116">
        <v>5.0999999999999996</v>
      </c>
    </row>
    <row r="3117" spans="13:16" x14ac:dyDescent="0.25">
      <c r="M3117">
        <f>1*2.3*6.1</f>
        <v>14.029999999999998</v>
      </c>
      <c r="N3117">
        <v>1</v>
      </c>
      <c r="O3117">
        <v>2.2999999999999998</v>
      </c>
      <c r="P3117">
        <v>6.1</v>
      </c>
    </row>
    <row r="3118" spans="13:16" x14ac:dyDescent="0.25">
      <c r="M3118">
        <f>1*2.3*7.1</f>
        <v>16.329999999999998</v>
      </c>
      <c r="N3118">
        <v>1</v>
      </c>
      <c r="O3118">
        <v>2.2999999999999998</v>
      </c>
      <c r="P3118">
        <v>7.1</v>
      </c>
    </row>
    <row r="3119" spans="13:16" x14ac:dyDescent="0.25">
      <c r="M3119">
        <f>1*2.3*8.1</f>
        <v>18.63</v>
      </c>
      <c r="N3119">
        <v>1</v>
      </c>
      <c r="O3119">
        <v>2.2999999999999998</v>
      </c>
      <c r="P3119">
        <v>8.1</v>
      </c>
    </row>
    <row r="3120" spans="13:16" x14ac:dyDescent="0.25">
      <c r="M3120">
        <f>1*2.3*9.1</f>
        <v>20.929999999999996</v>
      </c>
      <c r="N3120">
        <v>1</v>
      </c>
      <c r="O3120">
        <v>2.2999999999999998</v>
      </c>
      <c r="P3120">
        <v>9.1</v>
      </c>
    </row>
    <row r="3121" spans="13:16" x14ac:dyDescent="0.25">
      <c r="M3121">
        <f>1*2.3*10.1</f>
        <v>23.229999999999997</v>
      </c>
      <c r="N3121">
        <v>1</v>
      </c>
      <c r="O3121">
        <v>2.2999999999999998</v>
      </c>
      <c r="P3121">
        <v>10.1</v>
      </c>
    </row>
    <row r="3122" spans="13:16" x14ac:dyDescent="0.25">
      <c r="M3122">
        <f>1*2.3*1.2</f>
        <v>2.76</v>
      </c>
      <c r="N3122">
        <v>1</v>
      </c>
      <c r="O3122">
        <v>2.2999999999999998</v>
      </c>
      <c r="P3122">
        <v>1.2</v>
      </c>
    </row>
    <row r="3123" spans="13:16" x14ac:dyDescent="0.25">
      <c r="M3123">
        <f>1*2.3*2.2</f>
        <v>5.0599999999999996</v>
      </c>
      <c r="N3123">
        <v>1</v>
      </c>
      <c r="O3123">
        <v>2.2999999999999998</v>
      </c>
      <c r="P3123">
        <v>2.2000000000000002</v>
      </c>
    </row>
    <row r="3124" spans="13:16" x14ac:dyDescent="0.25">
      <c r="M3124">
        <f>1*2.3*3.2</f>
        <v>7.3599999999999994</v>
      </c>
      <c r="N3124">
        <v>1</v>
      </c>
      <c r="O3124">
        <v>2.2999999999999998</v>
      </c>
      <c r="P3124">
        <v>3.2</v>
      </c>
    </row>
    <row r="3125" spans="13:16" x14ac:dyDescent="0.25">
      <c r="M3125">
        <f>1*2.3*4.2</f>
        <v>9.66</v>
      </c>
      <c r="N3125">
        <v>1</v>
      </c>
      <c r="O3125">
        <v>2.2999999999999998</v>
      </c>
      <c r="P3125">
        <v>4.2</v>
      </c>
    </row>
    <row r="3126" spans="13:16" x14ac:dyDescent="0.25">
      <c r="M3126">
        <f>1*2.3*5.2</f>
        <v>11.959999999999999</v>
      </c>
      <c r="N3126">
        <v>1</v>
      </c>
      <c r="O3126">
        <v>2.2999999999999998</v>
      </c>
      <c r="P3126">
        <v>5.2</v>
      </c>
    </row>
    <row r="3127" spans="13:16" x14ac:dyDescent="0.25">
      <c r="M3127">
        <f>1*2.3*6.2</f>
        <v>14.26</v>
      </c>
      <c r="N3127">
        <v>1</v>
      </c>
      <c r="O3127">
        <v>2.2999999999999998</v>
      </c>
      <c r="P3127">
        <v>6.2</v>
      </c>
    </row>
    <row r="3128" spans="13:16" x14ac:dyDescent="0.25">
      <c r="M3128">
        <f>1*2.3*7.2</f>
        <v>16.559999999999999</v>
      </c>
      <c r="N3128">
        <v>1</v>
      </c>
      <c r="O3128">
        <v>2.2999999999999998</v>
      </c>
      <c r="P3128">
        <v>7.2</v>
      </c>
    </row>
    <row r="3129" spans="13:16" x14ac:dyDescent="0.25">
      <c r="M3129">
        <f>1*2.3*8.2</f>
        <v>18.859999999999996</v>
      </c>
      <c r="N3129">
        <v>1</v>
      </c>
      <c r="O3129">
        <v>2.2999999999999998</v>
      </c>
      <c r="P3129">
        <v>8.1999999999999993</v>
      </c>
    </row>
    <row r="3130" spans="13:16" x14ac:dyDescent="0.25">
      <c r="M3130">
        <f>1*2.3*9.2</f>
        <v>21.159999999999997</v>
      </c>
      <c r="N3130">
        <v>1</v>
      </c>
      <c r="O3130">
        <v>2.2999999999999998</v>
      </c>
      <c r="P3130">
        <v>9.1999999999999993</v>
      </c>
    </row>
    <row r="3131" spans="13:16" x14ac:dyDescent="0.25">
      <c r="M3131">
        <f>1*2.3*10.2</f>
        <v>23.459999999999997</v>
      </c>
      <c r="N3131">
        <v>1</v>
      </c>
      <c r="O3131">
        <v>2.2999999999999998</v>
      </c>
      <c r="P3131">
        <v>10.199999999999999</v>
      </c>
    </row>
    <row r="3132" spans="13:16" x14ac:dyDescent="0.25">
      <c r="M3132">
        <f>1*2.3*1.3</f>
        <v>2.9899999999999998</v>
      </c>
      <c r="N3132">
        <v>1</v>
      </c>
      <c r="O3132">
        <v>2.2999999999999998</v>
      </c>
      <c r="P3132">
        <v>1.3</v>
      </c>
    </row>
    <row r="3133" spans="13:16" x14ac:dyDescent="0.25">
      <c r="M3133">
        <f>1*2.3*2.3</f>
        <v>5.2899999999999991</v>
      </c>
      <c r="N3133">
        <v>1</v>
      </c>
      <c r="O3133">
        <v>2.2999999999999998</v>
      </c>
      <c r="P3133">
        <v>2.2999999999999998</v>
      </c>
    </row>
    <row r="3134" spans="13:16" x14ac:dyDescent="0.25">
      <c r="M3134">
        <f>1*2.3*3.3</f>
        <v>7.589999999999999</v>
      </c>
      <c r="N3134">
        <v>1</v>
      </c>
      <c r="O3134">
        <v>2.2999999999999998</v>
      </c>
      <c r="P3134">
        <v>3.3</v>
      </c>
    </row>
    <row r="3135" spans="13:16" x14ac:dyDescent="0.25">
      <c r="M3135">
        <f>1*2.3*4.3</f>
        <v>9.8899999999999988</v>
      </c>
      <c r="N3135">
        <v>1</v>
      </c>
      <c r="O3135">
        <v>2.2999999999999998</v>
      </c>
      <c r="P3135">
        <v>4.3</v>
      </c>
    </row>
    <row r="3136" spans="13:16" x14ac:dyDescent="0.25">
      <c r="M3136">
        <f>1*2.3*5.3</f>
        <v>12.19</v>
      </c>
      <c r="N3136">
        <v>1</v>
      </c>
      <c r="O3136">
        <v>2.2999999999999998</v>
      </c>
      <c r="P3136">
        <v>5.3</v>
      </c>
    </row>
    <row r="3137" spans="13:16" x14ac:dyDescent="0.25">
      <c r="M3137">
        <f>1*2.3*6.3</f>
        <v>14.489999999999998</v>
      </c>
      <c r="N3137">
        <v>1</v>
      </c>
      <c r="O3137">
        <v>2.2999999999999998</v>
      </c>
      <c r="P3137">
        <v>6.3</v>
      </c>
    </row>
    <row r="3138" spans="13:16" x14ac:dyDescent="0.25">
      <c r="M3138">
        <f>1*2.3*7.3</f>
        <v>16.79</v>
      </c>
      <c r="N3138">
        <v>1</v>
      </c>
      <c r="O3138">
        <v>2.2999999999999998</v>
      </c>
      <c r="P3138">
        <v>7.3</v>
      </c>
    </row>
    <row r="3139" spans="13:16" x14ac:dyDescent="0.25">
      <c r="M3139">
        <f>1*2.3*8.3</f>
        <v>19.09</v>
      </c>
      <c r="N3139">
        <v>1</v>
      </c>
      <c r="O3139">
        <v>2.2999999999999998</v>
      </c>
      <c r="P3139">
        <v>8.3000000000000007</v>
      </c>
    </row>
    <row r="3140" spans="13:16" x14ac:dyDescent="0.25">
      <c r="M3140">
        <f>1*2.3*9.3</f>
        <v>21.39</v>
      </c>
      <c r="N3140">
        <v>1</v>
      </c>
      <c r="O3140">
        <v>2.2999999999999998</v>
      </c>
      <c r="P3140">
        <v>9.3000000000000007</v>
      </c>
    </row>
    <row r="3141" spans="13:16" x14ac:dyDescent="0.25">
      <c r="M3141">
        <f>1*2.3*10.3</f>
        <v>23.69</v>
      </c>
      <c r="N3141">
        <v>1</v>
      </c>
      <c r="O3141">
        <v>2.2999999999999998</v>
      </c>
      <c r="P3141">
        <v>10.3</v>
      </c>
    </row>
    <row r="3142" spans="13:16" x14ac:dyDescent="0.25">
      <c r="M3142">
        <f>1*2.3*1.4</f>
        <v>3.2199999999999998</v>
      </c>
      <c r="N3142">
        <v>1</v>
      </c>
      <c r="O3142">
        <v>2.2999999999999998</v>
      </c>
      <c r="P3142">
        <v>1.4</v>
      </c>
    </row>
    <row r="3143" spans="13:16" x14ac:dyDescent="0.25">
      <c r="M3143">
        <f>1*2.3*2.4</f>
        <v>5.52</v>
      </c>
      <c r="N3143">
        <v>1</v>
      </c>
      <c r="O3143">
        <v>2.2999999999999998</v>
      </c>
      <c r="P3143">
        <v>2.4</v>
      </c>
    </row>
    <row r="3144" spans="13:16" x14ac:dyDescent="0.25">
      <c r="M3144">
        <f>1*2.3*3.4</f>
        <v>7.8199999999999994</v>
      </c>
      <c r="N3144">
        <v>1</v>
      </c>
      <c r="O3144">
        <v>2.2999999999999998</v>
      </c>
      <c r="P3144">
        <v>3.4</v>
      </c>
    </row>
    <row r="3145" spans="13:16" x14ac:dyDescent="0.25">
      <c r="M3145">
        <f>1*2.3*4.4</f>
        <v>10.119999999999999</v>
      </c>
      <c r="N3145">
        <v>1</v>
      </c>
      <c r="O3145">
        <v>2.2999999999999998</v>
      </c>
      <c r="P3145">
        <v>4.4000000000000004</v>
      </c>
    </row>
    <row r="3146" spans="13:16" x14ac:dyDescent="0.25">
      <c r="M3146">
        <f>1*2.3*5.4</f>
        <v>12.42</v>
      </c>
      <c r="N3146">
        <v>1</v>
      </c>
      <c r="O3146">
        <v>2.2999999999999998</v>
      </c>
      <c r="P3146">
        <v>5.4</v>
      </c>
    </row>
    <row r="3147" spans="13:16" x14ac:dyDescent="0.25">
      <c r="M3147">
        <f>1*2.3*6.4</f>
        <v>14.719999999999999</v>
      </c>
      <c r="N3147">
        <v>1</v>
      </c>
      <c r="O3147">
        <v>2.2999999999999998</v>
      </c>
      <c r="P3147">
        <v>6.4</v>
      </c>
    </row>
    <row r="3148" spans="13:16" x14ac:dyDescent="0.25">
      <c r="M3148">
        <f>1*2.3*7.4</f>
        <v>17.02</v>
      </c>
      <c r="N3148">
        <v>1</v>
      </c>
      <c r="O3148">
        <v>2.2999999999999998</v>
      </c>
      <c r="P3148">
        <v>7.4</v>
      </c>
    </row>
    <row r="3149" spans="13:16" x14ac:dyDescent="0.25">
      <c r="M3149">
        <f>1*2.3*8.4</f>
        <v>19.32</v>
      </c>
      <c r="N3149">
        <v>1</v>
      </c>
      <c r="O3149">
        <v>2.2999999999999998</v>
      </c>
      <c r="P3149">
        <v>8.4</v>
      </c>
    </row>
    <row r="3150" spans="13:16" x14ac:dyDescent="0.25">
      <c r="M3150">
        <f>1*2.3*9.4</f>
        <v>21.619999999999997</v>
      </c>
      <c r="N3150">
        <v>1</v>
      </c>
      <c r="O3150">
        <v>2.2999999999999998</v>
      </c>
      <c r="P3150">
        <v>9.4</v>
      </c>
    </row>
    <row r="3151" spans="13:16" x14ac:dyDescent="0.25">
      <c r="M3151">
        <f>1*2.3*10.4</f>
        <v>23.919999999999998</v>
      </c>
      <c r="N3151">
        <v>1</v>
      </c>
      <c r="O3151">
        <v>2.2999999999999998</v>
      </c>
      <c r="P3151">
        <v>10.4</v>
      </c>
    </row>
    <row r="3152" spans="13:16" x14ac:dyDescent="0.25">
      <c r="M3152">
        <f>1*2.3*1.5</f>
        <v>3.4499999999999997</v>
      </c>
      <c r="N3152">
        <v>1</v>
      </c>
      <c r="O3152">
        <v>2.2999999999999998</v>
      </c>
      <c r="P3152">
        <v>1.5</v>
      </c>
    </row>
    <row r="3153" spans="13:16" x14ac:dyDescent="0.25">
      <c r="M3153">
        <f>1*2.3*2.5</f>
        <v>5.75</v>
      </c>
      <c r="N3153">
        <v>1</v>
      </c>
      <c r="O3153">
        <v>2.2999999999999998</v>
      </c>
      <c r="P3153">
        <v>2.5</v>
      </c>
    </row>
    <row r="3154" spans="13:16" x14ac:dyDescent="0.25">
      <c r="M3154">
        <f>1*2.3*3.5</f>
        <v>8.0499999999999989</v>
      </c>
      <c r="N3154">
        <v>1</v>
      </c>
      <c r="O3154">
        <v>2.2999999999999998</v>
      </c>
      <c r="P3154">
        <v>3.5</v>
      </c>
    </row>
    <row r="3155" spans="13:16" x14ac:dyDescent="0.25">
      <c r="M3155">
        <f>1*2.3*4.5</f>
        <v>10.35</v>
      </c>
      <c r="N3155">
        <v>1</v>
      </c>
      <c r="O3155">
        <v>2.2999999999999998</v>
      </c>
      <c r="P3155">
        <v>4.5</v>
      </c>
    </row>
    <row r="3156" spans="13:16" x14ac:dyDescent="0.25">
      <c r="M3156">
        <f>1*2.3*5.5</f>
        <v>12.649999999999999</v>
      </c>
      <c r="N3156">
        <v>1</v>
      </c>
      <c r="O3156">
        <v>2.2999999999999998</v>
      </c>
      <c r="P3156">
        <v>5.5</v>
      </c>
    </row>
    <row r="3157" spans="13:16" x14ac:dyDescent="0.25">
      <c r="M3157">
        <f>1*2.3*6.5</f>
        <v>14.95</v>
      </c>
      <c r="N3157">
        <v>1</v>
      </c>
      <c r="O3157">
        <v>2.2999999999999998</v>
      </c>
      <c r="P3157">
        <v>6.5</v>
      </c>
    </row>
    <row r="3158" spans="13:16" x14ac:dyDescent="0.25">
      <c r="M3158">
        <f>1*2.3*7.5</f>
        <v>17.25</v>
      </c>
      <c r="N3158">
        <v>1</v>
      </c>
      <c r="O3158">
        <v>2.2999999999999998</v>
      </c>
      <c r="P3158">
        <v>7.5</v>
      </c>
    </row>
    <row r="3159" spans="13:16" x14ac:dyDescent="0.25">
      <c r="M3159">
        <f>1*2.3*8.5</f>
        <v>19.549999999999997</v>
      </c>
      <c r="N3159">
        <v>1</v>
      </c>
      <c r="O3159">
        <v>2.2999999999999998</v>
      </c>
      <c r="P3159">
        <v>8.5</v>
      </c>
    </row>
    <row r="3160" spans="13:16" x14ac:dyDescent="0.25">
      <c r="M3160">
        <f>1*2.3*9.5</f>
        <v>21.849999999999998</v>
      </c>
      <c r="N3160">
        <v>1</v>
      </c>
      <c r="O3160">
        <v>2.2999999999999998</v>
      </c>
      <c r="P3160">
        <v>9.5</v>
      </c>
    </row>
    <row r="3161" spans="13:16" x14ac:dyDescent="0.25">
      <c r="M3161">
        <f>1*2.3*10.5</f>
        <v>24.15</v>
      </c>
      <c r="N3161">
        <v>1</v>
      </c>
      <c r="O3161">
        <v>2.2999999999999998</v>
      </c>
      <c r="P3161">
        <v>10.5</v>
      </c>
    </row>
    <row r="3162" spans="13:16" x14ac:dyDescent="0.25">
      <c r="M3162">
        <f>1*2.3*1.6</f>
        <v>3.6799999999999997</v>
      </c>
      <c r="N3162">
        <v>1</v>
      </c>
      <c r="O3162">
        <v>2.2999999999999998</v>
      </c>
      <c r="P3162">
        <v>1.6</v>
      </c>
    </row>
    <row r="3163" spans="13:16" x14ac:dyDescent="0.25">
      <c r="M3163">
        <f>1*2.3*2.6</f>
        <v>5.9799999999999995</v>
      </c>
      <c r="N3163">
        <v>1</v>
      </c>
      <c r="O3163">
        <v>2.2999999999999998</v>
      </c>
      <c r="P3163">
        <v>2.6</v>
      </c>
    </row>
    <row r="3164" spans="13:16" x14ac:dyDescent="0.25">
      <c r="M3164">
        <f>1*2.3*3.6</f>
        <v>8.2799999999999994</v>
      </c>
      <c r="N3164">
        <v>1</v>
      </c>
      <c r="O3164">
        <v>2.2999999999999998</v>
      </c>
      <c r="P3164">
        <v>3.6</v>
      </c>
    </row>
    <row r="3165" spans="13:16" x14ac:dyDescent="0.25">
      <c r="M3165">
        <f>1*2.3*4.6</f>
        <v>10.579999999999998</v>
      </c>
      <c r="N3165">
        <v>1</v>
      </c>
      <c r="O3165">
        <v>2.2999999999999998</v>
      </c>
      <c r="P3165">
        <v>4.5999999999999996</v>
      </c>
    </row>
    <row r="3166" spans="13:16" x14ac:dyDescent="0.25">
      <c r="M3166">
        <f>1*2.3*5.6</f>
        <v>12.879999999999999</v>
      </c>
      <c r="N3166">
        <v>1</v>
      </c>
      <c r="O3166">
        <v>2.2999999999999998</v>
      </c>
      <c r="P3166">
        <v>5.6</v>
      </c>
    </row>
    <row r="3167" spans="13:16" x14ac:dyDescent="0.25">
      <c r="M3167">
        <f>1*2.3*6.6</f>
        <v>15.179999999999998</v>
      </c>
      <c r="N3167">
        <v>1</v>
      </c>
      <c r="O3167">
        <v>2.2999999999999998</v>
      </c>
      <c r="P3167">
        <v>6.6</v>
      </c>
    </row>
    <row r="3168" spans="13:16" x14ac:dyDescent="0.25">
      <c r="M3168">
        <f>1*2.3*7.6</f>
        <v>17.479999999999997</v>
      </c>
      <c r="N3168">
        <v>1</v>
      </c>
      <c r="O3168">
        <v>2.2999999999999998</v>
      </c>
      <c r="P3168">
        <v>7.6</v>
      </c>
    </row>
    <row r="3169" spans="13:16" x14ac:dyDescent="0.25">
      <c r="M3169">
        <f>1*2.3*8.6</f>
        <v>19.779999999999998</v>
      </c>
      <c r="N3169">
        <v>1</v>
      </c>
      <c r="O3169">
        <v>2.2999999999999998</v>
      </c>
      <c r="P3169">
        <v>8.6</v>
      </c>
    </row>
    <row r="3170" spans="13:16" x14ac:dyDescent="0.25">
      <c r="M3170">
        <f>1*2.3*9.6</f>
        <v>22.08</v>
      </c>
      <c r="N3170">
        <v>1</v>
      </c>
      <c r="O3170">
        <v>2.2999999999999998</v>
      </c>
      <c r="P3170">
        <v>9.6</v>
      </c>
    </row>
    <row r="3171" spans="13:16" x14ac:dyDescent="0.25">
      <c r="M3171">
        <f>1*2.3*10.6</f>
        <v>24.38</v>
      </c>
      <c r="N3171">
        <v>1</v>
      </c>
      <c r="O3171">
        <v>2.2999999999999998</v>
      </c>
      <c r="P3171">
        <v>10.6</v>
      </c>
    </row>
    <row r="3172" spans="13:16" x14ac:dyDescent="0.25">
      <c r="M3172">
        <f>1*2.3*1.7</f>
        <v>3.9099999999999997</v>
      </c>
      <c r="N3172">
        <v>1</v>
      </c>
      <c r="O3172">
        <v>2.2999999999999998</v>
      </c>
      <c r="P3172">
        <v>1.7</v>
      </c>
    </row>
    <row r="3173" spans="13:16" x14ac:dyDescent="0.25">
      <c r="M3173">
        <f>1*2.3*2.7</f>
        <v>6.21</v>
      </c>
      <c r="N3173">
        <v>1</v>
      </c>
      <c r="O3173">
        <v>2.2999999999999998</v>
      </c>
      <c r="P3173">
        <v>2.7</v>
      </c>
    </row>
    <row r="3174" spans="13:16" x14ac:dyDescent="0.25">
      <c r="M3174">
        <f>1*2.3*3.7</f>
        <v>8.51</v>
      </c>
      <c r="N3174">
        <v>1</v>
      </c>
      <c r="O3174">
        <v>2.2999999999999998</v>
      </c>
      <c r="P3174">
        <v>3.7</v>
      </c>
    </row>
    <row r="3175" spans="13:16" x14ac:dyDescent="0.25">
      <c r="M3175">
        <f>1*2.3*4.7</f>
        <v>10.809999999999999</v>
      </c>
      <c r="N3175">
        <v>1</v>
      </c>
      <c r="O3175">
        <v>2.2999999999999998</v>
      </c>
      <c r="P3175">
        <v>4.7</v>
      </c>
    </row>
    <row r="3176" spans="13:16" x14ac:dyDescent="0.25">
      <c r="M3176">
        <f>1*2.3*5.7</f>
        <v>13.11</v>
      </c>
      <c r="N3176">
        <v>1</v>
      </c>
      <c r="O3176">
        <v>2.2999999999999998</v>
      </c>
      <c r="P3176">
        <v>5.7</v>
      </c>
    </row>
    <row r="3177" spans="13:16" x14ac:dyDescent="0.25">
      <c r="M3177">
        <f>1*2.3*6.7</f>
        <v>15.409999999999998</v>
      </c>
      <c r="N3177">
        <v>1</v>
      </c>
      <c r="O3177">
        <v>2.2999999999999998</v>
      </c>
      <c r="P3177">
        <v>6.7</v>
      </c>
    </row>
    <row r="3178" spans="13:16" x14ac:dyDescent="0.25">
      <c r="M3178">
        <f>1*2.3*7.7</f>
        <v>17.709999999999997</v>
      </c>
      <c r="N3178">
        <v>1</v>
      </c>
      <c r="O3178">
        <v>2.2999999999999998</v>
      </c>
      <c r="P3178">
        <v>7.7</v>
      </c>
    </row>
    <row r="3179" spans="13:16" x14ac:dyDescent="0.25">
      <c r="M3179">
        <f>1*2.3*8.7</f>
        <v>20.009999999999998</v>
      </c>
      <c r="N3179">
        <v>1</v>
      </c>
      <c r="O3179">
        <v>2.2999999999999998</v>
      </c>
      <c r="P3179">
        <v>8.6999999999999993</v>
      </c>
    </row>
    <row r="3180" spans="13:16" x14ac:dyDescent="0.25">
      <c r="M3180">
        <f>1*2.3*9.7</f>
        <v>22.309999999999995</v>
      </c>
      <c r="N3180">
        <v>1</v>
      </c>
      <c r="O3180">
        <v>2.2999999999999998</v>
      </c>
      <c r="P3180">
        <v>9.6999999999999993</v>
      </c>
    </row>
    <row r="3181" spans="13:16" x14ac:dyDescent="0.25">
      <c r="M3181">
        <f>1*2.3*10.7</f>
        <v>24.609999999999996</v>
      </c>
      <c r="N3181">
        <v>1</v>
      </c>
      <c r="O3181">
        <v>2.2999999999999998</v>
      </c>
      <c r="P3181">
        <v>10.7</v>
      </c>
    </row>
    <row r="3182" spans="13:16" x14ac:dyDescent="0.25">
      <c r="M3182">
        <f>1*2.3*1.8</f>
        <v>4.1399999999999997</v>
      </c>
      <c r="N3182">
        <v>1</v>
      </c>
      <c r="O3182">
        <v>2.2999999999999998</v>
      </c>
      <c r="P3182">
        <v>1.8</v>
      </c>
    </row>
    <row r="3183" spans="13:16" x14ac:dyDescent="0.25">
      <c r="M3183">
        <f>1*2.3*2.8</f>
        <v>6.4399999999999995</v>
      </c>
      <c r="N3183">
        <v>1</v>
      </c>
      <c r="O3183">
        <v>2.2999999999999998</v>
      </c>
      <c r="P3183">
        <v>2.8</v>
      </c>
    </row>
    <row r="3184" spans="13:16" x14ac:dyDescent="0.25">
      <c r="M3184">
        <f>1*2.3*3.8</f>
        <v>8.7399999999999984</v>
      </c>
      <c r="N3184">
        <v>1</v>
      </c>
      <c r="O3184">
        <v>2.2999999999999998</v>
      </c>
      <c r="P3184">
        <v>3.8</v>
      </c>
    </row>
    <row r="3185" spans="13:16" x14ac:dyDescent="0.25">
      <c r="M3185">
        <f>1*2.3*4.8</f>
        <v>11.04</v>
      </c>
      <c r="N3185">
        <v>1</v>
      </c>
      <c r="O3185">
        <v>2.2999999999999998</v>
      </c>
      <c r="P3185">
        <v>4.8</v>
      </c>
    </row>
    <row r="3186" spans="13:16" x14ac:dyDescent="0.25">
      <c r="M3186">
        <f>1*2.3*5.8</f>
        <v>13.339999999999998</v>
      </c>
      <c r="N3186">
        <v>1</v>
      </c>
      <c r="O3186">
        <v>2.2999999999999998</v>
      </c>
      <c r="P3186">
        <v>5.8</v>
      </c>
    </row>
    <row r="3187" spans="13:16" x14ac:dyDescent="0.25">
      <c r="M3187">
        <f>1*2.3*6.8</f>
        <v>15.639999999999999</v>
      </c>
      <c r="N3187">
        <v>1</v>
      </c>
      <c r="O3187">
        <v>2.2999999999999998</v>
      </c>
      <c r="P3187">
        <v>6.8</v>
      </c>
    </row>
    <row r="3188" spans="13:16" x14ac:dyDescent="0.25">
      <c r="M3188">
        <f>1*2.3*7.8</f>
        <v>17.939999999999998</v>
      </c>
      <c r="N3188">
        <v>1</v>
      </c>
      <c r="O3188">
        <v>2.2999999999999998</v>
      </c>
      <c r="P3188">
        <v>7.8</v>
      </c>
    </row>
    <row r="3189" spans="13:16" x14ac:dyDescent="0.25">
      <c r="M3189">
        <f>1*2.3*8.8</f>
        <v>20.239999999999998</v>
      </c>
      <c r="N3189">
        <v>1</v>
      </c>
      <c r="O3189">
        <v>2.2999999999999998</v>
      </c>
      <c r="P3189">
        <v>8.8000000000000007</v>
      </c>
    </row>
    <row r="3190" spans="13:16" x14ac:dyDescent="0.25">
      <c r="M3190">
        <f>1*2.3*9.8</f>
        <v>22.54</v>
      </c>
      <c r="N3190">
        <v>1</v>
      </c>
      <c r="O3190">
        <v>2.2999999999999998</v>
      </c>
      <c r="P3190">
        <v>9.8000000000000007</v>
      </c>
    </row>
    <row r="3191" spans="13:16" x14ac:dyDescent="0.25">
      <c r="M3191">
        <f>1*2.3*10.8</f>
        <v>24.84</v>
      </c>
      <c r="N3191">
        <v>1</v>
      </c>
      <c r="O3191">
        <v>2.2999999999999998</v>
      </c>
      <c r="P3191">
        <v>10.8</v>
      </c>
    </row>
    <row r="3192" spans="13:16" x14ac:dyDescent="0.25">
      <c r="M3192">
        <f>1*2.3*1.9</f>
        <v>4.3699999999999992</v>
      </c>
      <c r="N3192">
        <v>1</v>
      </c>
      <c r="O3192">
        <v>2.2999999999999998</v>
      </c>
      <c r="P3192">
        <v>1.9</v>
      </c>
    </row>
    <row r="3193" spans="13:16" x14ac:dyDescent="0.25">
      <c r="M3193">
        <f>1*2.3*2.9</f>
        <v>6.669999999999999</v>
      </c>
      <c r="N3193">
        <v>1</v>
      </c>
      <c r="O3193">
        <v>2.2999999999999998</v>
      </c>
      <c r="P3193">
        <v>2.9</v>
      </c>
    </row>
    <row r="3194" spans="13:16" x14ac:dyDescent="0.25">
      <c r="M3194">
        <f>1*2.3*3.9</f>
        <v>8.9699999999999989</v>
      </c>
      <c r="N3194">
        <v>1</v>
      </c>
      <c r="O3194">
        <v>2.2999999999999998</v>
      </c>
      <c r="P3194">
        <v>3.9</v>
      </c>
    </row>
    <row r="3195" spans="13:16" x14ac:dyDescent="0.25">
      <c r="M3195">
        <f>1*2.3*4.9</f>
        <v>11.27</v>
      </c>
      <c r="N3195">
        <v>1</v>
      </c>
      <c r="O3195">
        <v>2.2999999999999998</v>
      </c>
      <c r="P3195">
        <v>4.9000000000000004</v>
      </c>
    </row>
    <row r="3196" spans="13:16" x14ac:dyDescent="0.25">
      <c r="M3196">
        <f>1*2.3*5.9</f>
        <v>13.57</v>
      </c>
      <c r="N3196">
        <v>1</v>
      </c>
      <c r="O3196">
        <v>2.2999999999999998</v>
      </c>
      <c r="P3196">
        <v>5.9</v>
      </c>
    </row>
    <row r="3197" spans="13:16" x14ac:dyDescent="0.25">
      <c r="M3197">
        <f>1*2.3*6.9</f>
        <v>15.87</v>
      </c>
      <c r="N3197">
        <v>1</v>
      </c>
      <c r="O3197">
        <v>2.2999999999999998</v>
      </c>
      <c r="P3197">
        <v>6.9</v>
      </c>
    </row>
    <row r="3198" spans="13:16" x14ac:dyDescent="0.25">
      <c r="M3198">
        <f>1*2.3*7.9</f>
        <v>18.169999999999998</v>
      </c>
      <c r="N3198">
        <v>1</v>
      </c>
      <c r="O3198">
        <v>2.2999999999999998</v>
      </c>
      <c r="P3198">
        <v>7.9</v>
      </c>
    </row>
    <row r="3199" spans="13:16" x14ac:dyDescent="0.25">
      <c r="M3199">
        <f>1*2.3*8.9</f>
        <v>20.47</v>
      </c>
      <c r="N3199">
        <v>1</v>
      </c>
      <c r="O3199">
        <v>2.2999999999999998</v>
      </c>
      <c r="P3199">
        <v>8.9</v>
      </c>
    </row>
    <row r="3200" spans="13:16" x14ac:dyDescent="0.25">
      <c r="M3200">
        <f>1*2.3*9.9</f>
        <v>22.77</v>
      </c>
      <c r="N3200">
        <v>1</v>
      </c>
      <c r="O3200">
        <v>2.2999999999999998</v>
      </c>
      <c r="P3200">
        <v>9.9</v>
      </c>
    </row>
    <row r="3201" spans="13:16" x14ac:dyDescent="0.25">
      <c r="M3201">
        <f>1*2.3*10.9</f>
        <v>25.07</v>
      </c>
      <c r="N3201">
        <v>1</v>
      </c>
      <c r="O3201">
        <v>2.2999999999999998</v>
      </c>
      <c r="P3201">
        <v>10.9</v>
      </c>
    </row>
    <row r="3202" spans="13:16" x14ac:dyDescent="0.25">
      <c r="M3202">
        <f>1*3.3*1</f>
        <v>3.3</v>
      </c>
      <c r="N3202">
        <v>1</v>
      </c>
      <c r="O3202">
        <v>3.3</v>
      </c>
      <c r="P3202">
        <v>1</v>
      </c>
    </row>
    <row r="3203" spans="13:16" x14ac:dyDescent="0.25">
      <c r="M3203">
        <f>1*3.3*2</f>
        <v>6.6</v>
      </c>
      <c r="N3203">
        <v>1</v>
      </c>
      <c r="O3203">
        <v>3.3</v>
      </c>
      <c r="P3203">
        <v>2</v>
      </c>
    </row>
    <row r="3204" spans="13:16" x14ac:dyDescent="0.25">
      <c r="M3204">
        <f>1*3.3*3</f>
        <v>9.8999999999999986</v>
      </c>
      <c r="N3204">
        <v>1</v>
      </c>
      <c r="O3204">
        <v>3.3</v>
      </c>
      <c r="P3204">
        <v>3</v>
      </c>
    </row>
    <row r="3205" spans="13:16" x14ac:dyDescent="0.25">
      <c r="M3205">
        <f>1*3.3*4</f>
        <v>13.2</v>
      </c>
      <c r="N3205">
        <v>1</v>
      </c>
      <c r="O3205">
        <v>3.3</v>
      </c>
      <c r="P3205">
        <v>4</v>
      </c>
    </row>
    <row r="3206" spans="13:16" x14ac:dyDescent="0.25">
      <c r="M3206">
        <f>1*3.3*5</f>
        <v>16.5</v>
      </c>
      <c r="N3206">
        <v>1</v>
      </c>
      <c r="O3206">
        <v>3.3</v>
      </c>
      <c r="P3206">
        <v>5</v>
      </c>
    </row>
    <row r="3207" spans="13:16" x14ac:dyDescent="0.25">
      <c r="M3207">
        <f>1*3.3*6</f>
        <v>19.799999999999997</v>
      </c>
      <c r="N3207">
        <v>1</v>
      </c>
      <c r="O3207">
        <v>3.3</v>
      </c>
      <c r="P3207">
        <v>6</v>
      </c>
    </row>
    <row r="3208" spans="13:16" x14ac:dyDescent="0.25">
      <c r="M3208">
        <f>1*3.3*7</f>
        <v>23.099999999999998</v>
      </c>
      <c r="N3208">
        <v>1</v>
      </c>
      <c r="O3208">
        <v>3.3</v>
      </c>
      <c r="P3208">
        <v>7</v>
      </c>
    </row>
    <row r="3209" spans="13:16" x14ac:dyDescent="0.25">
      <c r="M3209">
        <f>1*3.3*8</f>
        <v>26.4</v>
      </c>
      <c r="N3209">
        <v>1</v>
      </c>
      <c r="O3209">
        <v>3.3</v>
      </c>
      <c r="P3209">
        <v>8</v>
      </c>
    </row>
    <row r="3210" spans="13:16" x14ac:dyDescent="0.25">
      <c r="M3210">
        <f>1*3.3*9</f>
        <v>29.7</v>
      </c>
      <c r="N3210">
        <v>1</v>
      </c>
      <c r="O3210">
        <v>3.3</v>
      </c>
      <c r="P3210">
        <v>9</v>
      </c>
    </row>
    <row r="3211" spans="13:16" x14ac:dyDescent="0.25">
      <c r="M3211">
        <f>1*3.3*10</f>
        <v>33</v>
      </c>
      <c r="N3211">
        <v>1</v>
      </c>
      <c r="O3211">
        <v>3.3</v>
      </c>
      <c r="P3211">
        <v>10</v>
      </c>
    </row>
    <row r="3212" spans="13:16" x14ac:dyDescent="0.25">
      <c r="M3212">
        <f>1*3.3*1.1</f>
        <v>3.63</v>
      </c>
      <c r="N3212">
        <v>1</v>
      </c>
      <c r="O3212">
        <v>3.3</v>
      </c>
      <c r="P3212">
        <v>1.1000000000000001</v>
      </c>
    </row>
    <row r="3213" spans="13:16" x14ac:dyDescent="0.25">
      <c r="M3213">
        <f>1*3.3*2.1</f>
        <v>6.93</v>
      </c>
      <c r="N3213">
        <v>1</v>
      </c>
      <c r="O3213">
        <v>3.3</v>
      </c>
      <c r="P3213">
        <v>2.1</v>
      </c>
    </row>
    <row r="3214" spans="13:16" x14ac:dyDescent="0.25">
      <c r="M3214">
        <f>1*3.3*3.1</f>
        <v>10.23</v>
      </c>
      <c r="N3214">
        <v>1</v>
      </c>
      <c r="O3214">
        <v>3.3</v>
      </c>
      <c r="P3214">
        <v>3.1</v>
      </c>
    </row>
    <row r="3215" spans="13:16" x14ac:dyDescent="0.25">
      <c r="M3215">
        <f>1*3.3*4.1</f>
        <v>13.529999999999998</v>
      </c>
      <c r="N3215">
        <v>1</v>
      </c>
      <c r="O3215">
        <v>3.3</v>
      </c>
      <c r="P3215">
        <v>4.0999999999999996</v>
      </c>
    </row>
    <row r="3216" spans="13:16" x14ac:dyDescent="0.25">
      <c r="M3216">
        <f>1*3.3*5.1</f>
        <v>16.829999999999998</v>
      </c>
      <c r="N3216">
        <v>1</v>
      </c>
      <c r="O3216">
        <v>3.3</v>
      </c>
      <c r="P3216">
        <v>5.0999999999999996</v>
      </c>
    </row>
    <row r="3217" spans="13:16" x14ac:dyDescent="0.25">
      <c r="M3217">
        <f>1*3.3*6.1</f>
        <v>20.13</v>
      </c>
      <c r="N3217">
        <v>1</v>
      </c>
      <c r="O3217">
        <v>3.3</v>
      </c>
      <c r="P3217">
        <v>6.1</v>
      </c>
    </row>
    <row r="3218" spans="13:16" x14ac:dyDescent="0.25">
      <c r="M3218">
        <f>1*3.3*7.1</f>
        <v>23.429999999999996</v>
      </c>
      <c r="N3218">
        <v>1</v>
      </c>
      <c r="O3218">
        <v>3.3</v>
      </c>
      <c r="P3218">
        <v>7.1</v>
      </c>
    </row>
    <row r="3219" spans="13:16" x14ac:dyDescent="0.25">
      <c r="M3219">
        <f>1*3.3*8.1</f>
        <v>26.729999999999997</v>
      </c>
      <c r="N3219">
        <v>1</v>
      </c>
      <c r="O3219">
        <v>3.3</v>
      </c>
      <c r="P3219">
        <v>8.1</v>
      </c>
    </row>
    <row r="3220" spans="13:16" x14ac:dyDescent="0.25">
      <c r="M3220">
        <f>1*3.3*9.1</f>
        <v>30.029999999999998</v>
      </c>
      <c r="N3220">
        <v>1</v>
      </c>
      <c r="O3220">
        <v>3.3</v>
      </c>
      <c r="P3220">
        <v>9.1</v>
      </c>
    </row>
    <row r="3221" spans="13:16" x14ac:dyDescent="0.25">
      <c r="M3221">
        <f>1*3.3*10.1</f>
        <v>33.33</v>
      </c>
      <c r="N3221">
        <v>1</v>
      </c>
      <c r="O3221">
        <v>3.3</v>
      </c>
      <c r="P3221">
        <v>10.1</v>
      </c>
    </row>
    <row r="3222" spans="13:16" x14ac:dyDescent="0.25">
      <c r="M3222">
        <f>1*3.3*1.2</f>
        <v>3.9599999999999995</v>
      </c>
      <c r="N3222">
        <v>1</v>
      </c>
      <c r="O3222">
        <v>3.3</v>
      </c>
      <c r="P3222">
        <v>1.2</v>
      </c>
    </row>
    <row r="3223" spans="13:16" x14ac:dyDescent="0.25">
      <c r="M3223">
        <f>1*3.3*2.2</f>
        <v>7.26</v>
      </c>
      <c r="N3223">
        <v>1</v>
      </c>
      <c r="O3223">
        <v>3.3</v>
      </c>
      <c r="P3223">
        <v>2.2000000000000002</v>
      </c>
    </row>
    <row r="3224" spans="13:16" x14ac:dyDescent="0.25">
      <c r="M3224">
        <f>1*3.3*3.2</f>
        <v>10.56</v>
      </c>
      <c r="N3224">
        <v>1</v>
      </c>
      <c r="O3224">
        <v>3.3</v>
      </c>
      <c r="P3224">
        <v>3.2</v>
      </c>
    </row>
    <row r="3225" spans="13:16" x14ac:dyDescent="0.25">
      <c r="M3225">
        <f>1*3.3*4.2</f>
        <v>13.86</v>
      </c>
      <c r="N3225">
        <v>1</v>
      </c>
      <c r="O3225">
        <v>3.3</v>
      </c>
      <c r="P3225">
        <v>4.2</v>
      </c>
    </row>
    <row r="3226" spans="13:16" x14ac:dyDescent="0.25">
      <c r="M3226">
        <f>1*3.3*5.2</f>
        <v>17.16</v>
      </c>
      <c r="N3226">
        <v>1</v>
      </c>
      <c r="O3226">
        <v>3.3</v>
      </c>
      <c r="P3226">
        <v>5.2</v>
      </c>
    </row>
    <row r="3227" spans="13:16" x14ac:dyDescent="0.25">
      <c r="M3227">
        <f>1*3.3*6.2</f>
        <v>20.46</v>
      </c>
      <c r="N3227">
        <v>1</v>
      </c>
      <c r="O3227">
        <v>3.3</v>
      </c>
      <c r="P3227">
        <v>6.2</v>
      </c>
    </row>
    <row r="3228" spans="13:16" x14ac:dyDescent="0.25">
      <c r="M3228">
        <f>1*3.3*7.2</f>
        <v>23.759999999999998</v>
      </c>
      <c r="N3228">
        <v>1</v>
      </c>
      <c r="O3228">
        <v>3.3</v>
      </c>
      <c r="P3228">
        <v>7.2</v>
      </c>
    </row>
    <row r="3229" spans="13:16" x14ac:dyDescent="0.25">
      <c r="M3229">
        <f>1*3.3*8.2</f>
        <v>27.059999999999995</v>
      </c>
      <c r="N3229">
        <v>1</v>
      </c>
      <c r="O3229">
        <v>3.3</v>
      </c>
      <c r="P3229">
        <v>8.1999999999999993</v>
      </c>
    </row>
    <row r="3230" spans="13:16" x14ac:dyDescent="0.25">
      <c r="M3230">
        <f>1*3.3*9.2</f>
        <v>30.359999999999996</v>
      </c>
      <c r="N3230">
        <v>1</v>
      </c>
      <c r="O3230">
        <v>3.3</v>
      </c>
      <c r="P3230">
        <v>9.1999999999999993</v>
      </c>
    </row>
    <row r="3231" spans="13:16" x14ac:dyDescent="0.25">
      <c r="M3231">
        <f>1*3.3*10.2</f>
        <v>33.659999999999997</v>
      </c>
      <c r="N3231">
        <v>1</v>
      </c>
      <c r="O3231">
        <v>3.3</v>
      </c>
      <c r="P3231">
        <v>10.199999999999999</v>
      </c>
    </row>
    <row r="3232" spans="13:16" x14ac:dyDescent="0.25">
      <c r="M3232">
        <f>1*3.3*1.3</f>
        <v>4.29</v>
      </c>
      <c r="N3232">
        <v>1</v>
      </c>
      <c r="O3232">
        <v>3.3</v>
      </c>
      <c r="P3232">
        <v>1.3</v>
      </c>
    </row>
    <row r="3233" spans="13:16" x14ac:dyDescent="0.25">
      <c r="M3233">
        <f>1*3.3*2.3</f>
        <v>7.589999999999999</v>
      </c>
      <c r="N3233">
        <v>1</v>
      </c>
      <c r="O3233">
        <v>3.3</v>
      </c>
      <c r="P3233">
        <v>2.2999999999999998</v>
      </c>
    </row>
    <row r="3234" spans="13:16" x14ac:dyDescent="0.25">
      <c r="M3234">
        <f>1*3.3*3.3</f>
        <v>10.889999999999999</v>
      </c>
      <c r="N3234">
        <v>1</v>
      </c>
      <c r="O3234">
        <v>3.3</v>
      </c>
      <c r="P3234">
        <v>3.3</v>
      </c>
    </row>
    <row r="3235" spans="13:16" x14ac:dyDescent="0.25">
      <c r="M3235">
        <f>1*3.3*4.3</f>
        <v>14.19</v>
      </c>
      <c r="N3235">
        <v>1</v>
      </c>
      <c r="O3235">
        <v>3.3</v>
      </c>
      <c r="P3235">
        <v>4.3</v>
      </c>
    </row>
    <row r="3236" spans="13:16" x14ac:dyDescent="0.25">
      <c r="M3236">
        <f>1*3.3*5.3</f>
        <v>17.489999999999998</v>
      </c>
      <c r="N3236">
        <v>1</v>
      </c>
      <c r="O3236">
        <v>3.3</v>
      </c>
      <c r="P3236">
        <v>5.3</v>
      </c>
    </row>
    <row r="3237" spans="13:16" x14ac:dyDescent="0.25">
      <c r="M3237">
        <f>1*3.3*6.3</f>
        <v>20.79</v>
      </c>
      <c r="N3237">
        <v>1</v>
      </c>
      <c r="O3237">
        <v>3.3</v>
      </c>
      <c r="P3237">
        <v>6.3</v>
      </c>
    </row>
    <row r="3238" spans="13:16" x14ac:dyDescent="0.25">
      <c r="M3238">
        <f>1*3.3*7.3</f>
        <v>24.09</v>
      </c>
      <c r="N3238">
        <v>1</v>
      </c>
      <c r="O3238">
        <v>3.3</v>
      </c>
      <c r="P3238">
        <v>7.3</v>
      </c>
    </row>
    <row r="3239" spans="13:16" x14ac:dyDescent="0.25">
      <c r="M3239">
        <f>1*3.3*8.3</f>
        <v>27.39</v>
      </c>
      <c r="N3239">
        <v>1</v>
      </c>
      <c r="O3239">
        <v>3.3</v>
      </c>
      <c r="P3239">
        <v>8.3000000000000007</v>
      </c>
    </row>
    <row r="3240" spans="13:16" x14ac:dyDescent="0.25">
      <c r="M3240">
        <f>1*3.3*9.3</f>
        <v>30.69</v>
      </c>
      <c r="N3240">
        <v>1</v>
      </c>
      <c r="O3240">
        <v>3.3</v>
      </c>
      <c r="P3240">
        <v>9.3000000000000007</v>
      </c>
    </row>
    <row r="3241" spans="13:16" x14ac:dyDescent="0.25">
      <c r="M3241">
        <f>1*3.3*10.3</f>
        <v>33.99</v>
      </c>
      <c r="N3241">
        <v>1</v>
      </c>
      <c r="O3241">
        <v>3.3</v>
      </c>
      <c r="P3241">
        <v>10.3</v>
      </c>
    </row>
    <row r="3242" spans="13:16" x14ac:dyDescent="0.25">
      <c r="M3242">
        <f>1*3.3*1.4</f>
        <v>4.6199999999999992</v>
      </c>
      <c r="N3242">
        <v>1</v>
      </c>
      <c r="O3242">
        <v>3.3</v>
      </c>
      <c r="P3242">
        <v>1.4</v>
      </c>
    </row>
    <row r="3243" spans="13:16" x14ac:dyDescent="0.25">
      <c r="M3243">
        <f>1*3.3*2.4</f>
        <v>7.919999999999999</v>
      </c>
      <c r="N3243">
        <v>1</v>
      </c>
      <c r="O3243">
        <v>3.3</v>
      </c>
      <c r="P3243">
        <v>2.4</v>
      </c>
    </row>
    <row r="3244" spans="13:16" x14ac:dyDescent="0.25">
      <c r="M3244">
        <f>1*3.3*3.4</f>
        <v>11.219999999999999</v>
      </c>
      <c r="N3244">
        <v>1</v>
      </c>
      <c r="O3244">
        <v>3.3</v>
      </c>
      <c r="P3244">
        <v>3.4</v>
      </c>
    </row>
    <row r="3245" spans="13:16" x14ac:dyDescent="0.25">
      <c r="M3245">
        <f>1*3.3*4.4</f>
        <v>14.52</v>
      </c>
      <c r="N3245">
        <v>1</v>
      </c>
      <c r="O3245">
        <v>3.3</v>
      </c>
      <c r="P3245">
        <v>4.4000000000000004</v>
      </c>
    </row>
    <row r="3246" spans="13:16" x14ac:dyDescent="0.25">
      <c r="M3246">
        <f>1*3.3*5.4</f>
        <v>17.82</v>
      </c>
      <c r="N3246">
        <v>1</v>
      </c>
      <c r="O3246">
        <v>3.3</v>
      </c>
      <c r="P3246">
        <v>5.4</v>
      </c>
    </row>
    <row r="3247" spans="13:16" x14ac:dyDescent="0.25">
      <c r="M3247">
        <f>1*3.3*6.4</f>
        <v>21.12</v>
      </c>
      <c r="N3247">
        <v>1</v>
      </c>
      <c r="O3247">
        <v>3.3</v>
      </c>
      <c r="P3247">
        <v>6.4</v>
      </c>
    </row>
    <row r="3248" spans="13:16" x14ac:dyDescent="0.25">
      <c r="M3248">
        <f>1*3.3*7.4</f>
        <v>24.419999999999998</v>
      </c>
      <c r="N3248">
        <v>1</v>
      </c>
      <c r="O3248">
        <v>3.3</v>
      </c>
      <c r="P3248">
        <v>7.4</v>
      </c>
    </row>
    <row r="3249" spans="13:16" x14ac:dyDescent="0.25">
      <c r="M3249">
        <f>1*3.3*8.4</f>
        <v>27.72</v>
      </c>
      <c r="N3249">
        <v>1</v>
      </c>
      <c r="O3249">
        <v>3.3</v>
      </c>
      <c r="P3249">
        <v>8.4</v>
      </c>
    </row>
    <row r="3250" spans="13:16" x14ac:dyDescent="0.25">
      <c r="M3250">
        <f>1*3.3*9.4</f>
        <v>31.02</v>
      </c>
      <c r="N3250">
        <v>1</v>
      </c>
      <c r="O3250">
        <v>3.3</v>
      </c>
      <c r="P3250">
        <v>9.4</v>
      </c>
    </row>
    <row r="3251" spans="13:16" x14ac:dyDescent="0.25">
      <c r="M3251">
        <f>1*3.3*10.4</f>
        <v>34.32</v>
      </c>
      <c r="N3251">
        <v>1</v>
      </c>
      <c r="O3251">
        <v>3.3</v>
      </c>
      <c r="P3251">
        <v>10.4</v>
      </c>
    </row>
    <row r="3252" spans="13:16" x14ac:dyDescent="0.25">
      <c r="M3252">
        <f>1*3.3*1.5</f>
        <v>4.9499999999999993</v>
      </c>
      <c r="N3252">
        <v>1</v>
      </c>
      <c r="O3252">
        <v>3.3</v>
      </c>
      <c r="P3252">
        <v>1.5</v>
      </c>
    </row>
    <row r="3253" spans="13:16" x14ac:dyDescent="0.25">
      <c r="M3253">
        <f>1*3.3*2.5</f>
        <v>8.25</v>
      </c>
      <c r="N3253">
        <v>1</v>
      </c>
      <c r="O3253">
        <v>3.3</v>
      </c>
      <c r="P3253">
        <v>2.5</v>
      </c>
    </row>
    <row r="3254" spans="13:16" x14ac:dyDescent="0.25">
      <c r="M3254">
        <f>1*3.3*3.5</f>
        <v>11.549999999999999</v>
      </c>
      <c r="N3254">
        <v>1</v>
      </c>
      <c r="O3254">
        <v>3.3</v>
      </c>
      <c r="P3254">
        <v>3.5</v>
      </c>
    </row>
    <row r="3255" spans="13:16" x14ac:dyDescent="0.25">
      <c r="M3255">
        <f>1*3.3*4.5</f>
        <v>14.85</v>
      </c>
      <c r="N3255">
        <v>1</v>
      </c>
      <c r="O3255">
        <v>3.3</v>
      </c>
      <c r="P3255">
        <v>4.5</v>
      </c>
    </row>
    <row r="3256" spans="13:16" x14ac:dyDescent="0.25">
      <c r="M3256">
        <f>1*3.3*5.5</f>
        <v>18.149999999999999</v>
      </c>
      <c r="N3256">
        <v>1</v>
      </c>
      <c r="O3256">
        <v>3.3</v>
      </c>
      <c r="P3256">
        <v>5.5</v>
      </c>
    </row>
    <row r="3257" spans="13:16" x14ac:dyDescent="0.25">
      <c r="M3257">
        <f>1*3.3*6.5</f>
        <v>21.45</v>
      </c>
      <c r="N3257">
        <v>1</v>
      </c>
      <c r="O3257">
        <v>3.3</v>
      </c>
      <c r="P3257">
        <v>6.5</v>
      </c>
    </row>
    <row r="3258" spans="13:16" x14ac:dyDescent="0.25">
      <c r="M3258">
        <f>1*3.3*7.5</f>
        <v>24.75</v>
      </c>
      <c r="N3258">
        <v>1</v>
      </c>
      <c r="O3258">
        <v>3.3</v>
      </c>
      <c r="P3258">
        <v>7.5</v>
      </c>
    </row>
    <row r="3259" spans="13:16" x14ac:dyDescent="0.25">
      <c r="M3259">
        <f>1*3.3*8.5</f>
        <v>28.049999999999997</v>
      </c>
      <c r="N3259">
        <v>1</v>
      </c>
      <c r="O3259">
        <v>3.3</v>
      </c>
      <c r="P3259">
        <v>8.5</v>
      </c>
    </row>
    <row r="3260" spans="13:16" x14ac:dyDescent="0.25">
      <c r="M3260">
        <f>1*3.3*9.5</f>
        <v>31.349999999999998</v>
      </c>
      <c r="N3260">
        <v>1</v>
      </c>
      <c r="O3260">
        <v>3.3</v>
      </c>
      <c r="P3260">
        <v>9.5</v>
      </c>
    </row>
    <row r="3261" spans="13:16" x14ac:dyDescent="0.25">
      <c r="M3261">
        <f>1*3.3*10.5</f>
        <v>34.65</v>
      </c>
      <c r="N3261">
        <v>1</v>
      </c>
      <c r="O3261">
        <v>3.3</v>
      </c>
      <c r="P3261">
        <v>10.5</v>
      </c>
    </row>
    <row r="3262" spans="13:16" x14ac:dyDescent="0.25">
      <c r="M3262">
        <f>1*3.3*1.6</f>
        <v>5.28</v>
      </c>
      <c r="N3262">
        <v>1</v>
      </c>
      <c r="O3262">
        <v>3.3</v>
      </c>
      <c r="P3262">
        <v>1.6</v>
      </c>
    </row>
    <row r="3263" spans="13:16" x14ac:dyDescent="0.25">
      <c r="M3263">
        <f>1*3.3*2.6</f>
        <v>8.58</v>
      </c>
      <c r="N3263">
        <v>1</v>
      </c>
      <c r="O3263">
        <v>3.3</v>
      </c>
      <c r="P3263">
        <v>2.6</v>
      </c>
    </row>
    <row r="3264" spans="13:16" x14ac:dyDescent="0.25">
      <c r="M3264">
        <f>1*3.3*3.6</f>
        <v>11.879999999999999</v>
      </c>
      <c r="N3264">
        <v>1</v>
      </c>
      <c r="O3264">
        <v>3.3</v>
      </c>
      <c r="P3264">
        <v>3.6</v>
      </c>
    </row>
    <row r="3265" spans="13:16" x14ac:dyDescent="0.25">
      <c r="M3265">
        <f>1*3.3*4.6</f>
        <v>15.179999999999998</v>
      </c>
      <c r="N3265">
        <v>1</v>
      </c>
      <c r="O3265">
        <v>3.3</v>
      </c>
      <c r="P3265">
        <v>4.5999999999999996</v>
      </c>
    </row>
    <row r="3266" spans="13:16" x14ac:dyDescent="0.25">
      <c r="M3266">
        <f>1*3.3*5.6</f>
        <v>18.479999999999997</v>
      </c>
      <c r="N3266">
        <v>1</v>
      </c>
      <c r="O3266">
        <v>3.3</v>
      </c>
      <c r="P3266">
        <v>5.6</v>
      </c>
    </row>
    <row r="3267" spans="13:16" x14ac:dyDescent="0.25">
      <c r="M3267">
        <f>1*3.3*6.6</f>
        <v>21.779999999999998</v>
      </c>
      <c r="N3267">
        <v>1</v>
      </c>
      <c r="O3267">
        <v>3.3</v>
      </c>
      <c r="P3267">
        <v>6.6</v>
      </c>
    </row>
    <row r="3268" spans="13:16" x14ac:dyDescent="0.25">
      <c r="M3268">
        <f>1*3.3*7.6</f>
        <v>25.08</v>
      </c>
      <c r="N3268">
        <v>1</v>
      </c>
      <c r="O3268">
        <v>3.3</v>
      </c>
      <c r="P3268">
        <v>7.6</v>
      </c>
    </row>
    <row r="3269" spans="13:16" x14ac:dyDescent="0.25">
      <c r="M3269">
        <f>1*3.3*8.6</f>
        <v>28.38</v>
      </c>
      <c r="N3269">
        <v>1</v>
      </c>
      <c r="O3269">
        <v>3.3</v>
      </c>
      <c r="P3269">
        <v>8.6</v>
      </c>
    </row>
    <row r="3270" spans="13:16" x14ac:dyDescent="0.25">
      <c r="M3270">
        <f>1*3.3*9.6</f>
        <v>31.679999999999996</v>
      </c>
      <c r="N3270">
        <v>1</v>
      </c>
      <c r="O3270">
        <v>3.3</v>
      </c>
      <c r="P3270">
        <v>9.6</v>
      </c>
    </row>
    <row r="3271" spans="13:16" x14ac:dyDescent="0.25">
      <c r="M3271">
        <f>1*3.3*10.6</f>
        <v>34.979999999999997</v>
      </c>
      <c r="N3271">
        <v>1</v>
      </c>
      <c r="O3271">
        <v>3.3</v>
      </c>
      <c r="P3271">
        <v>10.6</v>
      </c>
    </row>
    <row r="3272" spans="13:16" x14ac:dyDescent="0.25">
      <c r="M3272">
        <f>1*3.3*1.7</f>
        <v>5.6099999999999994</v>
      </c>
      <c r="N3272">
        <v>1</v>
      </c>
      <c r="O3272">
        <v>3.3</v>
      </c>
      <c r="P3272">
        <v>1.7</v>
      </c>
    </row>
    <row r="3273" spans="13:16" x14ac:dyDescent="0.25">
      <c r="M3273">
        <f>1*3.3*2.7</f>
        <v>8.91</v>
      </c>
      <c r="N3273">
        <v>1</v>
      </c>
      <c r="O3273">
        <v>3.3</v>
      </c>
      <c r="P3273">
        <v>2.7</v>
      </c>
    </row>
    <row r="3274" spans="13:16" x14ac:dyDescent="0.25">
      <c r="M3274">
        <f>1*3.3*3.7</f>
        <v>12.209999999999999</v>
      </c>
      <c r="N3274">
        <v>1</v>
      </c>
      <c r="O3274">
        <v>3.3</v>
      </c>
      <c r="P3274">
        <v>3.7</v>
      </c>
    </row>
    <row r="3275" spans="13:16" x14ac:dyDescent="0.25">
      <c r="M3275">
        <f>1*3.3*4.7</f>
        <v>15.51</v>
      </c>
      <c r="N3275">
        <v>1</v>
      </c>
      <c r="O3275">
        <v>3.3</v>
      </c>
      <c r="P3275">
        <v>4.7</v>
      </c>
    </row>
    <row r="3276" spans="13:16" x14ac:dyDescent="0.25">
      <c r="M3276">
        <f>1*3.3*5.7</f>
        <v>18.809999999999999</v>
      </c>
      <c r="N3276">
        <v>1</v>
      </c>
      <c r="O3276">
        <v>3.3</v>
      </c>
      <c r="P3276">
        <v>5.7</v>
      </c>
    </row>
    <row r="3277" spans="13:16" x14ac:dyDescent="0.25">
      <c r="M3277">
        <f>1*3.3*6.7</f>
        <v>22.11</v>
      </c>
      <c r="N3277">
        <v>1</v>
      </c>
      <c r="O3277">
        <v>3.3</v>
      </c>
      <c r="P3277">
        <v>6.7</v>
      </c>
    </row>
    <row r="3278" spans="13:16" x14ac:dyDescent="0.25">
      <c r="M3278">
        <f>1*3.3*7.7</f>
        <v>25.41</v>
      </c>
      <c r="N3278">
        <v>1</v>
      </c>
      <c r="O3278">
        <v>3.3</v>
      </c>
      <c r="P3278">
        <v>7.7</v>
      </c>
    </row>
    <row r="3279" spans="13:16" x14ac:dyDescent="0.25">
      <c r="M3279">
        <f>1*3.3*8.7</f>
        <v>28.709999999999997</v>
      </c>
      <c r="N3279">
        <v>1</v>
      </c>
      <c r="O3279">
        <v>3.3</v>
      </c>
      <c r="P3279">
        <v>8.6999999999999993</v>
      </c>
    </row>
    <row r="3280" spans="13:16" x14ac:dyDescent="0.25">
      <c r="M3280">
        <f>1*3.3*9.7</f>
        <v>32.01</v>
      </c>
      <c r="N3280">
        <v>1</v>
      </c>
      <c r="O3280">
        <v>3.3</v>
      </c>
      <c r="P3280">
        <v>9.6999999999999993</v>
      </c>
    </row>
    <row r="3281" spans="13:16" x14ac:dyDescent="0.25">
      <c r="M3281">
        <f>1*3.3*10.7</f>
        <v>35.309999999999995</v>
      </c>
      <c r="N3281">
        <v>1</v>
      </c>
      <c r="O3281">
        <v>3.3</v>
      </c>
      <c r="P3281">
        <v>10.7</v>
      </c>
    </row>
    <row r="3282" spans="13:16" x14ac:dyDescent="0.25">
      <c r="M3282">
        <f>1*3.3*1.8</f>
        <v>5.9399999999999995</v>
      </c>
      <c r="N3282">
        <v>1</v>
      </c>
      <c r="O3282">
        <v>3.3</v>
      </c>
      <c r="P3282">
        <v>1.8</v>
      </c>
    </row>
    <row r="3283" spans="13:16" x14ac:dyDescent="0.25">
      <c r="M3283">
        <f>1*3.3*2.8</f>
        <v>9.2399999999999984</v>
      </c>
      <c r="N3283">
        <v>1</v>
      </c>
      <c r="O3283">
        <v>3.3</v>
      </c>
      <c r="P3283">
        <v>2.8</v>
      </c>
    </row>
    <row r="3284" spans="13:16" x14ac:dyDescent="0.25">
      <c r="M3284">
        <f>1*3.3*3.8</f>
        <v>12.54</v>
      </c>
      <c r="N3284">
        <v>1</v>
      </c>
      <c r="O3284">
        <v>3.3</v>
      </c>
      <c r="P3284">
        <v>3.8</v>
      </c>
    </row>
    <row r="3285" spans="13:16" x14ac:dyDescent="0.25">
      <c r="M3285">
        <f>1*3.3*4.8</f>
        <v>15.839999999999998</v>
      </c>
      <c r="N3285">
        <v>1</v>
      </c>
      <c r="O3285">
        <v>3.3</v>
      </c>
      <c r="P3285">
        <v>4.8</v>
      </c>
    </row>
    <row r="3286" spans="13:16" x14ac:dyDescent="0.25">
      <c r="M3286">
        <f>1*3.3*5.8</f>
        <v>19.139999999999997</v>
      </c>
      <c r="N3286">
        <v>1</v>
      </c>
      <c r="O3286">
        <v>3.3</v>
      </c>
      <c r="P3286">
        <v>5.8</v>
      </c>
    </row>
    <row r="3287" spans="13:16" x14ac:dyDescent="0.25">
      <c r="M3287">
        <f>1*3.3*6.8</f>
        <v>22.439999999999998</v>
      </c>
      <c r="N3287">
        <v>1</v>
      </c>
      <c r="O3287">
        <v>3.3</v>
      </c>
      <c r="P3287">
        <v>6.8</v>
      </c>
    </row>
    <row r="3288" spans="13:16" x14ac:dyDescent="0.25">
      <c r="M3288">
        <f>1*3.3*7.8</f>
        <v>25.74</v>
      </c>
      <c r="N3288">
        <v>1</v>
      </c>
      <c r="O3288">
        <v>3.3</v>
      </c>
      <c r="P3288">
        <v>7.8</v>
      </c>
    </row>
    <row r="3289" spans="13:16" x14ac:dyDescent="0.25">
      <c r="M3289">
        <f>1*3.3*8.8</f>
        <v>29.04</v>
      </c>
      <c r="N3289">
        <v>1</v>
      </c>
      <c r="O3289">
        <v>3.3</v>
      </c>
      <c r="P3289">
        <v>8.8000000000000007</v>
      </c>
    </row>
    <row r="3290" spans="13:16" x14ac:dyDescent="0.25">
      <c r="M3290">
        <f>1*3.3*9.8</f>
        <v>32.340000000000003</v>
      </c>
      <c r="N3290">
        <v>1</v>
      </c>
      <c r="O3290">
        <v>3.3</v>
      </c>
      <c r="P3290">
        <v>9.8000000000000007</v>
      </c>
    </row>
    <row r="3291" spans="13:16" x14ac:dyDescent="0.25">
      <c r="M3291">
        <f>1*3.3*10.8</f>
        <v>35.64</v>
      </c>
      <c r="N3291">
        <v>1</v>
      </c>
      <c r="O3291">
        <v>3.3</v>
      </c>
      <c r="P3291">
        <v>10.8</v>
      </c>
    </row>
    <row r="3292" spans="13:16" x14ac:dyDescent="0.25">
      <c r="M3292">
        <f>1*3.3*1.9</f>
        <v>6.27</v>
      </c>
      <c r="N3292">
        <v>1</v>
      </c>
      <c r="O3292">
        <v>3.3</v>
      </c>
      <c r="P3292">
        <v>1.9</v>
      </c>
    </row>
    <row r="3293" spans="13:16" x14ac:dyDescent="0.25">
      <c r="M3293">
        <f>1*3.3*2.9</f>
        <v>9.5699999999999985</v>
      </c>
      <c r="N3293">
        <v>1</v>
      </c>
      <c r="O3293">
        <v>3.3</v>
      </c>
      <c r="P3293">
        <v>2.9</v>
      </c>
    </row>
    <row r="3294" spans="13:16" x14ac:dyDescent="0.25">
      <c r="M3294">
        <f>1*3.3*3.9</f>
        <v>12.87</v>
      </c>
      <c r="N3294">
        <v>1</v>
      </c>
      <c r="O3294">
        <v>3.3</v>
      </c>
      <c r="P3294">
        <v>3.9</v>
      </c>
    </row>
    <row r="3295" spans="13:16" x14ac:dyDescent="0.25">
      <c r="M3295">
        <f>1*3.3*4.9</f>
        <v>16.170000000000002</v>
      </c>
      <c r="N3295">
        <v>1</v>
      </c>
      <c r="O3295">
        <v>3.3</v>
      </c>
      <c r="P3295">
        <v>4.9000000000000004</v>
      </c>
    </row>
    <row r="3296" spans="13:16" x14ac:dyDescent="0.25">
      <c r="M3296">
        <f>1*3.3*5.9</f>
        <v>19.47</v>
      </c>
      <c r="N3296">
        <v>1</v>
      </c>
      <c r="O3296">
        <v>3.3</v>
      </c>
      <c r="P3296">
        <v>5.9</v>
      </c>
    </row>
    <row r="3297" spans="13:16" x14ac:dyDescent="0.25">
      <c r="M3297">
        <f>1*3.3*6.9</f>
        <v>22.77</v>
      </c>
      <c r="N3297">
        <v>1</v>
      </c>
      <c r="O3297">
        <v>3.3</v>
      </c>
      <c r="P3297">
        <v>6.9</v>
      </c>
    </row>
    <row r="3298" spans="13:16" x14ac:dyDescent="0.25">
      <c r="M3298">
        <f>1*3.3*7.9</f>
        <v>26.07</v>
      </c>
      <c r="N3298">
        <v>1</v>
      </c>
      <c r="O3298">
        <v>3.3</v>
      </c>
      <c r="P3298">
        <v>7.9</v>
      </c>
    </row>
    <row r="3299" spans="13:16" x14ac:dyDescent="0.25">
      <c r="M3299">
        <f>1*3.3*8.9</f>
        <v>29.37</v>
      </c>
      <c r="N3299">
        <v>1</v>
      </c>
      <c r="O3299">
        <v>3.3</v>
      </c>
      <c r="P3299">
        <v>8.9</v>
      </c>
    </row>
    <row r="3300" spans="13:16" x14ac:dyDescent="0.25">
      <c r="M3300">
        <f>1*3.3*9.9</f>
        <v>32.67</v>
      </c>
      <c r="N3300">
        <v>1</v>
      </c>
      <c r="O3300">
        <v>3.3</v>
      </c>
      <c r="P3300">
        <v>9.9</v>
      </c>
    </row>
    <row r="3301" spans="13:16" x14ac:dyDescent="0.25">
      <c r="M3301">
        <f>1*3.3*10.9</f>
        <v>35.97</v>
      </c>
      <c r="N3301">
        <v>1</v>
      </c>
      <c r="O3301">
        <v>3.3</v>
      </c>
      <c r="P3301">
        <v>10.9</v>
      </c>
    </row>
    <row r="3302" spans="13:16" x14ac:dyDescent="0.25">
      <c r="M3302">
        <f>1*4.3*1</f>
        <v>4.3</v>
      </c>
      <c r="N3302">
        <v>1</v>
      </c>
      <c r="O3302">
        <v>4.3</v>
      </c>
      <c r="P3302">
        <v>1</v>
      </c>
    </row>
    <row r="3303" spans="13:16" x14ac:dyDescent="0.25">
      <c r="M3303">
        <f>1*4.3*2</f>
        <v>8.6</v>
      </c>
      <c r="N3303">
        <v>1</v>
      </c>
      <c r="O3303">
        <v>4.3</v>
      </c>
      <c r="P3303">
        <v>2</v>
      </c>
    </row>
    <row r="3304" spans="13:16" x14ac:dyDescent="0.25">
      <c r="M3304">
        <f>1*4.3*3</f>
        <v>12.899999999999999</v>
      </c>
      <c r="N3304">
        <v>1</v>
      </c>
      <c r="O3304">
        <v>4.3</v>
      </c>
      <c r="P3304">
        <v>3</v>
      </c>
    </row>
    <row r="3305" spans="13:16" x14ac:dyDescent="0.25">
      <c r="M3305">
        <f>1*4.3*4</f>
        <v>17.2</v>
      </c>
      <c r="N3305">
        <v>1</v>
      </c>
      <c r="O3305">
        <v>4.3</v>
      </c>
      <c r="P3305">
        <v>4</v>
      </c>
    </row>
    <row r="3306" spans="13:16" x14ac:dyDescent="0.25">
      <c r="M3306">
        <f>1*4.3*5</f>
        <v>21.5</v>
      </c>
      <c r="N3306">
        <v>1</v>
      </c>
      <c r="O3306">
        <v>4.3</v>
      </c>
      <c r="P3306">
        <v>5</v>
      </c>
    </row>
    <row r="3307" spans="13:16" x14ac:dyDescent="0.25">
      <c r="M3307">
        <f>1*4.3*6</f>
        <v>25.799999999999997</v>
      </c>
      <c r="N3307">
        <v>1</v>
      </c>
      <c r="O3307">
        <v>4.3</v>
      </c>
      <c r="P3307">
        <v>6</v>
      </c>
    </row>
    <row r="3308" spans="13:16" x14ac:dyDescent="0.25">
      <c r="M3308">
        <f>1*4.3*7</f>
        <v>30.099999999999998</v>
      </c>
      <c r="N3308">
        <v>1</v>
      </c>
      <c r="O3308">
        <v>4.3</v>
      </c>
      <c r="P3308">
        <v>7</v>
      </c>
    </row>
    <row r="3309" spans="13:16" x14ac:dyDescent="0.25">
      <c r="M3309">
        <f>1*4.3*8</f>
        <v>34.4</v>
      </c>
      <c r="N3309">
        <v>1</v>
      </c>
      <c r="O3309">
        <v>4.3</v>
      </c>
      <c r="P3309">
        <v>8</v>
      </c>
    </row>
    <row r="3310" spans="13:16" x14ac:dyDescent="0.25">
      <c r="M3310">
        <f>1*4.3*9</f>
        <v>38.699999999999996</v>
      </c>
      <c r="N3310">
        <v>1</v>
      </c>
      <c r="O3310">
        <v>4.3</v>
      </c>
      <c r="P3310">
        <v>9</v>
      </c>
    </row>
    <row r="3311" spans="13:16" x14ac:dyDescent="0.25">
      <c r="M3311">
        <f>1*4.3*10</f>
        <v>43</v>
      </c>
      <c r="N3311">
        <v>1</v>
      </c>
      <c r="O3311">
        <v>4.3</v>
      </c>
      <c r="P3311">
        <v>10</v>
      </c>
    </row>
    <row r="3312" spans="13:16" x14ac:dyDescent="0.25">
      <c r="M3312">
        <f>1*4.3*1.1</f>
        <v>4.7300000000000004</v>
      </c>
      <c r="N3312">
        <v>1</v>
      </c>
      <c r="O3312">
        <v>4.3</v>
      </c>
      <c r="P3312">
        <v>1.1000000000000001</v>
      </c>
    </row>
    <row r="3313" spans="13:16" x14ac:dyDescent="0.25">
      <c r="M3313">
        <f>1*4.3*2.1</f>
        <v>9.0299999999999994</v>
      </c>
      <c r="N3313">
        <v>1</v>
      </c>
      <c r="O3313">
        <v>4.3</v>
      </c>
      <c r="P3313">
        <v>2.1</v>
      </c>
    </row>
    <row r="3314" spans="13:16" x14ac:dyDescent="0.25">
      <c r="M3314">
        <f>1*4.3*3.1</f>
        <v>13.33</v>
      </c>
      <c r="N3314">
        <v>1</v>
      </c>
      <c r="O3314">
        <v>4.3</v>
      </c>
      <c r="P3314">
        <v>3.1</v>
      </c>
    </row>
    <row r="3315" spans="13:16" x14ac:dyDescent="0.25">
      <c r="M3315">
        <f>1*4.3*4.1</f>
        <v>17.63</v>
      </c>
      <c r="N3315">
        <v>1</v>
      </c>
      <c r="O3315">
        <v>4.3</v>
      </c>
      <c r="P3315">
        <v>4.0999999999999996</v>
      </c>
    </row>
    <row r="3316" spans="13:16" x14ac:dyDescent="0.25">
      <c r="M3316">
        <f>1*4.3*5.1</f>
        <v>21.929999999999996</v>
      </c>
      <c r="N3316">
        <v>1</v>
      </c>
      <c r="O3316">
        <v>4.3</v>
      </c>
      <c r="P3316">
        <v>5.0999999999999996</v>
      </c>
    </row>
    <row r="3317" spans="13:16" x14ac:dyDescent="0.25">
      <c r="M3317">
        <f>1*4.3*6.1</f>
        <v>26.229999999999997</v>
      </c>
      <c r="N3317">
        <v>1</v>
      </c>
      <c r="O3317">
        <v>4.3</v>
      </c>
      <c r="P3317">
        <v>6.1</v>
      </c>
    </row>
    <row r="3318" spans="13:16" x14ac:dyDescent="0.25">
      <c r="M3318">
        <f>1*4.3*7.1</f>
        <v>30.529999999999998</v>
      </c>
      <c r="N3318">
        <v>1</v>
      </c>
      <c r="O3318">
        <v>4.3</v>
      </c>
      <c r="P3318">
        <v>7.1</v>
      </c>
    </row>
    <row r="3319" spans="13:16" x14ac:dyDescent="0.25">
      <c r="M3319">
        <f>1*4.3*8.1</f>
        <v>34.83</v>
      </c>
      <c r="N3319">
        <v>1</v>
      </c>
      <c r="O3319">
        <v>4.3</v>
      </c>
      <c r="P3319">
        <v>8.1</v>
      </c>
    </row>
    <row r="3320" spans="13:16" x14ac:dyDescent="0.25">
      <c r="M3320">
        <f>1*4.3*9.1</f>
        <v>39.129999999999995</v>
      </c>
      <c r="N3320">
        <v>1</v>
      </c>
      <c r="O3320">
        <v>4.3</v>
      </c>
      <c r="P3320">
        <v>9.1</v>
      </c>
    </row>
    <row r="3321" spans="13:16" x14ac:dyDescent="0.25">
      <c r="M3321">
        <f>1*4.3*10.1</f>
        <v>43.43</v>
      </c>
      <c r="N3321">
        <v>1</v>
      </c>
      <c r="O3321">
        <v>4.3</v>
      </c>
      <c r="P3321">
        <v>10.1</v>
      </c>
    </row>
    <row r="3322" spans="13:16" x14ac:dyDescent="0.25">
      <c r="M3322">
        <f>1*4.3*1.2</f>
        <v>5.1599999999999993</v>
      </c>
      <c r="N3322">
        <v>1</v>
      </c>
      <c r="O3322">
        <v>4.3</v>
      </c>
      <c r="P3322">
        <v>1.2</v>
      </c>
    </row>
    <row r="3323" spans="13:16" x14ac:dyDescent="0.25">
      <c r="M3323">
        <f>1*4.3*2.2</f>
        <v>9.4600000000000009</v>
      </c>
      <c r="N3323">
        <v>1</v>
      </c>
      <c r="O3323">
        <v>4.3</v>
      </c>
      <c r="P3323">
        <v>2.2000000000000002</v>
      </c>
    </row>
    <row r="3324" spans="13:16" x14ac:dyDescent="0.25">
      <c r="M3324">
        <f>1*4.3*3.2</f>
        <v>13.76</v>
      </c>
      <c r="N3324">
        <v>1</v>
      </c>
      <c r="O3324">
        <v>4.3</v>
      </c>
      <c r="P3324">
        <v>3.2</v>
      </c>
    </row>
    <row r="3325" spans="13:16" x14ac:dyDescent="0.25">
      <c r="M3325">
        <f>1*4.3*4.2</f>
        <v>18.059999999999999</v>
      </c>
      <c r="N3325">
        <v>1</v>
      </c>
      <c r="O3325">
        <v>4.3</v>
      </c>
      <c r="P3325">
        <v>4.2</v>
      </c>
    </row>
    <row r="3326" spans="13:16" x14ac:dyDescent="0.25">
      <c r="M3326">
        <f>1*4.3*5.2</f>
        <v>22.36</v>
      </c>
      <c r="N3326">
        <v>1</v>
      </c>
      <c r="O3326">
        <v>4.3</v>
      </c>
      <c r="P3326">
        <v>5.2</v>
      </c>
    </row>
    <row r="3327" spans="13:16" x14ac:dyDescent="0.25">
      <c r="M3327">
        <f>1*4.3*6.2</f>
        <v>26.66</v>
      </c>
      <c r="N3327">
        <v>1</v>
      </c>
      <c r="O3327">
        <v>4.3</v>
      </c>
      <c r="P3327">
        <v>6.2</v>
      </c>
    </row>
    <row r="3328" spans="13:16" x14ac:dyDescent="0.25">
      <c r="M3328">
        <f>1*4.3*7.2</f>
        <v>30.96</v>
      </c>
      <c r="N3328">
        <v>1</v>
      </c>
      <c r="O3328">
        <v>4.3</v>
      </c>
      <c r="P3328">
        <v>7.2</v>
      </c>
    </row>
    <row r="3329" spans="13:16" x14ac:dyDescent="0.25">
      <c r="M3329">
        <f>1*4.3*8.2</f>
        <v>35.26</v>
      </c>
      <c r="N3329">
        <v>1</v>
      </c>
      <c r="O3329">
        <v>4.3</v>
      </c>
      <c r="P3329">
        <v>8.1999999999999993</v>
      </c>
    </row>
    <row r="3330" spans="13:16" x14ac:dyDescent="0.25">
      <c r="M3330">
        <f>1*4.3*9.2</f>
        <v>39.559999999999995</v>
      </c>
      <c r="N3330">
        <v>1</v>
      </c>
      <c r="O3330">
        <v>4.3</v>
      </c>
      <c r="P3330">
        <v>9.1999999999999993</v>
      </c>
    </row>
    <row r="3331" spans="13:16" x14ac:dyDescent="0.25">
      <c r="M3331">
        <f>1*4.3*10.2</f>
        <v>43.859999999999992</v>
      </c>
      <c r="N3331">
        <v>1</v>
      </c>
      <c r="O3331">
        <v>4.3</v>
      </c>
      <c r="P3331">
        <v>10.199999999999999</v>
      </c>
    </row>
    <row r="3332" spans="13:16" x14ac:dyDescent="0.25">
      <c r="M3332">
        <f>1*4.3*1.3</f>
        <v>5.59</v>
      </c>
      <c r="N3332">
        <v>1</v>
      </c>
      <c r="O3332">
        <v>4.3</v>
      </c>
      <c r="P3332">
        <v>1.3</v>
      </c>
    </row>
    <row r="3333" spans="13:16" x14ac:dyDescent="0.25">
      <c r="M3333">
        <f>1*4.3*2.3</f>
        <v>9.8899999999999988</v>
      </c>
      <c r="N3333">
        <v>1</v>
      </c>
      <c r="O3333">
        <v>4.3</v>
      </c>
      <c r="P3333">
        <v>2.2999999999999998</v>
      </c>
    </row>
    <row r="3334" spans="13:16" x14ac:dyDescent="0.25">
      <c r="M3334">
        <f>1*4.3*3.3</f>
        <v>14.19</v>
      </c>
      <c r="N3334">
        <v>1</v>
      </c>
      <c r="O3334">
        <v>4.3</v>
      </c>
      <c r="P3334">
        <v>3.3</v>
      </c>
    </row>
    <row r="3335" spans="13:16" x14ac:dyDescent="0.25">
      <c r="M3335">
        <f>1*4.3*4.3</f>
        <v>18.489999999999998</v>
      </c>
      <c r="N3335">
        <v>1</v>
      </c>
      <c r="O3335">
        <v>4.3</v>
      </c>
      <c r="P3335">
        <v>4.3</v>
      </c>
    </row>
    <row r="3336" spans="13:16" x14ac:dyDescent="0.25">
      <c r="M3336">
        <f>1*4.3*5.3</f>
        <v>22.79</v>
      </c>
      <c r="N3336">
        <v>1</v>
      </c>
      <c r="O3336">
        <v>4.3</v>
      </c>
      <c r="P3336">
        <v>5.3</v>
      </c>
    </row>
    <row r="3337" spans="13:16" x14ac:dyDescent="0.25">
      <c r="M3337">
        <f>1*4.3*6.3</f>
        <v>27.09</v>
      </c>
      <c r="N3337">
        <v>1</v>
      </c>
      <c r="O3337">
        <v>4.3</v>
      </c>
      <c r="P3337">
        <v>6.3</v>
      </c>
    </row>
    <row r="3338" spans="13:16" x14ac:dyDescent="0.25">
      <c r="M3338">
        <f>1*4.3*7.3</f>
        <v>31.389999999999997</v>
      </c>
      <c r="N3338">
        <v>1</v>
      </c>
      <c r="O3338">
        <v>4.3</v>
      </c>
      <c r="P3338">
        <v>7.3</v>
      </c>
    </row>
    <row r="3339" spans="13:16" x14ac:dyDescent="0.25">
      <c r="M3339">
        <f>1*4.3*8.3</f>
        <v>35.690000000000005</v>
      </c>
      <c r="N3339">
        <v>1</v>
      </c>
      <c r="O3339">
        <v>4.3</v>
      </c>
      <c r="P3339">
        <v>8.3000000000000007</v>
      </c>
    </row>
    <row r="3340" spans="13:16" x14ac:dyDescent="0.25">
      <c r="M3340">
        <f>1*4.3*9.3</f>
        <v>39.99</v>
      </c>
      <c r="N3340">
        <v>1</v>
      </c>
      <c r="O3340">
        <v>4.3</v>
      </c>
      <c r="P3340">
        <v>9.3000000000000007</v>
      </c>
    </row>
    <row r="3341" spans="13:16" x14ac:dyDescent="0.25">
      <c r="M3341">
        <f>1*4.3*10.3</f>
        <v>44.29</v>
      </c>
      <c r="N3341">
        <v>1</v>
      </c>
      <c r="O3341">
        <v>4.3</v>
      </c>
      <c r="P3341">
        <v>10.3</v>
      </c>
    </row>
    <row r="3342" spans="13:16" x14ac:dyDescent="0.25">
      <c r="M3342">
        <f>1*4.3*1.4</f>
        <v>6.02</v>
      </c>
      <c r="N3342">
        <v>1</v>
      </c>
      <c r="O3342">
        <v>4.3</v>
      </c>
      <c r="P3342">
        <v>1.4</v>
      </c>
    </row>
    <row r="3343" spans="13:16" x14ac:dyDescent="0.25">
      <c r="M3343">
        <f>1*4.3*2.4</f>
        <v>10.319999999999999</v>
      </c>
      <c r="N3343">
        <v>1</v>
      </c>
      <c r="O3343">
        <v>4.3</v>
      </c>
      <c r="P3343">
        <v>2.4</v>
      </c>
    </row>
    <row r="3344" spans="13:16" x14ac:dyDescent="0.25">
      <c r="M3344">
        <f>1*4.3*3.4</f>
        <v>14.62</v>
      </c>
      <c r="N3344">
        <v>1</v>
      </c>
      <c r="O3344">
        <v>4.3</v>
      </c>
      <c r="P3344">
        <v>3.4</v>
      </c>
    </row>
    <row r="3345" spans="13:16" x14ac:dyDescent="0.25">
      <c r="M3345">
        <f>1*4.3*4.4</f>
        <v>18.920000000000002</v>
      </c>
      <c r="N3345">
        <v>1</v>
      </c>
      <c r="O3345">
        <v>4.3</v>
      </c>
      <c r="P3345">
        <v>4.4000000000000004</v>
      </c>
    </row>
    <row r="3346" spans="13:16" x14ac:dyDescent="0.25">
      <c r="M3346">
        <f>1*4.3*5.4</f>
        <v>23.22</v>
      </c>
      <c r="N3346">
        <v>1</v>
      </c>
      <c r="O3346">
        <v>4.3</v>
      </c>
      <c r="P3346">
        <v>5.4</v>
      </c>
    </row>
    <row r="3347" spans="13:16" x14ac:dyDescent="0.25">
      <c r="M3347">
        <f>1*4.3*6.4</f>
        <v>27.52</v>
      </c>
      <c r="N3347">
        <v>1</v>
      </c>
      <c r="O3347">
        <v>4.3</v>
      </c>
      <c r="P3347">
        <v>6.4</v>
      </c>
    </row>
    <row r="3348" spans="13:16" x14ac:dyDescent="0.25">
      <c r="M3348">
        <f>1*4.3*7.4</f>
        <v>31.82</v>
      </c>
      <c r="N3348">
        <v>1</v>
      </c>
      <c r="O3348">
        <v>4.3</v>
      </c>
      <c r="P3348">
        <v>7.4</v>
      </c>
    </row>
    <row r="3349" spans="13:16" x14ac:dyDescent="0.25">
      <c r="M3349">
        <f>1*4.3*8.4</f>
        <v>36.119999999999997</v>
      </c>
      <c r="N3349">
        <v>1</v>
      </c>
      <c r="O3349">
        <v>4.3</v>
      </c>
      <c r="P3349">
        <v>8.4</v>
      </c>
    </row>
    <row r="3350" spans="13:16" x14ac:dyDescent="0.25">
      <c r="M3350">
        <f>1*4.3*9.4</f>
        <v>40.42</v>
      </c>
      <c r="N3350">
        <v>1</v>
      </c>
      <c r="O3350">
        <v>4.3</v>
      </c>
      <c r="P3350">
        <v>9.4</v>
      </c>
    </row>
    <row r="3351" spans="13:16" x14ac:dyDescent="0.25">
      <c r="M3351">
        <f>1*4.3*10.4</f>
        <v>44.72</v>
      </c>
      <c r="N3351">
        <v>1</v>
      </c>
      <c r="O3351">
        <v>4.3</v>
      </c>
      <c r="P3351">
        <v>10.4</v>
      </c>
    </row>
    <row r="3352" spans="13:16" x14ac:dyDescent="0.25">
      <c r="M3352">
        <f>1*4.3*1.5</f>
        <v>6.4499999999999993</v>
      </c>
      <c r="N3352">
        <v>1</v>
      </c>
      <c r="O3352">
        <v>4.3</v>
      </c>
      <c r="P3352">
        <v>1.5</v>
      </c>
    </row>
    <row r="3353" spans="13:16" x14ac:dyDescent="0.25">
      <c r="M3353">
        <f>1*4.3*2.5</f>
        <v>10.75</v>
      </c>
      <c r="N3353">
        <v>1</v>
      </c>
      <c r="O3353">
        <v>4.3</v>
      </c>
      <c r="P3353">
        <v>2.5</v>
      </c>
    </row>
    <row r="3354" spans="13:16" x14ac:dyDescent="0.25">
      <c r="M3354">
        <f>1*4.3*3.5</f>
        <v>15.049999999999999</v>
      </c>
      <c r="N3354">
        <v>1</v>
      </c>
      <c r="O3354">
        <v>4.3</v>
      </c>
      <c r="P3354">
        <v>3.5</v>
      </c>
    </row>
    <row r="3355" spans="13:16" x14ac:dyDescent="0.25">
      <c r="M3355">
        <f>1*4.3*4.5</f>
        <v>19.349999999999998</v>
      </c>
      <c r="N3355">
        <v>1</v>
      </c>
      <c r="O3355">
        <v>4.3</v>
      </c>
      <c r="P3355">
        <v>4.5</v>
      </c>
    </row>
    <row r="3356" spans="13:16" x14ac:dyDescent="0.25">
      <c r="M3356">
        <f>1*4.3*5.5</f>
        <v>23.65</v>
      </c>
      <c r="N3356">
        <v>1</v>
      </c>
      <c r="O3356">
        <v>4.3</v>
      </c>
      <c r="P3356">
        <v>5.5</v>
      </c>
    </row>
    <row r="3357" spans="13:16" x14ac:dyDescent="0.25">
      <c r="M3357">
        <f>1*4.3*6.5</f>
        <v>27.95</v>
      </c>
      <c r="N3357">
        <v>1</v>
      </c>
      <c r="O3357">
        <v>4.3</v>
      </c>
      <c r="P3357">
        <v>6.5</v>
      </c>
    </row>
    <row r="3358" spans="13:16" x14ac:dyDescent="0.25">
      <c r="M3358">
        <f>1*4.3*7.5</f>
        <v>32.25</v>
      </c>
      <c r="N3358">
        <v>1</v>
      </c>
      <c r="O3358">
        <v>4.3</v>
      </c>
      <c r="P3358">
        <v>7.5</v>
      </c>
    </row>
    <row r="3359" spans="13:16" x14ac:dyDescent="0.25">
      <c r="M3359">
        <f>1*4.3*8.5</f>
        <v>36.549999999999997</v>
      </c>
      <c r="N3359">
        <v>1</v>
      </c>
      <c r="O3359">
        <v>4.3</v>
      </c>
      <c r="P3359">
        <v>8.5</v>
      </c>
    </row>
    <row r="3360" spans="13:16" x14ac:dyDescent="0.25">
      <c r="M3360">
        <f>1*4.3*9.5</f>
        <v>40.85</v>
      </c>
      <c r="N3360">
        <v>1</v>
      </c>
      <c r="O3360">
        <v>4.3</v>
      </c>
      <c r="P3360">
        <v>9.5</v>
      </c>
    </row>
    <row r="3361" spans="13:16" x14ac:dyDescent="0.25">
      <c r="M3361">
        <f>1*4.3*10.5</f>
        <v>45.15</v>
      </c>
      <c r="N3361">
        <v>1</v>
      </c>
      <c r="O3361">
        <v>4.3</v>
      </c>
      <c r="P3361">
        <v>10.5</v>
      </c>
    </row>
    <row r="3362" spans="13:16" x14ac:dyDescent="0.25">
      <c r="M3362">
        <f>1*4.3*1.6</f>
        <v>6.88</v>
      </c>
      <c r="N3362">
        <v>1</v>
      </c>
      <c r="O3362">
        <v>4.3</v>
      </c>
      <c r="P3362">
        <v>1.6</v>
      </c>
    </row>
    <row r="3363" spans="13:16" x14ac:dyDescent="0.25">
      <c r="M3363">
        <f>1*4.3*2.6</f>
        <v>11.18</v>
      </c>
      <c r="N3363">
        <v>1</v>
      </c>
      <c r="O3363">
        <v>4.3</v>
      </c>
      <c r="P3363">
        <v>2.6</v>
      </c>
    </row>
    <row r="3364" spans="13:16" x14ac:dyDescent="0.25">
      <c r="M3364">
        <f>1*4.3*3.6</f>
        <v>15.48</v>
      </c>
      <c r="N3364">
        <v>1</v>
      </c>
      <c r="O3364">
        <v>4.3</v>
      </c>
      <c r="P3364">
        <v>3.6</v>
      </c>
    </row>
    <row r="3365" spans="13:16" x14ac:dyDescent="0.25">
      <c r="M3365">
        <f>1*4.3*4.6</f>
        <v>19.779999999999998</v>
      </c>
      <c r="N3365">
        <v>1</v>
      </c>
      <c r="O3365">
        <v>4.3</v>
      </c>
      <c r="P3365">
        <v>4.5999999999999996</v>
      </c>
    </row>
    <row r="3366" spans="13:16" x14ac:dyDescent="0.25">
      <c r="M3366">
        <f>1*4.3*5.6</f>
        <v>24.08</v>
      </c>
      <c r="N3366">
        <v>1</v>
      </c>
      <c r="O3366">
        <v>4.3</v>
      </c>
      <c r="P3366">
        <v>5.6</v>
      </c>
    </row>
    <row r="3367" spans="13:16" x14ac:dyDescent="0.25">
      <c r="M3367">
        <f>1*4.3*6.6</f>
        <v>28.38</v>
      </c>
      <c r="N3367">
        <v>1</v>
      </c>
      <c r="O3367">
        <v>4.3</v>
      </c>
      <c r="P3367">
        <v>6.6</v>
      </c>
    </row>
    <row r="3368" spans="13:16" x14ac:dyDescent="0.25">
      <c r="M3368">
        <f>1*4.3*7.6</f>
        <v>32.68</v>
      </c>
      <c r="N3368">
        <v>1</v>
      </c>
      <c r="O3368">
        <v>4.3</v>
      </c>
      <c r="P3368">
        <v>7.6</v>
      </c>
    </row>
    <row r="3369" spans="13:16" x14ac:dyDescent="0.25">
      <c r="M3369">
        <f>1*4.3*8.6</f>
        <v>36.979999999999997</v>
      </c>
      <c r="N3369">
        <v>1</v>
      </c>
      <c r="O3369">
        <v>4.3</v>
      </c>
      <c r="P3369">
        <v>8.6</v>
      </c>
    </row>
    <row r="3370" spans="13:16" x14ac:dyDescent="0.25">
      <c r="M3370">
        <f>1*4.3*9.6</f>
        <v>41.279999999999994</v>
      </c>
      <c r="N3370">
        <v>1</v>
      </c>
      <c r="O3370">
        <v>4.3</v>
      </c>
      <c r="P3370">
        <v>9.6</v>
      </c>
    </row>
    <row r="3371" spans="13:16" x14ac:dyDescent="0.25">
      <c r="M3371">
        <f>1*4.3*10.6</f>
        <v>45.58</v>
      </c>
      <c r="N3371">
        <v>1</v>
      </c>
      <c r="O3371">
        <v>4.3</v>
      </c>
      <c r="P3371">
        <v>10.6</v>
      </c>
    </row>
    <row r="3372" spans="13:16" x14ac:dyDescent="0.25">
      <c r="M3372">
        <f>1*4.3*1.7</f>
        <v>7.31</v>
      </c>
      <c r="N3372">
        <v>1</v>
      </c>
      <c r="O3372">
        <v>4.3</v>
      </c>
      <c r="P3372">
        <v>1.7</v>
      </c>
    </row>
    <row r="3373" spans="13:16" x14ac:dyDescent="0.25">
      <c r="M3373">
        <f>1*4.3*2.7</f>
        <v>11.61</v>
      </c>
      <c r="N3373">
        <v>1</v>
      </c>
      <c r="O3373">
        <v>4.3</v>
      </c>
      <c r="P3373">
        <v>2.7</v>
      </c>
    </row>
    <row r="3374" spans="13:16" x14ac:dyDescent="0.25">
      <c r="M3374">
        <f>1*4.3*3.7</f>
        <v>15.91</v>
      </c>
      <c r="N3374">
        <v>1</v>
      </c>
      <c r="O3374">
        <v>4.3</v>
      </c>
      <c r="P3374">
        <v>3.7</v>
      </c>
    </row>
    <row r="3375" spans="13:16" x14ac:dyDescent="0.25">
      <c r="M3375">
        <f>1*4.3*4.7</f>
        <v>20.21</v>
      </c>
      <c r="N3375">
        <v>1</v>
      </c>
      <c r="O3375">
        <v>4.3</v>
      </c>
      <c r="P3375">
        <v>4.7</v>
      </c>
    </row>
    <row r="3376" spans="13:16" x14ac:dyDescent="0.25">
      <c r="M3376">
        <f>1*4.3*5.7</f>
        <v>24.509999999999998</v>
      </c>
      <c r="N3376">
        <v>1</v>
      </c>
      <c r="O3376">
        <v>4.3</v>
      </c>
      <c r="P3376">
        <v>5.7</v>
      </c>
    </row>
    <row r="3377" spans="13:16" x14ac:dyDescent="0.25">
      <c r="M3377">
        <f>1*4.3*6.7</f>
        <v>28.81</v>
      </c>
      <c r="N3377">
        <v>1</v>
      </c>
      <c r="O3377">
        <v>4.3</v>
      </c>
      <c r="P3377">
        <v>6.7</v>
      </c>
    </row>
    <row r="3378" spans="13:16" x14ac:dyDescent="0.25">
      <c r="M3378">
        <f>1*4.3*7.7</f>
        <v>33.11</v>
      </c>
      <c r="N3378">
        <v>1</v>
      </c>
      <c r="O3378">
        <v>4.3</v>
      </c>
      <c r="P3378">
        <v>7.7</v>
      </c>
    </row>
    <row r="3379" spans="13:16" x14ac:dyDescent="0.25">
      <c r="M3379">
        <f>1*4.3*8.7</f>
        <v>37.409999999999997</v>
      </c>
      <c r="N3379">
        <v>1</v>
      </c>
      <c r="O3379">
        <v>4.3</v>
      </c>
      <c r="P3379">
        <v>8.6999999999999993</v>
      </c>
    </row>
    <row r="3380" spans="13:16" x14ac:dyDescent="0.25">
      <c r="M3380">
        <f>1*4.3*9.7</f>
        <v>41.709999999999994</v>
      </c>
      <c r="N3380">
        <v>1</v>
      </c>
      <c r="O3380">
        <v>4.3</v>
      </c>
      <c r="P3380">
        <v>9.6999999999999993</v>
      </c>
    </row>
    <row r="3381" spans="13:16" x14ac:dyDescent="0.25">
      <c r="M3381">
        <f>1*4.3*10.7</f>
        <v>46.01</v>
      </c>
      <c r="N3381">
        <v>1</v>
      </c>
      <c r="O3381">
        <v>4.3</v>
      </c>
      <c r="P3381">
        <v>10.7</v>
      </c>
    </row>
    <row r="3382" spans="13:16" x14ac:dyDescent="0.25">
      <c r="M3382">
        <f>1*4.3*1.8</f>
        <v>7.74</v>
      </c>
      <c r="N3382">
        <v>1</v>
      </c>
      <c r="O3382">
        <v>4.3</v>
      </c>
      <c r="P3382">
        <v>1.8</v>
      </c>
    </row>
    <row r="3383" spans="13:16" x14ac:dyDescent="0.25">
      <c r="M3383">
        <f>1*4.3*2.8</f>
        <v>12.04</v>
      </c>
      <c r="N3383">
        <v>1</v>
      </c>
      <c r="O3383">
        <v>4.3</v>
      </c>
      <c r="P3383">
        <v>2.8</v>
      </c>
    </row>
    <row r="3384" spans="13:16" x14ac:dyDescent="0.25">
      <c r="M3384">
        <f>1*4.3*3.8</f>
        <v>16.34</v>
      </c>
      <c r="N3384">
        <v>1</v>
      </c>
      <c r="O3384">
        <v>4.3</v>
      </c>
      <c r="P3384">
        <v>3.8</v>
      </c>
    </row>
    <row r="3385" spans="13:16" x14ac:dyDescent="0.25">
      <c r="M3385">
        <f>1*4.3*4.8</f>
        <v>20.639999999999997</v>
      </c>
      <c r="N3385">
        <v>1</v>
      </c>
      <c r="O3385">
        <v>4.3</v>
      </c>
      <c r="P3385">
        <v>4.8</v>
      </c>
    </row>
    <row r="3386" spans="13:16" x14ac:dyDescent="0.25">
      <c r="M3386">
        <f>1*4.3*5.8</f>
        <v>24.939999999999998</v>
      </c>
      <c r="N3386">
        <v>1</v>
      </c>
      <c r="O3386">
        <v>4.3</v>
      </c>
      <c r="P3386">
        <v>5.8</v>
      </c>
    </row>
    <row r="3387" spans="13:16" x14ac:dyDescent="0.25">
      <c r="M3387">
        <f>1*4.3*6.8</f>
        <v>29.24</v>
      </c>
      <c r="N3387">
        <v>1</v>
      </c>
      <c r="O3387">
        <v>4.3</v>
      </c>
      <c r="P3387">
        <v>6.8</v>
      </c>
    </row>
    <row r="3388" spans="13:16" x14ac:dyDescent="0.25">
      <c r="M3388">
        <f>1*4.3*7.8</f>
        <v>33.54</v>
      </c>
      <c r="N3388">
        <v>1</v>
      </c>
      <c r="O3388">
        <v>4.3</v>
      </c>
      <c r="P3388">
        <v>7.8</v>
      </c>
    </row>
    <row r="3389" spans="13:16" x14ac:dyDescent="0.25">
      <c r="M3389">
        <f>1*4.3*8.8</f>
        <v>37.840000000000003</v>
      </c>
      <c r="N3389">
        <v>1</v>
      </c>
      <c r="O3389">
        <v>4.3</v>
      </c>
      <c r="P3389">
        <v>8.8000000000000007</v>
      </c>
    </row>
    <row r="3390" spans="13:16" x14ac:dyDescent="0.25">
      <c r="M3390">
        <f>1*4.3*9.8</f>
        <v>42.14</v>
      </c>
      <c r="N3390">
        <v>1</v>
      </c>
      <c r="O3390">
        <v>4.3</v>
      </c>
      <c r="P3390">
        <v>9.8000000000000007</v>
      </c>
    </row>
    <row r="3391" spans="13:16" x14ac:dyDescent="0.25">
      <c r="M3391">
        <f>1*4.3*10.8</f>
        <v>46.44</v>
      </c>
      <c r="N3391">
        <v>1</v>
      </c>
      <c r="O3391">
        <v>4.3</v>
      </c>
      <c r="P3391">
        <v>10.8</v>
      </c>
    </row>
    <row r="3392" spans="13:16" x14ac:dyDescent="0.25">
      <c r="M3392">
        <f>1*4.3*1.9</f>
        <v>8.17</v>
      </c>
      <c r="N3392">
        <v>1</v>
      </c>
      <c r="O3392">
        <v>4.3</v>
      </c>
      <c r="P3392">
        <v>1.9</v>
      </c>
    </row>
    <row r="3393" spans="13:16" x14ac:dyDescent="0.25">
      <c r="M3393">
        <f>1*4.3*2.9</f>
        <v>12.469999999999999</v>
      </c>
      <c r="N3393">
        <v>1</v>
      </c>
      <c r="O3393">
        <v>4.3</v>
      </c>
      <c r="P3393">
        <v>2.9</v>
      </c>
    </row>
    <row r="3394" spans="13:16" x14ac:dyDescent="0.25">
      <c r="M3394">
        <f>1*4.3*3.9</f>
        <v>16.77</v>
      </c>
      <c r="N3394">
        <v>1</v>
      </c>
      <c r="O3394">
        <v>4.3</v>
      </c>
      <c r="P3394">
        <v>3.9</v>
      </c>
    </row>
    <row r="3395" spans="13:16" x14ac:dyDescent="0.25">
      <c r="M3395">
        <f>1*4.3*4.9</f>
        <v>21.07</v>
      </c>
      <c r="N3395">
        <v>1</v>
      </c>
      <c r="O3395">
        <v>4.3</v>
      </c>
      <c r="P3395">
        <v>4.9000000000000004</v>
      </c>
    </row>
    <row r="3396" spans="13:16" x14ac:dyDescent="0.25">
      <c r="M3396">
        <f>1*4.3*5.9</f>
        <v>25.37</v>
      </c>
      <c r="N3396">
        <v>1</v>
      </c>
      <c r="O3396">
        <v>4.3</v>
      </c>
      <c r="P3396">
        <v>5.9</v>
      </c>
    </row>
    <row r="3397" spans="13:16" x14ac:dyDescent="0.25">
      <c r="M3397">
        <f>1*4.3*6.9</f>
        <v>29.67</v>
      </c>
      <c r="N3397">
        <v>1</v>
      </c>
      <c r="O3397">
        <v>4.3</v>
      </c>
      <c r="P3397">
        <v>6.9</v>
      </c>
    </row>
    <row r="3398" spans="13:16" x14ac:dyDescent="0.25">
      <c r="M3398">
        <f>1*4.3*7.9</f>
        <v>33.97</v>
      </c>
      <c r="N3398">
        <v>1</v>
      </c>
      <c r="O3398">
        <v>4.3</v>
      </c>
      <c r="P3398">
        <v>7.9</v>
      </c>
    </row>
    <row r="3399" spans="13:16" x14ac:dyDescent="0.25">
      <c r="M3399">
        <f>1*4.3*8.9</f>
        <v>38.270000000000003</v>
      </c>
      <c r="N3399">
        <v>1</v>
      </c>
      <c r="O3399">
        <v>4.3</v>
      </c>
      <c r="P3399">
        <v>8.9</v>
      </c>
    </row>
    <row r="3400" spans="13:16" x14ac:dyDescent="0.25">
      <c r="M3400">
        <f>1*4.3*9.9</f>
        <v>42.57</v>
      </c>
      <c r="N3400">
        <v>1</v>
      </c>
      <c r="O3400">
        <v>4.3</v>
      </c>
      <c r="P3400">
        <v>9.9</v>
      </c>
    </row>
    <row r="3401" spans="13:16" x14ac:dyDescent="0.25">
      <c r="M3401">
        <f>1*4.3*10.9</f>
        <v>46.87</v>
      </c>
      <c r="N3401">
        <v>1</v>
      </c>
      <c r="O3401">
        <v>4.3</v>
      </c>
      <c r="P3401">
        <v>10.9</v>
      </c>
    </row>
    <row r="3402" spans="13:16" x14ac:dyDescent="0.25">
      <c r="M3402">
        <f>1*5.3*1</f>
        <v>5.3</v>
      </c>
      <c r="N3402">
        <v>1</v>
      </c>
      <c r="O3402">
        <v>5.3</v>
      </c>
      <c r="P3402">
        <v>1</v>
      </c>
    </row>
    <row r="3403" spans="13:16" x14ac:dyDescent="0.25">
      <c r="M3403">
        <f>1*5.3*2</f>
        <v>10.6</v>
      </c>
      <c r="N3403">
        <v>1</v>
      </c>
      <c r="O3403">
        <v>5.3</v>
      </c>
      <c r="P3403">
        <v>2</v>
      </c>
    </row>
    <row r="3404" spans="13:16" x14ac:dyDescent="0.25">
      <c r="M3404">
        <f>1*5.3*3</f>
        <v>15.899999999999999</v>
      </c>
      <c r="N3404">
        <v>1</v>
      </c>
      <c r="O3404">
        <v>5.3</v>
      </c>
      <c r="P3404">
        <v>3</v>
      </c>
    </row>
    <row r="3405" spans="13:16" x14ac:dyDescent="0.25">
      <c r="M3405">
        <f>1*5.3*4</f>
        <v>21.2</v>
      </c>
      <c r="N3405">
        <v>1</v>
      </c>
      <c r="O3405">
        <v>5.3</v>
      </c>
      <c r="P3405">
        <v>4</v>
      </c>
    </row>
    <row r="3406" spans="13:16" x14ac:dyDescent="0.25">
      <c r="M3406">
        <f>1*5.3*5</f>
        <v>26.5</v>
      </c>
      <c r="N3406">
        <v>1</v>
      </c>
      <c r="O3406">
        <v>5.3</v>
      </c>
      <c r="P3406">
        <v>5</v>
      </c>
    </row>
    <row r="3407" spans="13:16" x14ac:dyDescent="0.25">
      <c r="M3407">
        <f>1*5.3*6</f>
        <v>31.799999999999997</v>
      </c>
      <c r="N3407">
        <v>1</v>
      </c>
      <c r="O3407">
        <v>5.3</v>
      </c>
      <c r="P3407">
        <v>6</v>
      </c>
    </row>
    <row r="3408" spans="13:16" x14ac:dyDescent="0.25">
      <c r="M3408">
        <f>1*5.3*7</f>
        <v>37.1</v>
      </c>
      <c r="N3408">
        <v>1</v>
      </c>
      <c r="O3408">
        <v>5.3</v>
      </c>
      <c r="P3408">
        <v>7</v>
      </c>
    </row>
    <row r="3409" spans="13:16" x14ac:dyDescent="0.25">
      <c r="M3409">
        <f>1*5.3*8</f>
        <v>42.4</v>
      </c>
      <c r="N3409">
        <v>1</v>
      </c>
      <c r="O3409">
        <v>5.3</v>
      </c>
      <c r="P3409">
        <v>8</v>
      </c>
    </row>
    <row r="3410" spans="13:16" x14ac:dyDescent="0.25">
      <c r="M3410">
        <f>1*5.3*9</f>
        <v>47.699999999999996</v>
      </c>
      <c r="N3410">
        <v>1</v>
      </c>
      <c r="O3410">
        <v>5.3</v>
      </c>
      <c r="P3410">
        <v>9</v>
      </c>
    </row>
    <row r="3411" spans="13:16" x14ac:dyDescent="0.25">
      <c r="M3411">
        <f>1*5.3*10</f>
        <v>53</v>
      </c>
      <c r="N3411">
        <v>1</v>
      </c>
      <c r="O3411">
        <v>5.3</v>
      </c>
      <c r="P3411">
        <v>10</v>
      </c>
    </row>
    <row r="3412" spans="13:16" x14ac:dyDescent="0.25">
      <c r="M3412">
        <f>1*5.3*1.1</f>
        <v>5.83</v>
      </c>
      <c r="N3412">
        <v>1</v>
      </c>
      <c r="O3412">
        <v>5.3</v>
      </c>
      <c r="P3412">
        <v>1.1000000000000001</v>
      </c>
    </row>
    <row r="3413" spans="13:16" x14ac:dyDescent="0.25">
      <c r="M3413">
        <f>1*5.3*2.1</f>
        <v>11.13</v>
      </c>
      <c r="N3413">
        <v>1</v>
      </c>
      <c r="O3413">
        <v>5.3</v>
      </c>
      <c r="P3413">
        <v>2.1</v>
      </c>
    </row>
    <row r="3414" spans="13:16" x14ac:dyDescent="0.25">
      <c r="M3414">
        <f>1*5.3*3.1</f>
        <v>16.43</v>
      </c>
      <c r="N3414">
        <v>1</v>
      </c>
      <c r="O3414">
        <v>5.3</v>
      </c>
      <c r="P3414">
        <v>3.1</v>
      </c>
    </row>
    <row r="3415" spans="13:16" x14ac:dyDescent="0.25">
      <c r="M3415">
        <f>1*5.3*4.1</f>
        <v>21.729999999999997</v>
      </c>
      <c r="N3415">
        <v>1</v>
      </c>
      <c r="O3415">
        <v>5.3</v>
      </c>
      <c r="P3415">
        <v>4.0999999999999996</v>
      </c>
    </row>
    <row r="3416" spans="13:16" x14ac:dyDescent="0.25">
      <c r="M3416">
        <f>1*5.3*5.1</f>
        <v>27.029999999999998</v>
      </c>
      <c r="N3416">
        <v>1</v>
      </c>
      <c r="O3416">
        <v>5.3</v>
      </c>
      <c r="P3416">
        <v>5.0999999999999996</v>
      </c>
    </row>
    <row r="3417" spans="13:16" x14ac:dyDescent="0.25">
      <c r="M3417">
        <f>1*5.3*6.1</f>
        <v>32.33</v>
      </c>
      <c r="N3417">
        <v>1</v>
      </c>
      <c r="O3417">
        <v>5.3</v>
      </c>
      <c r="P3417">
        <v>6.1</v>
      </c>
    </row>
    <row r="3418" spans="13:16" x14ac:dyDescent="0.25">
      <c r="M3418">
        <f>1*5.3*7.1</f>
        <v>37.629999999999995</v>
      </c>
      <c r="N3418">
        <v>1</v>
      </c>
      <c r="O3418">
        <v>5.3</v>
      </c>
      <c r="P3418">
        <v>7.1</v>
      </c>
    </row>
    <row r="3419" spans="13:16" x14ac:dyDescent="0.25">
      <c r="M3419">
        <f>1*5.3*8.1</f>
        <v>42.93</v>
      </c>
      <c r="N3419">
        <v>1</v>
      </c>
      <c r="O3419">
        <v>5.3</v>
      </c>
      <c r="P3419">
        <v>8.1</v>
      </c>
    </row>
    <row r="3420" spans="13:16" x14ac:dyDescent="0.25">
      <c r="M3420">
        <f>1*5.3*9.1</f>
        <v>48.23</v>
      </c>
      <c r="N3420">
        <v>1</v>
      </c>
      <c r="O3420">
        <v>5.3</v>
      </c>
      <c r="P3420">
        <v>9.1</v>
      </c>
    </row>
    <row r="3421" spans="13:16" x14ac:dyDescent="0.25">
      <c r="M3421">
        <f>1*5.3*10.1</f>
        <v>53.529999999999994</v>
      </c>
      <c r="N3421">
        <v>1</v>
      </c>
      <c r="O3421">
        <v>5.3</v>
      </c>
      <c r="P3421">
        <v>10.1</v>
      </c>
    </row>
    <row r="3422" spans="13:16" x14ac:dyDescent="0.25">
      <c r="M3422">
        <f>1*5.3*1.2</f>
        <v>6.3599999999999994</v>
      </c>
      <c r="N3422">
        <v>1</v>
      </c>
      <c r="O3422">
        <v>5.3</v>
      </c>
      <c r="P3422">
        <v>1.2</v>
      </c>
    </row>
    <row r="3423" spans="13:16" x14ac:dyDescent="0.25">
      <c r="M3423">
        <f>1*5.3*2.2</f>
        <v>11.66</v>
      </c>
      <c r="N3423">
        <v>1</v>
      </c>
      <c r="O3423">
        <v>5.3</v>
      </c>
      <c r="P3423">
        <v>2.2000000000000002</v>
      </c>
    </row>
    <row r="3424" spans="13:16" x14ac:dyDescent="0.25">
      <c r="M3424">
        <f>1*5.3*3.2</f>
        <v>16.96</v>
      </c>
      <c r="N3424">
        <v>1</v>
      </c>
      <c r="O3424">
        <v>5.3</v>
      </c>
      <c r="P3424">
        <v>3.2</v>
      </c>
    </row>
    <row r="3425" spans="13:16" x14ac:dyDescent="0.25">
      <c r="M3425">
        <f>1*5.3*4.2</f>
        <v>22.26</v>
      </c>
      <c r="N3425">
        <v>1</v>
      </c>
      <c r="O3425">
        <v>5.3</v>
      </c>
      <c r="P3425">
        <v>4.2</v>
      </c>
    </row>
    <row r="3426" spans="13:16" x14ac:dyDescent="0.25">
      <c r="M3426">
        <f>1*5.3*5.2</f>
        <v>27.56</v>
      </c>
      <c r="N3426">
        <v>1</v>
      </c>
      <c r="O3426">
        <v>5.3</v>
      </c>
      <c r="P3426">
        <v>5.2</v>
      </c>
    </row>
    <row r="3427" spans="13:16" x14ac:dyDescent="0.25">
      <c r="M3427">
        <f>1*5.3*6.2</f>
        <v>32.86</v>
      </c>
      <c r="N3427">
        <v>1</v>
      </c>
      <c r="O3427">
        <v>5.3</v>
      </c>
      <c r="P3427">
        <v>6.2</v>
      </c>
    </row>
    <row r="3428" spans="13:16" x14ac:dyDescent="0.25">
      <c r="M3428">
        <f>1*5.3*7.2</f>
        <v>38.159999999999997</v>
      </c>
      <c r="N3428">
        <v>1</v>
      </c>
      <c r="O3428">
        <v>5.3</v>
      </c>
      <c r="P3428">
        <v>7.2</v>
      </c>
    </row>
    <row r="3429" spans="13:16" x14ac:dyDescent="0.25">
      <c r="M3429">
        <f>1*5.3*8.2</f>
        <v>43.459999999999994</v>
      </c>
      <c r="N3429">
        <v>1</v>
      </c>
      <c r="O3429">
        <v>5.3</v>
      </c>
      <c r="P3429">
        <v>8.1999999999999993</v>
      </c>
    </row>
    <row r="3430" spans="13:16" x14ac:dyDescent="0.25">
      <c r="M3430">
        <f>1*5.3*9.2</f>
        <v>48.76</v>
      </c>
      <c r="N3430">
        <v>1</v>
      </c>
      <c r="O3430">
        <v>5.3</v>
      </c>
      <c r="P3430">
        <v>9.1999999999999993</v>
      </c>
    </row>
    <row r="3431" spans="13:16" x14ac:dyDescent="0.25">
      <c r="M3431">
        <f>1*5.3*10.2</f>
        <v>54.059999999999995</v>
      </c>
      <c r="N3431">
        <v>1</v>
      </c>
      <c r="O3431">
        <v>5.3</v>
      </c>
      <c r="P3431">
        <v>10.199999999999999</v>
      </c>
    </row>
    <row r="3432" spans="13:16" x14ac:dyDescent="0.25">
      <c r="M3432">
        <f>1*5.3*1.3</f>
        <v>6.89</v>
      </c>
      <c r="N3432">
        <v>1</v>
      </c>
      <c r="O3432">
        <v>5.3</v>
      </c>
      <c r="P3432">
        <v>1.3</v>
      </c>
    </row>
    <row r="3433" spans="13:16" x14ac:dyDescent="0.25">
      <c r="M3433">
        <f>1*5.3*2.3</f>
        <v>12.19</v>
      </c>
      <c r="N3433">
        <v>1</v>
      </c>
      <c r="O3433">
        <v>5.3</v>
      </c>
      <c r="P3433">
        <v>2.2999999999999998</v>
      </c>
    </row>
    <row r="3434" spans="13:16" x14ac:dyDescent="0.25">
      <c r="M3434">
        <f>1*5.3*3.3</f>
        <v>17.489999999999998</v>
      </c>
      <c r="N3434">
        <v>1</v>
      </c>
      <c r="O3434">
        <v>5.3</v>
      </c>
      <c r="P3434">
        <v>3.3</v>
      </c>
    </row>
    <row r="3435" spans="13:16" x14ac:dyDescent="0.25">
      <c r="M3435">
        <f>1*5.3*4.3</f>
        <v>22.79</v>
      </c>
      <c r="N3435">
        <v>1</v>
      </c>
      <c r="O3435">
        <v>5.3</v>
      </c>
      <c r="P3435">
        <v>4.3</v>
      </c>
    </row>
    <row r="3436" spans="13:16" x14ac:dyDescent="0.25">
      <c r="M3436">
        <f>1*5.3*5.3</f>
        <v>28.09</v>
      </c>
      <c r="N3436">
        <v>1</v>
      </c>
      <c r="O3436">
        <v>5.3</v>
      </c>
      <c r="P3436">
        <v>5.3</v>
      </c>
    </row>
    <row r="3437" spans="13:16" x14ac:dyDescent="0.25">
      <c r="M3437">
        <f>1*5.3*6.3</f>
        <v>33.39</v>
      </c>
      <c r="N3437">
        <v>1</v>
      </c>
      <c r="O3437">
        <v>5.3</v>
      </c>
      <c r="P3437">
        <v>6.3</v>
      </c>
    </row>
    <row r="3438" spans="13:16" x14ac:dyDescent="0.25">
      <c r="M3438">
        <f>1*5.3*7.3</f>
        <v>38.69</v>
      </c>
      <c r="N3438">
        <v>1</v>
      </c>
      <c r="O3438">
        <v>5.3</v>
      </c>
      <c r="P3438">
        <v>7.3</v>
      </c>
    </row>
    <row r="3439" spans="13:16" x14ac:dyDescent="0.25">
      <c r="M3439">
        <f>1*5.3*8.3</f>
        <v>43.99</v>
      </c>
      <c r="N3439">
        <v>1</v>
      </c>
      <c r="O3439">
        <v>5.3</v>
      </c>
      <c r="P3439">
        <v>8.3000000000000007</v>
      </c>
    </row>
    <row r="3440" spans="13:16" x14ac:dyDescent="0.25">
      <c r="M3440">
        <f>1*5.3*9.3</f>
        <v>49.29</v>
      </c>
      <c r="N3440">
        <v>1</v>
      </c>
      <c r="O3440">
        <v>5.3</v>
      </c>
      <c r="P3440">
        <v>9.3000000000000007</v>
      </c>
    </row>
    <row r="3441" spans="13:16" x14ac:dyDescent="0.25">
      <c r="M3441">
        <f>1*5.3*10.3</f>
        <v>54.59</v>
      </c>
      <c r="N3441">
        <v>1</v>
      </c>
      <c r="O3441">
        <v>5.3</v>
      </c>
      <c r="P3441">
        <v>10.3</v>
      </c>
    </row>
    <row r="3442" spans="13:16" x14ac:dyDescent="0.25">
      <c r="M3442">
        <f>1*5.3*1.4</f>
        <v>7.419999999999999</v>
      </c>
      <c r="N3442">
        <v>1</v>
      </c>
      <c r="O3442">
        <v>5.3</v>
      </c>
      <c r="P3442">
        <v>1.4</v>
      </c>
    </row>
    <row r="3443" spans="13:16" x14ac:dyDescent="0.25">
      <c r="M3443">
        <f>1*5.3*2.4</f>
        <v>12.719999999999999</v>
      </c>
      <c r="N3443">
        <v>1</v>
      </c>
      <c r="O3443">
        <v>5.3</v>
      </c>
      <c r="P3443">
        <v>2.4</v>
      </c>
    </row>
    <row r="3444" spans="13:16" x14ac:dyDescent="0.25">
      <c r="M3444">
        <f>1*5.3*3.4</f>
        <v>18.02</v>
      </c>
      <c r="N3444">
        <v>1</v>
      </c>
      <c r="O3444">
        <v>5.3</v>
      </c>
      <c r="P3444">
        <v>3.4</v>
      </c>
    </row>
    <row r="3445" spans="13:16" x14ac:dyDescent="0.25">
      <c r="M3445">
        <f>1*5.3*4.4</f>
        <v>23.32</v>
      </c>
      <c r="N3445">
        <v>1</v>
      </c>
      <c r="O3445">
        <v>5.3</v>
      </c>
      <c r="P3445">
        <v>4.4000000000000004</v>
      </c>
    </row>
    <row r="3446" spans="13:16" x14ac:dyDescent="0.25">
      <c r="M3446">
        <f>1*5.3*5.4</f>
        <v>28.62</v>
      </c>
      <c r="N3446">
        <v>1</v>
      </c>
      <c r="O3446">
        <v>5.3</v>
      </c>
      <c r="P3446">
        <v>5.4</v>
      </c>
    </row>
    <row r="3447" spans="13:16" x14ac:dyDescent="0.25">
      <c r="M3447">
        <f>1*5.3*6.4</f>
        <v>33.92</v>
      </c>
      <c r="N3447">
        <v>1</v>
      </c>
      <c r="O3447">
        <v>5.3</v>
      </c>
      <c r="P3447">
        <v>6.4</v>
      </c>
    </row>
    <row r="3448" spans="13:16" x14ac:dyDescent="0.25">
      <c r="M3448">
        <f>1*5.3*7.4</f>
        <v>39.22</v>
      </c>
      <c r="N3448">
        <v>1</v>
      </c>
      <c r="O3448">
        <v>5.3</v>
      </c>
      <c r="P3448">
        <v>7.4</v>
      </c>
    </row>
    <row r="3449" spans="13:16" x14ac:dyDescent="0.25">
      <c r="M3449">
        <f>1*5.3*8.4</f>
        <v>44.52</v>
      </c>
      <c r="N3449">
        <v>1</v>
      </c>
      <c r="O3449">
        <v>5.3</v>
      </c>
      <c r="P3449">
        <v>8.4</v>
      </c>
    </row>
    <row r="3450" spans="13:16" x14ac:dyDescent="0.25">
      <c r="M3450">
        <f>1*5.3*9.4</f>
        <v>49.82</v>
      </c>
      <c r="N3450">
        <v>1</v>
      </c>
      <c r="O3450">
        <v>5.3</v>
      </c>
      <c r="P3450">
        <v>9.4</v>
      </c>
    </row>
    <row r="3451" spans="13:16" x14ac:dyDescent="0.25">
      <c r="M3451">
        <f>1*5.3*10.4</f>
        <v>55.12</v>
      </c>
      <c r="N3451">
        <v>1</v>
      </c>
      <c r="O3451">
        <v>5.3</v>
      </c>
      <c r="P3451">
        <v>10.4</v>
      </c>
    </row>
    <row r="3452" spans="13:16" x14ac:dyDescent="0.25">
      <c r="M3452">
        <f>1*5.3*1.5</f>
        <v>7.9499999999999993</v>
      </c>
      <c r="N3452">
        <v>1</v>
      </c>
      <c r="O3452">
        <v>5.3</v>
      </c>
      <c r="P3452">
        <v>1.5</v>
      </c>
    </row>
    <row r="3453" spans="13:16" x14ac:dyDescent="0.25">
      <c r="M3453">
        <f>1*5.3*2.5</f>
        <v>13.25</v>
      </c>
      <c r="N3453">
        <v>1</v>
      </c>
      <c r="O3453">
        <v>5.3</v>
      </c>
      <c r="P3453">
        <v>2.5</v>
      </c>
    </row>
    <row r="3454" spans="13:16" x14ac:dyDescent="0.25">
      <c r="M3454">
        <f>1*5.3*3.5</f>
        <v>18.55</v>
      </c>
      <c r="N3454">
        <v>1</v>
      </c>
      <c r="O3454">
        <v>5.3</v>
      </c>
      <c r="P3454">
        <v>3.5</v>
      </c>
    </row>
    <row r="3455" spans="13:16" x14ac:dyDescent="0.25">
      <c r="M3455">
        <f>1*5.3*4.5</f>
        <v>23.849999999999998</v>
      </c>
      <c r="N3455">
        <v>1</v>
      </c>
      <c r="O3455">
        <v>5.3</v>
      </c>
      <c r="P3455">
        <v>4.5</v>
      </c>
    </row>
    <row r="3456" spans="13:16" x14ac:dyDescent="0.25">
      <c r="M3456">
        <f>1*5.3*5.5</f>
        <v>29.15</v>
      </c>
      <c r="N3456">
        <v>1</v>
      </c>
      <c r="O3456">
        <v>5.3</v>
      </c>
      <c r="P3456">
        <v>5.5</v>
      </c>
    </row>
    <row r="3457" spans="13:16" x14ac:dyDescent="0.25">
      <c r="M3457">
        <f>1*5.3*6.5</f>
        <v>34.449999999999996</v>
      </c>
      <c r="N3457">
        <v>1</v>
      </c>
      <c r="O3457">
        <v>5.3</v>
      </c>
      <c r="P3457">
        <v>6.5</v>
      </c>
    </row>
    <row r="3458" spans="13:16" x14ac:dyDescent="0.25">
      <c r="M3458">
        <f>1*5.3*7.5</f>
        <v>39.75</v>
      </c>
      <c r="N3458">
        <v>1</v>
      </c>
      <c r="O3458">
        <v>5.3</v>
      </c>
      <c r="P3458">
        <v>7.5</v>
      </c>
    </row>
    <row r="3459" spans="13:16" x14ac:dyDescent="0.25">
      <c r="M3459">
        <f>1*5.3*8.5</f>
        <v>45.05</v>
      </c>
      <c r="N3459">
        <v>1</v>
      </c>
      <c r="O3459">
        <v>5.3</v>
      </c>
      <c r="P3459">
        <v>8.5</v>
      </c>
    </row>
    <row r="3460" spans="13:16" x14ac:dyDescent="0.25">
      <c r="M3460">
        <f>1*5.3*9.5</f>
        <v>50.35</v>
      </c>
      <c r="N3460">
        <v>1</v>
      </c>
      <c r="O3460">
        <v>5.3</v>
      </c>
      <c r="P3460">
        <v>9.5</v>
      </c>
    </row>
    <row r="3461" spans="13:16" x14ac:dyDescent="0.25">
      <c r="M3461">
        <f>1*5.3*10.5</f>
        <v>55.65</v>
      </c>
      <c r="N3461">
        <v>1</v>
      </c>
      <c r="O3461">
        <v>5.3</v>
      </c>
      <c r="P3461">
        <v>10.5</v>
      </c>
    </row>
    <row r="3462" spans="13:16" x14ac:dyDescent="0.25">
      <c r="M3462">
        <f>1*5.3*1.6</f>
        <v>8.48</v>
      </c>
      <c r="N3462">
        <v>1</v>
      </c>
      <c r="O3462">
        <v>5.3</v>
      </c>
      <c r="P3462">
        <v>1.6</v>
      </c>
    </row>
    <row r="3463" spans="13:16" x14ac:dyDescent="0.25">
      <c r="M3463">
        <f>1*5.3*2.6</f>
        <v>13.78</v>
      </c>
      <c r="N3463">
        <v>1</v>
      </c>
      <c r="O3463">
        <v>5.3</v>
      </c>
      <c r="P3463">
        <v>2.6</v>
      </c>
    </row>
    <row r="3464" spans="13:16" x14ac:dyDescent="0.25">
      <c r="M3464">
        <f>1*5.3*3.6</f>
        <v>19.079999999999998</v>
      </c>
      <c r="N3464">
        <v>1</v>
      </c>
      <c r="O3464">
        <v>5.3</v>
      </c>
      <c r="P3464">
        <v>3.6</v>
      </c>
    </row>
    <row r="3465" spans="13:16" x14ac:dyDescent="0.25">
      <c r="M3465">
        <f>1*5.3*4.6</f>
        <v>24.38</v>
      </c>
      <c r="N3465">
        <v>1</v>
      </c>
      <c r="O3465">
        <v>5.3</v>
      </c>
      <c r="P3465">
        <v>4.5999999999999996</v>
      </c>
    </row>
    <row r="3466" spans="13:16" x14ac:dyDescent="0.25">
      <c r="M3466">
        <f>1*5.3*5.6</f>
        <v>29.679999999999996</v>
      </c>
      <c r="N3466">
        <v>1</v>
      </c>
      <c r="O3466">
        <v>5.3</v>
      </c>
      <c r="P3466">
        <v>5.6</v>
      </c>
    </row>
    <row r="3467" spans="13:16" x14ac:dyDescent="0.25">
      <c r="M3467">
        <f>1*5.3*6.6</f>
        <v>34.979999999999997</v>
      </c>
      <c r="N3467">
        <v>1</v>
      </c>
      <c r="O3467">
        <v>5.3</v>
      </c>
      <c r="P3467">
        <v>6.6</v>
      </c>
    </row>
    <row r="3468" spans="13:16" x14ac:dyDescent="0.25">
      <c r="M3468">
        <f>1*5.3*7.6</f>
        <v>40.279999999999994</v>
      </c>
      <c r="N3468">
        <v>1</v>
      </c>
      <c r="O3468">
        <v>5.3</v>
      </c>
      <c r="P3468">
        <v>7.6</v>
      </c>
    </row>
    <row r="3469" spans="13:16" x14ac:dyDescent="0.25">
      <c r="M3469">
        <f>1*5.3*8.6</f>
        <v>45.58</v>
      </c>
      <c r="N3469">
        <v>1</v>
      </c>
      <c r="O3469">
        <v>5.3</v>
      </c>
      <c r="P3469">
        <v>8.6</v>
      </c>
    </row>
    <row r="3470" spans="13:16" x14ac:dyDescent="0.25">
      <c r="M3470">
        <f>1*5.3*9.6</f>
        <v>50.879999999999995</v>
      </c>
      <c r="N3470">
        <v>1</v>
      </c>
      <c r="O3470">
        <v>5.3</v>
      </c>
      <c r="P3470">
        <v>9.6</v>
      </c>
    </row>
    <row r="3471" spans="13:16" x14ac:dyDescent="0.25">
      <c r="M3471">
        <f>1*5.3*10.6</f>
        <v>56.18</v>
      </c>
      <c r="N3471">
        <v>1</v>
      </c>
      <c r="O3471">
        <v>5.3</v>
      </c>
      <c r="P3471">
        <v>10.6</v>
      </c>
    </row>
    <row r="3472" spans="13:16" x14ac:dyDescent="0.25">
      <c r="M3472">
        <f>1*5.3*1.7</f>
        <v>9.01</v>
      </c>
      <c r="N3472">
        <v>1</v>
      </c>
      <c r="O3472">
        <v>5.3</v>
      </c>
      <c r="P3472">
        <v>1.7</v>
      </c>
    </row>
    <row r="3473" spans="13:16" x14ac:dyDescent="0.25">
      <c r="M3473">
        <f>1*5.3*2.7</f>
        <v>14.31</v>
      </c>
      <c r="N3473">
        <v>1</v>
      </c>
      <c r="O3473">
        <v>5.3</v>
      </c>
      <c r="P3473">
        <v>2.7</v>
      </c>
    </row>
    <row r="3474" spans="13:16" x14ac:dyDescent="0.25">
      <c r="M3474">
        <f>1*5.3*3.7</f>
        <v>19.61</v>
      </c>
      <c r="N3474">
        <v>1</v>
      </c>
      <c r="O3474">
        <v>5.3</v>
      </c>
      <c r="P3474">
        <v>3.7</v>
      </c>
    </row>
    <row r="3475" spans="13:16" x14ac:dyDescent="0.25">
      <c r="M3475">
        <f>1*5.3*4.7</f>
        <v>24.91</v>
      </c>
      <c r="N3475">
        <v>1</v>
      </c>
      <c r="O3475">
        <v>5.3</v>
      </c>
      <c r="P3475">
        <v>4.7</v>
      </c>
    </row>
    <row r="3476" spans="13:16" x14ac:dyDescent="0.25">
      <c r="M3476">
        <f>1*5.3*5.7</f>
        <v>30.21</v>
      </c>
      <c r="N3476">
        <v>1</v>
      </c>
      <c r="O3476">
        <v>5.3</v>
      </c>
      <c r="P3476">
        <v>5.7</v>
      </c>
    </row>
    <row r="3477" spans="13:16" x14ac:dyDescent="0.25">
      <c r="M3477">
        <f>1*5.3*6.7</f>
        <v>35.51</v>
      </c>
      <c r="N3477">
        <v>1</v>
      </c>
      <c r="O3477">
        <v>5.3</v>
      </c>
      <c r="P3477">
        <v>6.7</v>
      </c>
    </row>
    <row r="3478" spans="13:16" x14ac:dyDescent="0.25">
      <c r="M3478">
        <f>1*5.3*7.7</f>
        <v>40.81</v>
      </c>
      <c r="N3478">
        <v>1</v>
      </c>
      <c r="O3478">
        <v>5.3</v>
      </c>
      <c r="P3478">
        <v>7.7</v>
      </c>
    </row>
    <row r="3479" spans="13:16" x14ac:dyDescent="0.25">
      <c r="M3479">
        <f>1*5.3*8.7</f>
        <v>46.109999999999992</v>
      </c>
      <c r="N3479">
        <v>1</v>
      </c>
      <c r="O3479">
        <v>5.3</v>
      </c>
      <c r="P3479">
        <v>8.6999999999999993</v>
      </c>
    </row>
    <row r="3480" spans="13:16" x14ac:dyDescent="0.25">
      <c r="M3480">
        <f>1*5.3*9.7</f>
        <v>51.41</v>
      </c>
      <c r="N3480">
        <v>1</v>
      </c>
      <c r="O3480">
        <v>5.3</v>
      </c>
      <c r="P3480">
        <v>9.6999999999999993</v>
      </c>
    </row>
    <row r="3481" spans="13:16" x14ac:dyDescent="0.25">
      <c r="M3481">
        <f>1*5.3*10.7</f>
        <v>56.709999999999994</v>
      </c>
      <c r="N3481">
        <v>1</v>
      </c>
      <c r="O3481">
        <v>5.3</v>
      </c>
      <c r="P3481">
        <v>10.7</v>
      </c>
    </row>
    <row r="3482" spans="13:16" x14ac:dyDescent="0.25">
      <c r="M3482">
        <f>1*5.3*1.8</f>
        <v>9.5399999999999991</v>
      </c>
      <c r="N3482">
        <v>1</v>
      </c>
      <c r="O3482">
        <v>5.3</v>
      </c>
      <c r="P3482">
        <v>1.8</v>
      </c>
    </row>
    <row r="3483" spans="13:16" x14ac:dyDescent="0.25">
      <c r="M3483">
        <f>1*5.3*2.8</f>
        <v>14.839999999999998</v>
      </c>
      <c r="N3483">
        <v>1</v>
      </c>
      <c r="O3483">
        <v>5.3</v>
      </c>
      <c r="P3483">
        <v>2.8</v>
      </c>
    </row>
    <row r="3484" spans="13:16" x14ac:dyDescent="0.25">
      <c r="M3484">
        <f>1*5.3*3.8</f>
        <v>20.139999999999997</v>
      </c>
      <c r="N3484">
        <v>1</v>
      </c>
      <c r="O3484">
        <v>5.3</v>
      </c>
      <c r="P3484">
        <v>3.8</v>
      </c>
    </row>
    <row r="3485" spans="13:16" x14ac:dyDescent="0.25">
      <c r="M3485">
        <f>1*5.3*4.8</f>
        <v>25.439999999999998</v>
      </c>
      <c r="N3485">
        <v>1</v>
      </c>
      <c r="O3485">
        <v>5.3</v>
      </c>
      <c r="P3485">
        <v>4.8</v>
      </c>
    </row>
    <row r="3486" spans="13:16" x14ac:dyDescent="0.25">
      <c r="M3486">
        <f>1*5.3*5.8</f>
        <v>30.74</v>
      </c>
      <c r="N3486">
        <v>1</v>
      </c>
      <c r="O3486">
        <v>5.3</v>
      </c>
      <c r="P3486">
        <v>5.8</v>
      </c>
    </row>
    <row r="3487" spans="13:16" x14ac:dyDescent="0.25">
      <c r="M3487">
        <f>1*5.3*6.8</f>
        <v>36.04</v>
      </c>
      <c r="N3487">
        <v>1</v>
      </c>
      <c r="O3487">
        <v>5.3</v>
      </c>
      <c r="P3487">
        <v>6.8</v>
      </c>
    </row>
    <row r="3488" spans="13:16" x14ac:dyDescent="0.25">
      <c r="M3488">
        <f>1*5.3*7.8</f>
        <v>41.339999999999996</v>
      </c>
      <c r="N3488">
        <v>1</v>
      </c>
      <c r="O3488">
        <v>5.3</v>
      </c>
      <c r="P3488">
        <v>7.8</v>
      </c>
    </row>
    <row r="3489" spans="13:16" x14ac:dyDescent="0.25">
      <c r="M3489">
        <f>1*5.3*8.8</f>
        <v>46.64</v>
      </c>
      <c r="N3489">
        <v>1</v>
      </c>
      <c r="O3489">
        <v>5.3</v>
      </c>
      <c r="P3489">
        <v>8.8000000000000007</v>
      </c>
    </row>
    <row r="3490" spans="13:16" x14ac:dyDescent="0.25">
      <c r="M3490">
        <f>1*5.3*9.8</f>
        <v>51.940000000000005</v>
      </c>
      <c r="N3490">
        <v>1</v>
      </c>
      <c r="O3490">
        <v>5.3</v>
      </c>
      <c r="P3490">
        <v>9.8000000000000007</v>
      </c>
    </row>
    <row r="3491" spans="13:16" x14ac:dyDescent="0.25">
      <c r="M3491">
        <f>1*5.3*10.8</f>
        <v>57.24</v>
      </c>
      <c r="N3491">
        <v>1</v>
      </c>
      <c r="O3491">
        <v>5.3</v>
      </c>
      <c r="P3491">
        <v>10.8</v>
      </c>
    </row>
    <row r="3492" spans="13:16" x14ac:dyDescent="0.25">
      <c r="M3492">
        <f>1*5.3*1.9</f>
        <v>10.069999999999999</v>
      </c>
      <c r="N3492">
        <v>1</v>
      </c>
      <c r="O3492">
        <v>5.3</v>
      </c>
      <c r="P3492">
        <v>1.9</v>
      </c>
    </row>
    <row r="3493" spans="13:16" x14ac:dyDescent="0.25">
      <c r="M3493">
        <f>1*5.3*2.9</f>
        <v>15.37</v>
      </c>
      <c r="N3493">
        <v>1</v>
      </c>
      <c r="O3493">
        <v>5.3</v>
      </c>
      <c r="P3493">
        <v>2.9</v>
      </c>
    </row>
    <row r="3494" spans="13:16" x14ac:dyDescent="0.25">
      <c r="M3494">
        <f>1*5.3*3.9</f>
        <v>20.669999999999998</v>
      </c>
      <c r="N3494">
        <v>1</v>
      </c>
      <c r="O3494">
        <v>5.3</v>
      </c>
      <c r="P3494">
        <v>3.9</v>
      </c>
    </row>
    <row r="3495" spans="13:16" x14ac:dyDescent="0.25">
      <c r="M3495">
        <f>1*5.3*4.9</f>
        <v>25.970000000000002</v>
      </c>
      <c r="N3495">
        <v>1</v>
      </c>
      <c r="O3495">
        <v>5.3</v>
      </c>
      <c r="P3495">
        <v>4.9000000000000004</v>
      </c>
    </row>
    <row r="3496" spans="13:16" x14ac:dyDescent="0.25">
      <c r="M3496">
        <f>1*5.3*5.9</f>
        <v>31.27</v>
      </c>
      <c r="N3496">
        <v>1</v>
      </c>
      <c r="O3496">
        <v>5.3</v>
      </c>
      <c r="P3496">
        <v>5.9</v>
      </c>
    </row>
    <row r="3497" spans="13:16" x14ac:dyDescent="0.25">
      <c r="M3497">
        <f>1*5.3*6.9</f>
        <v>36.57</v>
      </c>
      <c r="N3497">
        <v>1</v>
      </c>
      <c r="O3497">
        <v>5.3</v>
      </c>
      <c r="P3497">
        <v>6.9</v>
      </c>
    </row>
    <row r="3498" spans="13:16" x14ac:dyDescent="0.25">
      <c r="M3498">
        <f>1*5.3*7.9</f>
        <v>41.87</v>
      </c>
      <c r="N3498">
        <v>1</v>
      </c>
      <c r="O3498">
        <v>5.3</v>
      </c>
      <c r="P3498">
        <v>7.9</v>
      </c>
    </row>
    <row r="3499" spans="13:16" x14ac:dyDescent="0.25">
      <c r="M3499">
        <f>1*5.3*8.9</f>
        <v>47.17</v>
      </c>
      <c r="N3499">
        <v>1</v>
      </c>
      <c r="O3499">
        <v>5.3</v>
      </c>
      <c r="P3499">
        <v>8.9</v>
      </c>
    </row>
    <row r="3500" spans="13:16" x14ac:dyDescent="0.25">
      <c r="M3500">
        <f>1*5.3*9.9</f>
        <v>52.47</v>
      </c>
      <c r="N3500">
        <v>1</v>
      </c>
      <c r="O3500">
        <v>5.3</v>
      </c>
      <c r="P3500">
        <v>9.9</v>
      </c>
    </row>
    <row r="3501" spans="13:16" x14ac:dyDescent="0.25">
      <c r="M3501">
        <f>1*5.3*10.9</f>
        <v>57.77</v>
      </c>
      <c r="N3501">
        <v>1</v>
      </c>
      <c r="O3501">
        <v>5.3</v>
      </c>
      <c r="P3501">
        <v>10.9</v>
      </c>
    </row>
    <row r="3502" spans="13:16" x14ac:dyDescent="0.25">
      <c r="M3502">
        <f>1*6.3*1</f>
        <v>6.3</v>
      </c>
      <c r="N3502">
        <v>1</v>
      </c>
      <c r="O3502">
        <v>6.3</v>
      </c>
      <c r="P3502">
        <v>1</v>
      </c>
    </row>
    <row r="3503" spans="13:16" x14ac:dyDescent="0.25">
      <c r="M3503">
        <f>1*6.3*2</f>
        <v>12.6</v>
      </c>
      <c r="N3503">
        <v>1</v>
      </c>
      <c r="O3503">
        <v>6.3</v>
      </c>
      <c r="P3503">
        <v>2</v>
      </c>
    </row>
    <row r="3504" spans="13:16" x14ac:dyDescent="0.25">
      <c r="M3504">
        <f>1*6.3*3</f>
        <v>18.899999999999999</v>
      </c>
      <c r="N3504">
        <v>1</v>
      </c>
      <c r="O3504">
        <v>6.3</v>
      </c>
      <c r="P3504">
        <v>3</v>
      </c>
    </row>
    <row r="3505" spans="13:16" x14ac:dyDescent="0.25">
      <c r="M3505">
        <f>1*6.3*4</f>
        <v>25.2</v>
      </c>
      <c r="N3505">
        <v>1</v>
      </c>
      <c r="O3505">
        <v>6.3</v>
      </c>
      <c r="P3505">
        <v>4</v>
      </c>
    </row>
    <row r="3506" spans="13:16" x14ac:dyDescent="0.25">
      <c r="M3506">
        <f>1*6.3*5</f>
        <v>31.5</v>
      </c>
      <c r="N3506">
        <v>1</v>
      </c>
      <c r="O3506">
        <v>6.3</v>
      </c>
      <c r="P3506">
        <v>5</v>
      </c>
    </row>
    <row r="3507" spans="13:16" x14ac:dyDescent="0.25">
      <c r="M3507">
        <f>1*6.3*6</f>
        <v>37.799999999999997</v>
      </c>
      <c r="N3507">
        <v>1</v>
      </c>
      <c r="O3507">
        <v>6.3</v>
      </c>
      <c r="P3507">
        <v>6</v>
      </c>
    </row>
    <row r="3508" spans="13:16" x14ac:dyDescent="0.25">
      <c r="M3508">
        <f>1*6.3*7</f>
        <v>44.1</v>
      </c>
      <c r="N3508">
        <v>1</v>
      </c>
      <c r="O3508">
        <v>6.3</v>
      </c>
      <c r="P3508">
        <v>7</v>
      </c>
    </row>
    <row r="3509" spans="13:16" x14ac:dyDescent="0.25">
      <c r="M3509">
        <f>1*6.3*8</f>
        <v>50.4</v>
      </c>
      <c r="N3509">
        <v>1</v>
      </c>
      <c r="O3509">
        <v>6.3</v>
      </c>
      <c r="P3509">
        <v>8</v>
      </c>
    </row>
    <row r="3510" spans="13:16" x14ac:dyDescent="0.25">
      <c r="M3510">
        <f>1*6.3*9</f>
        <v>56.699999999999996</v>
      </c>
      <c r="N3510">
        <v>1</v>
      </c>
      <c r="O3510">
        <v>6.3</v>
      </c>
      <c r="P3510">
        <v>9</v>
      </c>
    </row>
    <row r="3511" spans="13:16" x14ac:dyDescent="0.25">
      <c r="M3511">
        <f>1*6.3*10</f>
        <v>63</v>
      </c>
      <c r="N3511">
        <v>1</v>
      </c>
      <c r="O3511">
        <v>6.3</v>
      </c>
      <c r="P3511">
        <v>10</v>
      </c>
    </row>
    <row r="3512" spans="13:16" x14ac:dyDescent="0.25">
      <c r="M3512">
        <f>1*6.3*1.1</f>
        <v>6.9300000000000006</v>
      </c>
      <c r="N3512">
        <v>1</v>
      </c>
      <c r="O3512">
        <v>6.3</v>
      </c>
      <c r="P3512">
        <v>1.1000000000000001</v>
      </c>
    </row>
    <row r="3513" spans="13:16" x14ac:dyDescent="0.25">
      <c r="M3513">
        <f>1*6.3*2.1</f>
        <v>13.23</v>
      </c>
      <c r="N3513">
        <v>1</v>
      </c>
      <c r="O3513">
        <v>6.3</v>
      </c>
      <c r="P3513">
        <v>2.1</v>
      </c>
    </row>
    <row r="3514" spans="13:16" x14ac:dyDescent="0.25">
      <c r="M3514">
        <f>1*6.3*3.1</f>
        <v>19.53</v>
      </c>
      <c r="N3514">
        <v>1</v>
      </c>
      <c r="O3514">
        <v>6.3</v>
      </c>
      <c r="P3514">
        <v>3.1</v>
      </c>
    </row>
    <row r="3515" spans="13:16" x14ac:dyDescent="0.25">
      <c r="M3515">
        <f>1*6.3*4.1</f>
        <v>25.83</v>
      </c>
      <c r="N3515">
        <v>1</v>
      </c>
      <c r="O3515">
        <v>6.3</v>
      </c>
      <c r="P3515">
        <v>4.0999999999999996</v>
      </c>
    </row>
    <row r="3516" spans="13:16" x14ac:dyDescent="0.25">
      <c r="M3516">
        <f>1*6.3*5.1</f>
        <v>32.129999999999995</v>
      </c>
      <c r="N3516">
        <v>1</v>
      </c>
      <c r="O3516">
        <v>6.3</v>
      </c>
      <c r="P3516">
        <v>5.0999999999999996</v>
      </c>
    </row>
    <row r="3517" spans="13:16" x14ac:dyDescent="0.25">
      <c r="M3517">
        <f>1*6.3*6.1</f>
        <v>38.43</v>
      </c>
      <c r="N3517">
        <v>1</v>
      </c>
      <c r="O3517">
        <v>6.3</v>
      </c>
      <c r="P3517">
        <v>6.1</v>
      </c>
    </row>
    <row r="3518" spans="13:16" x14ac:dyDescent="0.25">
      <c r="M3518">
        <f>1*6.3*7.1</f>
        <v>44.73</v>
      </c>
      <c r="N3518">
        <v>1</v>
      </c>
      <c r="O3518">
        <v>6.3</v>
      </c>
      <c r="P3518">
        <v>7.1</v>
      </c>
    </row>
    <row r="3519" spans="13:16" x14ac:dyDescent="0.25">
      <c r="M3519">
        <f>1*6.3*8.1</f>
        <v>51.029999999999994</v>
      </c>
      <c r="N3519">
        <v>1</v>
      </c>
      <c r="O3519">
        <v>6.3</v>
      </c>
      <c r="P3519">
        <v>8.1</v>
      </c>
    </row>
    <row r="3520" spans="13:16" x14ac:dyDescent="0.25">
      <c r="M3520">
        <f>1*6.3*9.1</f>
        <v>57.33</v>
      </c>
      <c r="N3520">
        <v>1</v>
      </c>
      <c r="O3520">
        <v>6.3</v>
      </c>
      <c r="P3520">
        <v>9.1</v>
      </c>
    </row>
    <row r="3521" spans="13:16" x14ac:dyDescent="0.25">
      <c r="M3521">
        <f>1*6.3*10.1</f>
        <v>63.629999999999995</v>
      </c>
      <c r="N3521">
        <v>1</v>
      </c>
      <c r="O3521">
        <v>6.3</v>
      </c>
      <c r="P3521">
        <v>10.1</v>
      </c>
    </row>
    <row r="3522" spans="13:16" x14ac:dyDescent="0.25">
      <c r="M3522">
        <f>1*6.3*1.2</f>
        <v>7.56</v>
      </c>
      <c r="N3522">
        <v>1</v>
      </c>
      <c r="O3522">
        <v>6.3</v>
      </c>
      <c r="P3522">
        <v>1.2</v>
      </c>
    </row>
    <row r="3523" spans="13:16" x14ac:dyDescent="0.25">
      <c r="M3523">
        <f>1*6.3*2.2</f>
        <v>13.860000000000001</v>
      </c>
      <c r="N3523">
        <v>1</v>
      </c>
      <c r="O3523">
        <v>6.3</v>
      </c>
      <c r="P3523">
        <v>2.2000000000000002</v>
      </c>
    </row>
    <row r="3524" spans="13:16" x14ac:dyDescent="0.25">
      <c r="M3524">
        <f>1*6.3*3.2</f>
        <v>20.16</v>
      </c>
      <c r="N3524">
        <v>1</v>
      </c>
      <c r="O3524">
        <v>6.3</v>
      </c>
      <c r="P3524">
        <v>3.2</v>
      </c>
    </row>
    <row r="3525" spans="13:16" x14ac:dyDescent="0.25">
      <c r="M3525">
        <f>1*6.3*4.2</f>
        <v>26.46</v>
      </c>
      <c r="N3525">
        <v>1</v>
      </c>
      <c r="O3525">
        <v>6.3</v>
      </c>
      <c r="P3525">
        <v>4.2</v>
      </c>
    </row>
    <row r="3526" spans="13:16" x14ac:dyDescent="0.25">
      <c r="M3526">
        <f>1*6.3*5.2</f>
        <v>32.76</v>
      </c>
      <c r="N3526">
        <v>1</v>
      </c>
      <c r="O3526">
        <v>6.3</v>
      </c>
      <c r="P3526">
        <v>5.2</v>
      </c>
    </row>
    <row r="3527" spans="13:16" x14ac:dyDescent="0.25">
      <c r="M3527">
        <f>1*6.3*6.2</f>
        <v>39.06</v>
      </c>
      <c r="N3527">
        <v>1</v>
      </c>
      <c r="O3527">
        <v>6.3</v>
      </c>
      <c r="P3527">
        <v>6.2</v>
      </c>
    </row>
    <row r="3528" spans="13:16" x14ac:dyDescent="0.25">
      <c r="M3528">
        <f>1*6.3*7.2</f>
        <v>45.36</v>
      </c>
      <c r="N3528">
        <v>1</v>
      </c>
      <c r="O3528">
        <v>6.3</v>
      </c>
      <c r="P3528">
        <v>7.2</v>
      </c>
    </row>
    <row r="3529" spans="13:16" x14ac:dyDescent="0.25">
      <c r="M3529">
        <f>1*6.3*8.2</f>
        <v>51.66</v>
      </c>
      <c r="N3529">
        <v>1</v>
      </c>
      <c r="O3529">
        <v>6.3</v>
      </c>
      <c r="P3529">
        <v>8.1999999999999993</v>
      </c>
    </row>
    <row r="3530" spans="13:16" x14ac:dyDescent="0.25">
      <c r="M3530">
        <f>1*6.3*9.2</f>
        <v>57.959999999999994</v>
      </c>
      <c r="N3530">
        <v>1</v>
      </c>
      <c r="O3530">
        <v>6.3</v>
      </c>
      <c r="P3530">
        <v>9.1999999999999993</v>
      </c>
    </row>
    <row r="3531" spans="13:16" x14ac:dyDescent="0.25">
      <c r="M3531">
        <f>1*6.3*10.2</f>
        <v>64.259999999999991</v>
      </c>
      <c r="N3531">
        <v>1</v>
      </c>
      <c r="O3531">
        <v>6.3</v>
      </c>
      <c r="P3531">
        <v>10.199999999999999</v>
      </c>
    </row>
    <row r="3532" spans="13:16" x14ac:dyDescent="0.25">
      <c r="M3532">
        <f>1*6.3*1.3</f>
        <v>8.19</v>
      </c>
      <c r="N3532">
        <v>1</v>
      </c>
      <c r="O3532">
        <v>6.3</v>
      </c>
      <c r="P3532">
        <v>1.3</v>
      </c>
    </row>
    <row r="3533" spans="13:16" x14ac:dyDescent="0.25">
      <c r="M3533">
        <f>1*6.3*2.3</f>
        <v>14.489999999999998</v>
      </c>
      <c r="N3533">
        <v>1</v>
      </c>
      <c r="O3533">
        <v>6.3</v>
      </c>
      <c r="P3533">
        <v>2.2999999999999998</v>
      </c>
    </row>
    <row r="3534" spans="13:16" x14ac:dyDescent="0.25">
      <c r="M3534">
        <f>1*6.3*3.3</f>
        <v>20.79</v>
      </c>
      <c r="N3534">
        <v>1</v>
      </c>
      <c r="O3534">
        <v>6.3</v>
      </c>
      <c r="P3534">
        <v>3.3</v>
      </c>
    </row>
    <row r="3535" spans="13:16" x14ac:dyDescent="0.25">
      <c r="M3535">
        <f>1*6.3*4.3</f>
        <v>27.09</v>
      </c>
      <c r="N3535">
        <v>1</v>
      </c>
      <c r="O3535">
        <v>6.3</v>
      </c>
      <c r="P3535">
        <v>4.3</v>
      </c>
    </row>
    <row r="3536" spans="13:16" x14ac:dyDescent="0.25">
      <c r="M3536">
        <f>1*6.3*5.3</f>
        <v>33.39</v>
      </c>
      <c r="N3536">
        <v>1</v>
      </c>
      <c r="O3536">
        <v>6.3</v>
      </c>
      <c r="P3536">
        <v>5.3</v>
      </c>
    </row>
    <row r="3537" spans="13:16" x14ac:dyDescent="0.25">
      <c r="M3537">
        <f>1*6.3*6.3</f>
        <v>39.69</v>
      </c>
      <c r="N3537">
        <v>1</v>
      </c>
      <c r="O3537">
        <v>6.3</v>
      </c>
      <c r="P3537">
        <v>6.3</v>
      </c>
    </row>
    <row r="3538" spans="13:16" x14ac:dyDescent="0.25">
      <c r="M3538">
        <f>1*6.3*7.3</f>
        <v>45.989999999999995</v>
      </c>
      <c r="N3538">
        <v>1</v>
      </c>
      <c r="O3538">
        <v>6.3</v>
      </c>
      <c r="P3538">
        <v>7.3</v>
      </c>
    </row>
    <row r="3539" spans="13:16" x14ac:dyDescent="0.25">
      <c r="M3539">
        <f>1*6.3*8.3</f>
        <v>52.290000000000006</v>
      </c>
      <c r="N3539">
        <v>1</v>
      </c>
      <c r="O3539">
        <v>6.3</v>
      </c>
      <c r="P3539">
        <v>8.3000000000000007</v>
      </c>
    </row>
    <row r="3540" spans="13:16" x14ac:dyDescent="0.25">
      <c r="M3540">
        <f>1*6.3*9.3</f>
        <v>58.59</v>
      </c>
      <c r="N3540">
        <v>1</v>
      </c>
      <c r="O3540">
        <v>6.3</v>
      </c>
      <c r="P3540">
        <v>9.3000000000000007</v>
      </c>
    </row>
    <row r="3541" spans="13:16" x14ac:dyDescent="0.25">
      <c r="M3541">
        <f>1*6.3*10.3</f>
        <v>64.89</v>
      </c>
      <c r="N3541">
        <v>1</v>
      </c>
      <c r="O3541">
        <v>6.3</v>
      </c>
      <c r="P3541">
        <v>10.3</v>
      </c>
    </row>
    <row r="3542" spans="13:16" x14ac:dyDescent="0.25">
      <c r="M3542">
        <f>1*6.3*1.4</f>
        <v>8.8199999999999985</v>
      </c>
      <c r="N3542">
        <v>1</v>
      </c>
      <c r="O3542">
        <v>6.3</v>
      </c>
      <c r="P3542">
        <v>1.4</v>
      </c>
    </row>
    <row r="3543" spans="13:16" x14ac:dyDescent="0.25">
      <c r="M3543">
        <f>1*6.3*2.4</f>
        <v>15.12</v>
      </c>
      <c r="N3543">
        <v>1</v>
      </c>
      <c r="O3543">
        <v>6.3</v>
      </c>
      <c r="P3543">
        <v>2.4</v>
      </c>
    </row>
    <row r="3544" spans="13:16" x14ac:dyDescent="0.25">
      <c r="M3544">
        <f>1*6.3*3.4</f>
        <v>21.419999999999998</v>
      </c>
      <c r="N3544">
        <v>1</v>
      </c>
      <c r="O3544">
        <v>6.3</v>
      </c>
      <c r="P3544">
        <v>3.4</v>
      </c>
    </row>
    <row r="3545" spans="13:16" x14ac:dyDescent="0.25">
      <c r="M3545">
        <f>1*6.3*4.4</f>
        <v>27.720000000000002</v>
      </c>
      <c r="N3545">
        <v>1</v>
      </c>
      <c r="O3545">
        <v>6.3</v>
      </c>
      <c r="P3545">
        <v>4.4000000000000004</v>
      </c>
    </row>
    <row r="3546" spans="13:16" x14ac:dyDescent="0.25">
      <c r="M3546">
        <f>1*6.3*5.4</f>
        <v>34.020000000000003</v>
      </c>
      <c r="N3546">
        <v>1</v>
      </c>
      <c r="O3546">
        <v>6.3</v>
      </c>
      <c r="P3546">
        <v>5.4</v>
      </c>
    </row>
    <row r="3547" spans="13:16" x14ac:dyDescent="0.25">
      <c r="M3547">
        <f>1*6.3*6.4</f>
        <v>40.32</v>
      </c>
      <c r="N3547">
        <v>1</v>
      </c>
      <c r="O3547">
        <v>6.3</v>
      </c>
      <c r="P3547">
        <v>6.4</v>
      </c>
    </row>
    <row r="3548" spans="13:16" x14ac:dyDescent="0.25">
      <c r="M3548">
        <f>1*6.3*7.4</f>
        <v>46.62</v>
      </c>
      <c r="N3548">
        <v>1</v>
      </c>
      <c r="O3548">
        <v>6.3</v>
      </c>
      <c r="P3548">
        <v>7.4</v>
      </c>
    </row>
    <row r="3549" spans="13:16" x14ac:dyDescent="0.25">
      <c r="M3549">
        <f>1*6.3*8.4</f>
        <v>52.92</v>
      </c>
      <c r="N3549">
        <v>1</v>
      </c>
      <c r="O3549">
        <v>6.3</v>
      </c>
      <c r="P3549">
        <v>8.4</v>
      </c>
    </row>
    <row r="3550" spans="13:16" x14ac:dyDescent="0.25">
      <c r="M3550">
        <f>1*6.3*9.4</f>
        <v>59.22</v>
      </c>
      <c r="N3550">
        <v>1</v>
      </c>
      <c r="O3550">
        <v>6.3</v>
      </c>
      <c r="P3550">
        <v>9.4</v>
      </c>
    </row>
    <row r="3551" spans="13:16" x14ac:dyDescent="0.25">
      <c r="M3551">
        <f>1*6.3*10.4</f>
        <v>65.52</v>
      </c>
      <c r="N3551">
        <v>1</v>
      </c>
      <c r="O3551">
        <v>6.3</v>
      </c>
      <c r="P3551">
        <v>10.4</v>
      </c>
    </row>
    <row r="3552" spans="13:16" x14ac:dyDescent="0.25">
      <c r="M3552">
        <f>1*6.3*1.5</f>
        <v>9.4499999999999993</v>
      </c>
      <c r="N3552">
        <v>1</v>
      </c>
      <c r="O3552">
        <v>6.3</v>
      </c>
      <c r="P3552">
        <v>1.5</v>
      </c>
    </row>
    <row r="3553" spans="13:16" x14ac:dyDescent="0.25">
      <c r="M3553">
        <f>1*6.3*2.5</f>
        <v>15.75</v>
      </c>
      <c r="N3553">
        <v>1</v>
      </c>
      <c r="O3553">
        <v>6.3</v>
      </c>
      <c r="P3553">
        <v>2.5</v>
      </c>
    </row>
    <row r="3554" spans="13:16" x14ac:dyDescent="0.25">
      <c r="M3554">
        <f>1*6.3*3.5</f>
        <v>22.05</v>
      </c>
      <c r="N3554">
        <v>1</v>
      </c>
      <c r="O3554">
        <v>6.3</v>
      </c>
      <c r="P3554">
        <v>3.5</v>
      </c>
    </row>
    <row r="3555" spans="13:16" x14ac:dyDescent="0.25">
      <c r="M3555">
        <f>1*6.3*4.5</f>
        <v>28.349999999999998</v>
      </c>
      <c r="N3555">
        <v>1</v>
      </c>
      <c r="O3555">
        <v>6.3</v>
      </c>
      <c r="P3555">
        <v>4.5</v>
      </c>
    </row>
    <row r="3556" spans="13:16" x14ac:dyDescent="0.25">
      <c r="M3556">
        <f>1*6.3*5.5</f>
        <v>34.65</v>
      </c>
      <c r="N3556">
        <v>1</v>
      </c>
      <c r="O3556">
        <v>6.3</v>
      </c>
      <c r="P3556">
        <v>5.5</v>
      </c>
    </row>
    <row r="3557" spans="13:16" x14ac:dyDescent="0.25">
      <c r="M3557">
        <f>1*6.3*6.5</f>
        <v>40.949999999999996</v>
      </c>
      <c r="N3557">
        <v>1</v>
      </c>
      <c r="O3557">
        <v>6.3</v>
      </c>
      <c r="P3557">
        <v>6.5</v>
      </c>
    </row>
    <row r="3558" spans="13:16" x14ac:dyDescent="0.25">
      <c r="M3558">
        <f>1*6.3*7.5</f>
        <v>47.25</v>
      </c>
      <c r="N3558">
        <v>1</v>
      </c>
      <c r="O3558">
        <v>6.3</v>
      </c>
      <c r="P3558">
        <v>7.5</v>
      </c>
    </row>
    <row r="3559" spans="13:16" x14ac:dyDescent="0.25">
      <c r="M3559">
        <f>1*6.3*8.5</f>
        <v>53.55</v>
      </c>
      <c r="N3559">
        <v>1</v>
      </c>
      <c r="O3559">
        <v>6.3</v>
      </c>
      <c r="P3559">
        <v>8.5</v>
      </c>
    </row>
    <row r="3560" spans="13:16" x14ac:dyDescent="0.25">
      <c r="M3560">
        <f>1*6.3*9.5</f>
        <v>59.85</v>
      </c>
      <c r="N3560">
        <v>1</v>
      </c>
      <c r="O3560">
        <v>6.3</v>
      </c>
      <c r="P3560">
        <v>9.5</v>
      </c>
    </row>
    <row r="3561" spans="13:16" x14ac:dyDescent="0.25">
      <c r="M3561">
        <f>1*6.3*10.5</f>
        <v>66.149999999999991</v>
      </c>
      <c r="N3561">
        <v>1</v>
      </c>
      <c r="O3561">
        <v>6.3</v>
      </c>
      <c r="P3561">
        <v>10.5</v>
      </c>
    </row>
    <row r="3562" spans="13:16" x14ac:dyDescent="0.25">
      <c r="M3562">
        <f>1*6.3*1.6</f>
        <v>10.08</v>
      </c>
      <c r="N3562">
        <v>1</v>
      </c>
      <c r="O3562">
        <v>6.3</v>
      </c>
      <c r="P3562">
        <v>1.6</v>
      </c>
    </row>
    <row r="3563" spans="13:16" x14ac:dyDescent="0.25">
      <c r="M3563">
        <f>1*6.3*2.6</f>
        <v>16.38</v>
      </c>
      <c r="N3563">
        <v>1</v>
      </c>
      <c r="O3563">
        <v>6.3</v>
      </c>
      <c r="P3563">
        <v>2.6</v>
      </c>
    </row>
    <row r="3564" spans="13:16" x14ac:dyDescent="0.25">
      <c r="M3564">
        <f>1*6.3*3.6</f>
        <v>22.68</v>
      </c>
      <c r="N3564">
        <v>1</v>
      </c>
      <c r="O3564">
        <v>6.3</v>
      </c>
      <c r="P3564">
        <v>3.6</v>
      </c>
    </row>
    <row r="3565" spans="13:16" x14ac:dyDescent="0.25">
      <c r="M3565">
        <f>1*6.3*4.6</f>
        <v>28.979999999999997</v>
      </c>
      <c r="N3565">
        <v>1</v>
      </c>
      <c r="O3565">
        <v>6.3</v>
      </c>
      <c r="P3565">
        <v>4.5999999999999996</v>
      </c>
    </row>
    <row r="3566" spans="13:16" x14ac:dyDescent="0.25">
      <c r="M3566">
        <f>1*6.3*5.6</f>
        <v>35.279999999999994</v>
      </c>
      <c r="N3566">
        <v>1</v>
      </c>
      <c r="O3566">
        <v>6.3</v>
      </c>
      <c r="P3566">
        <v>5.6</v>
      </c>
    </row>
    <row r="3567" spans="13:16" x14ac:dyDescent="0.25">
      <c r="M3567">
        <f>1*6.3*6.6</f>
        <v>41.58</v>
      </c>
      <c r="N3567">
        <v>1</v>
      </c>
      <c r="O3567">
        <v>6.3</v>
      </c>
      <c r="P3567">
        <v>6.6</v>
      </c>
    </row>
    <row r="3568" spans="13:16" x14ac:dyDescent="0.25">
      <c r="M3568">
        <f>1*6.3*7.6</f>
        <v>47.879999999999995</v>
      </c>
      <c r="N3568">
        <v>1</v>
      </c>
      <c r="O3568">
        <v>6.3</v>
      </c>
      <c r="P3568">
        <v>7.6</v>
      </c>
    </row>
    <row r="3569" spans="13:16" x14ac:dyDescent="0.25">
      <c r="M3569">
        <f>1*6.3*8.6</f>
        <v>54.18</v>
      </c>
      <c r="N3569">
        <v>1</v>
      </c>
      <c r="O3569">
        <v>6.3</v>
      </c>
      <c r="P3569">
        <v>8.6</v>
      </c>
    </row>
    <row r="3570" spans="13:16" x14ac:dyDescent="0.25">
      <c r="M3570">
        <f>1*6.3*9.6</f>
        <v>60.48</v>
      </c>
      <c r="N3570">
        <v>1</v>
      </c>
      <c r="O3570">
        <v>6.3</v>
      </c>
      <c r="P3570">
        <v>9.6</v>
      </c>
    </row>
    <row r="3571" spans="13:16" x14ac:dyDescent="0.25">
      <c r="M3571">
        <f>1*6.3*10.6</f>
        <v>66.78</v>
      </c>
      <c r="N3571">
        <v>1</v>
      </c>
      <c r="O3571">
        <v>6.3</v>
      </c>
      <c r="P3571">
        <v>10.6</v>
      </c>
    </row>
    <row r="3572" spans="13:16" x14ac:dyDescent="0.25">
      <c r="M3572">
        <f>1*6.3*1.7</f>
        <v>10.709999999999999</v>
      </c>
      <c r="N3572">
        <v>1</v>
      </c>
      <c r="O3572">
        <v>6.3</v>
      </c>
      <c r="P3572">
        <v>1.7</v>
      </c>
    </row>
    <row r="3573" spans="13:16" x14ac:dyDescent="0.25">
      <c r="M3573">
        <f>1*6.3*2.7</f>
        <v>17.010000000000002</v>
      </c>
      <c r="N3573">
        <v>1</v>
      </c>
      <c r="O3573">
        <v>6.3</v>
      </c>
      <c r="P3573">
        <v>2.7</v>
      </c>
    </row>
    <row r="3574" spans="13:16" x14ac:dyDescent="0.25">
      <c r="M3574">
        <f>1*6.3*3.7</f>
        <v>23.31</v>
      </c>
      <c r="N3574">
        <v>1</v>
      </c>
      <c r="O3574">
        <v>6.3</v>
      </c>
      <c r="P3574">
        <v>3.7</v>
      </c>
    </row>
    <row r="3575" spans="13:16" x14ac:dyDescent="0.25">
      <c r="M3575">
        <f>1*6.3*4.7</f>
        <v>29.61</v>
      </c>
      <c r="N3575">
        <v>1</v>
      </c>
      <c r="O3575">
        <v>6.3</v>
      </c>
      <c r="P3575">
        <v>4.7</v>
      </c>
    </row>
    <row r="3576" spans="13:16" x14ac:dyDescent="0.25">
      <c r="M3576">
        <f>1*6.3*5.7</f>
        <v>35.909999999999997</v>
      </c>
      <c r="N3576">
        <v>1</v>
      </c>
      <c r="O3576">
        <v>6.3</v>
      </c>
      <c r="P3576">
        <v>5.7</v>
      </c>
    </row>
    <row r="3577" spans="13:16" x14ac:dyDescent="0.25">
      <c r="M3577">
        <f>1*6.3*6.7</f>
        <v>42.21</v>
      </c>
      <c r="N3577">
        <v>1</v>
      </c>
      <c r="O3577">
        <v>6.3</v>
      </c>
      <c r="P3577">
        <v>6.7</v>
      </c>
    </row>
    <row r="3578" spans="13:16" x14ac:dyDescent="0.25">
      <c r="M3578">
        <f>1*6.3*7.7</f>
        <v>48.51</v>
      </c>
      <c r="N3578">
        <v>1</v>
      </c>
      <c r="O3578">
        <v>6.3</v>
      </c>
      <c r="P3578">
        <v>7.7</v>
      </c>
    </row>
    <row r="3579" spans="13:16" x14ac:dyDescent="0.25">
      <c r="M3579">
        <f>1*6.3*8.7</f>
        <v>54.809999999999995</v>
      </c>
      <c r="N3579">
        <v>1</v>
      </c>
      <c r="O3579">
        <v>6.3</v>
      </c>
      <c r="P3579">
        <v>8.6999999999999993</v>
      </c>
    </row>
    <row r="3580" spans="13:16" x14ac:dyDescent="0.25">
      <c r="M3580">
        <f>1*6.3*9.7</f>
        <v>61.109999999999992</v>
      </c>
      <c r="N3580">
        <v>1</v>
      </c>
      <c r="O3580">
        <v>6.3</v>
      </c>
      <c r="P3580">
        <v>9.6999999999999993</v>
      </c>
    </row>
    <row r="3581" spans="13:16" x14ac:dyDescent="0.25">
      <c r="M3581">
        <f>1*6.3*10.7</f>
        <v>67.41</v>
      </c>
      <c r="N3581">
        <v>1</v>
      </c>
      <c r="O3581">
        <v>6.3</v>
      </c>
      <c r="P3581">
        <v>10.7</v>
      </c>
    </row>
    <row r="3582" spans="13:16" x14ac:dyDescent="0.25">
      <c r="M3582">
        <f>1*6.3*1.8</f>
        <v>11.34</v>
      </c>
      <c r="N3582">
        <v>1</v>
      </c>
      <c r="O3582">
        <v>6.3</v>
      </c>
      <c r="P3582">
        <v>1.8</v>
      </c>
    </row>
    <row r="3583" spans="13:16" x14ac:dyDescent="0.25">
      <c r="M3583">
        <f>1*6.3*2.8</f>
        <v>17.639999999999997</v>
      </c>
      <c r="N3583">
        <v>1</v>
      </c>
      <c r="O3583">
        <v>6.3</v>
      </c>
      <c r="P3583">
        <v>2.8</v>
      </c>
    </row>
    <row r="3584" spans="13:16" x14ac:dyDescent="0.25">
      <c r="M3584">
        <f>1*6.3*3.8</f>
        <v>23.939999999999998</v>
      </c>
      <c r="N3584">
        <v>1</v>
      </c>
      <c r="O3584">
        <v>6.3</v>
      </c>
      <c r="P3584">
        <v>3.8</v>
      </c>
    </row>
    <row r="3585" spans="13:16" x14ac:dyDescent="0.25">
      <c r="M3585">
        <f>1*6.3*4.8</f>
        <v>30.24</v>
      </c>
      <c r="N3585">
        <v>1</v>
      </c>
      <c r="O3585">
        <v>6.3</v>
      </c>
      <c r="P3585">
        <v>4.8</v>
      </c>
    </row>
    <row r="3586" spans="13:16" x14ac:dyDescent="0.25">
      <c r="M3586">
        <f>1*6.3*5.8</f>
        <v>36.54</v>
      </c>
      <c r="N3586">
        <v>1</v>
      </c>
      <c r="O3586">
        <v>6.3</v>
      </c>
      <c r="P3586">
        <v>5.8</v>
      </c>
    </row>
    <row r="3587" spans="13:16" x14ac:dyDescent="0.25">
      <c r="M3587">
        <f>1*6.3*6.8</f>
        <v>42.839999999999996</v>
      </c>
      <c r="N3587">
        <v>1</v>
      </c>
      <c r="O3587">
        <v>6.3</v>
      </c>
      <c r="P3587">
        <v>6.8</v>
      </c>
    </row>
    <row r="3588" spans="13:16" x14ac:dyDescent="0.25">
      <c r="M3588">
        <f>1*6.3*7.8</f>
        <v>49.14</v>
      </c>
      <c r="N3588">
        <v>1</v>
      </c>
      <c r="O3588">
        <v>6.3</v>
      </c>
      <c r="P3588">
        <v>7.8</v>
      </c>
    </row>
    <row r="3589" spans="13:16" x14ac:dyDescent="0.25">
      <c r="M3589">
        <f>1*6.3*8.8</f>
        <v>55.440000000000005</v>
      </c>
      <c r="N3589">
        <v>1</v>
      </c>
      <c r="O3589">
        <v>6.3</v>
      </c>
      <c r="P3589">
        <v>8.8000000000000007</v>
      </c>
    </row>
    <row r="3590" spans="13:16" x14ac:dyDescent="0.25">
      <c r="M3590">
        <f>1*6.3*9.8</f>
        <v>61.74</v>
      </c>
      <c r="N3590">
        <v>1</v>
      </c>
      <c r="O3590">
        <v>6.3</v>
      </c>
      <c r="P3590">
        <v>9.8000000000000007</v>
      </c>
    </row>
    <row r="3591" spans="13:16" x14ac:dyDescent="0.25">
      <c r="M3591">
        <f>1*6.3*10.8</f>
        <v>68.040000000000006</v>
      </c>
      <c r="N3591">
        <v>1</v>
      </c>
      <c r="O3591">
        <v>6.3</v>
      </c>
      <c r="P3591">
        <v>10.8</v>
      </c>
    </row>
    <row r="3592" spans="13:16" x14ac:dyDescent="0.25">
      <c r="M3592">
        <f>1*6.3*1.9</f>
        <v>11.969999999999999</v>
      </c>
      <c r="N3592">
        <v>1</v>
      </c>
      <c r="O3592">
        <v>6.3</v>
      </c>
      <c r="P3592">
        <v>1.9</v>
      </c>
    </row>
    <row r="3593" spans="13:16" x14ac:dyDescent="0.25">
      <c r="M3593">
        <f>1*6.3*2.9</f>
        <v>18.27</v>
      </c>
      <c r="N3593">
        <v>1</v>
      </c>
      <c r="O3593">
        <v>6.3</v>
      </c>
      <c r="P3593">
        <v>2.9</v>
      </c>
    </row>
    <row r="3594" spans="13:16" x14ac:dyDescent="0.25">
      <c r="M3594">
        <f>1*6.3*3.9</f>
        <v>24.57</v>
      </c>
      <c r="N3594">
        <v>1</v>
      </c>
      <c r="O3594">
        <v>6.3</v>
      </c>
      <c r="P3594">
        <v>3.9</v>
      </c>
    </row>
    <row r="3595" spans="13:16" x14ac:dyDescent="0.25">
      <c r="M3595">
        <f>1*6.3*4.9</f>
        <v>30.87</v>
      </c>
      <c r="N3595">
        <v>1</v>
      </c>
      <c r="O3595">
        <v>6.3</v>
      </c>
      <c r="P3595">
        <v>4.9000000000000004</v>
      </c>
    </row>
    <row r="3596" spans="13:16" x14ac:dyDescent="0.25">
      <c r="M3596">
        <f>1*6.3*5.9</f>
        <v>37.17</v>
      </c>
      <c r="N3596">
        <v>1</v>
      </c>
      <c r="O3596">
        <v>6.3</v>
      </c>
      <c r="P3596">
        <v>5.9</v>
      </c>
    </row>
    <row r="3597" spans="13:16" x14ac:dyDescent="0.25">
      <c r="M3597">
        <f>1*6.3*6.9</f>
        <v>43.47</v>
      </c>
      <c r="N3597">
        <v>1</v>
      </c>
      <c r="O3597">
        <v>6.3</v>
      </c>
      <c r="P3597">
        <v>6.9</v>
      </c>
    </row>
    <row r="3598" spans="13:16" x14ac:dyDescent="0.25">
      <c r="M3598">
        <f>1*6.3*7.9</f>
        <v>49.77</v>
      </c>
      <c r="N3598">
        <v>1</v>
      </c>
      <c r="O3598">
        <v>6.3</v>
      </c>
      <c r="P3598">
        <v>7.9</v>
      </c>
    </row>
    <row r="3599" spans="13:16" x14ac:dyDescent="0.25">
      <c r="M3599">
        <f>1*6.3*8.9</f>
        <v>56.07</v>
      </c>
      <c r="N3599">
        <v>1</v>
      </c>
      <c r="O3599">
        <v>6.3</v>
      </c>
      <c r="P3599">
        <v>8.9</v>
      </c>
    </row>
    <row r="3600" spans="13:16" x14ac:dyDescent="0.25">
      <c r="M3600">
        <f>1*6.3*9.9</f>
        <v>62.37</v>
      </c>
      <c r="N3600">
        <v>1</v>
      </c>
      <c r="O3600">
        <v>6.3</v>
      </c>
      <c r="P3600">
        <v>9.9</v>
      </c>
    </row>
    <row r="3601" spans="13:16" x14ac:dyDescent="0.25">
      <c r="M3601">
        <f>1*6.3*10.9</f>
        <v>68.67</v>
      </c>
      <c r="N3601">
        <v>1</v>
      </c>
      <c r="O3601">
        <v>6.3</v>
      </c>
      <c r="P3601">
        <v>10.9</v>
      </c>
    </row>
    <row r="3602" spans="13:16" x14ac:dyDescent="0.25">
      <c r="M3602">
        <f>1*7.3*1</f>
        <v>7.3</v>
      </c>
      <c r="N3602">
        <v>1</v>
      </c>
      <c r="O3602">
        <v>7.3</v>
      </c>
      <c r="P3602">
        <v>1</v>
      </c>
    </row>
    <row r="3603" spans="13:16" x14ac:dyDescent="0.25">
      <c r="M3603">
        <f>1*7.3*2</f>
        <v>14.6</v>
      </c>
      <c r="N3603">
        <v>1</v>
      </c>
      <c r="O3603">
        <v>7.3</v>
      </c>
      <c r="P3603">
        <v>2</v>
      </c>
    </row>
    <row r="3604" spans="13:16" x14ac:dyDescent="0.25">
      <c r="M3604">
        <f>1*7.3*3</f>
        <v>21.9</v>
      </c>
      <c r="N3604">
        <v>1</v>
      </c>
      <c r="O3604">
        <v>7.3</v>
      </c>
      <c r="P3604">
        <v>3</v>
      </c>
    </row>
    <row r="3605" spans="13:16" x14ac:dyDescent="0.25">
      <c r="M3605">
        <f>1*7.3*4</f>
        <v>29.2</v>
      </c>
      <c r="N3605">
        <v>1</v>
      </c>
      <c r="O3605">
        <v>7.3</v>
      </c>
      <c r="P3605">
        <v>4</v>
      </c>
    </row>
    <row r="3606" spans="13:16" x14ac:dyDescent="0.25">
      <c r="M3606">
        <f>1*7.3*5</f>
        <v>36.5</v>
      </c>
      <c r="N3606">
        <v>1</v>
      </c>
      <c r="O3606">
        <v>7.3</v>
      </c>
      <c r="P3606">
        <v>5</v>
      </c>
    </row>
    <row r="3607" spans="13:16" x14ac:dyDescent="0.25">
      <c r="M3607">
        <f>1*7.3*6</f>
        <v>43.8</v>
      </c>
      <c r="N3607">
        <v>1</v>
      </c>
      <c r="O3607">
        <v>7.3</v>
      </c>
      <c r="P3607">
        <v>6</v>
      </c>
    </row>
    <row r="3608" spans="13:16" x14ac:dyDescent="0.25">
      <c r="M3608">
        <f>1*7.3*7</f>
        <v>51.1</v>
      </c>
      <c r="N3608">
        <v>1</v>
      </c>
      <c r="O3608">
        <v>7.3</v>
      </c>
      <c r="P3608">
        <v>7</v>
      </c>
    </row>
    <row r="3609" spans="13:16" x14ac:dyDescent="0.25">
      <c r="M3609">
        <f>1*7.3*8</f>
        <v>58.4</v>
      </c>
      <c r="N3609">
        <v>1</v>
      </c>
      <c r="O3609">
        <v>7.3</v>
      </c>
      <c r="P3609">
        <v>8</v>
      </c>
    </row>
    <row r="3610" spans="13:16" x14ac:dyDescent="0.25">
      <c r="M3610">
        <f>1*7.3*9</f>
        <v>65.7</v>
      </c>
      <c r="N3610">
        <v>1</v>
      </c>
      <c r="O3610">
        <v>7.3</v>
      </c>
      <c r="P3610">
        <v>9</v>
      </c>
    </row>
    <row r="3611" spans="13:16" x14ac:dyDescent="0.25">
      <c r="M3611">
        <f>1*7.3*10</f>
        <v>73</v>
      </c>
      <c r="N3611">
        <v>1</v>
      </c>
      <c r="O3611">
        <v>7.3</v>
      </c>
      <c r="P3611">
        <v>10</v>
      </c>
    </row>
    <row r="3612" spans="13:16" x14ac:dyDescent="0.25">
      <c r="M3612">
        <f>1*7.3*1.1</f>
        <v>8.0300000000000011</v>
      </c>
      <c r="N3612">
        <v>1</v>
      </c>
      <c r="O3612">
        <v>7.3</v>
      </c>
      <c r="P3612">
        <v>1.1000000000000001</v>
      </c>
    </row>
    <row r="3613" spans="13:16" x14ac:dyDescent="0.25">
      <c r="M3613">
        <f>1*7.3*2.1</f>
        <v>15.33</v>
      </c>
      <c r="N3613">
        <v>1</v>
      </c>
      <c r="O3613">
        <v>7.3</v>
      </c>
      <c r="P3613">
        <v>2.1</v>
      </c>
    </row>
    <row r="3614" spans="13:16" x14ac:dyDescent="0.25">
      <c r="M3614">
        <f>1*7.3*3.1</f>
        <v>22.63</v>
      </c>
      <c r="N3614">
        <v>1</v>
      </c>
      <c r="O3614">
        <v>7.3</v>
      </c>
      <c r="P3614">
        <v>3.1</v>
      </c>
    </row>
    <row r="3615" spans="13:16" x14ac:dyDescent="0.25">
      <c r="M3615">
        <f>1*7.3*4.1</f>
        <v>29.929999999999996</v>
      </c>
      <c r="N3615">
        <v>1</v>
      </c>
      <c r="O3615">
        <v>7.3</v>
      </c>
      <c r="P3615">
        <v>4.0999999999999996</v>
      </c>
    </row>
    <row r="3616" spans="13:16" x14ac:dyDescent="0.25">
      <c r="M3616">
        <f>1*7.3*5.1</f>
        <v>37.229999999999997</v>
      </c>
      <c r="N3616">
        <v>1</v>
      </c>
      <c r="O3616">
        <v>7.3</v>
      </c>
      <c r="P3616">
        <v>5.0999999999999996</v>
      </c>
    </row>
    <row r="3617" spans="13:16" x14ac:dyDescent="0.25">
      <c r="M3617">
        <f>1*7.3*6.1</f>
        <v>44.529999999999994</v>
      </c>
      <c r="N3617">
        <v>1</v>
      </c>
      <c r="O3617">
        <v>7.3</v>
      </c>
      <c r="P3617">
        <v>6.1</v>
      </c>
    </row>
    <row r="3618" spans="13:16" x14ac:dyDescent="0.25">
      <c r="M3618">
        <f>1*7.3*7.1</f>
        <v>51.83</v>
      </c>
      <c r="N3618">
        <v>1</v>
      </c>
      <c r="O3618">
        <v>7.3</v>
      </c>
      <c r="P3618">
        <v>7.1</v>
      </c>
    </row>
    <row r="3619" spans="13:16" x14ac:dyDescent="0.25">
      <c r="M3619">
        <f>1*7.3*8.1</f>
        <v>59.129999999999995</v>
      </c>
      <c r="N3619">
        <v>1</v>
      </c>
      <c r="O3619">
        <v>7.3</v>
      </c>
      <c r="P3619">
        <v>8.1</v>
      </c>
    </row>
    <row r="3620" spans="13:16" x14ac:dyDescent="0.25">
      <c r="M3620">
        <f>1*7.3*9.1</f>
        <v>66.429999999999993</v>
      </c>
      <c r="N3620">
        <v>1</v>
      </c>
      <c r="O3620">
        <v>7.3</v>
      </c>
      <c r="P3620">
        <v>9.1</v>
      </c>
    </row>
    <row r="3621" spans="13:16" x14ac:dyDescent="0.25">
      <c r="M3621">
        <f>1*7.3*10.1</f>
        <v>73.72999999999999</v>
      </c>
      <c r="N3621">
        <v>1</v>
      </c>
      <c r="O3621">
        <v>7.3</v>
      </c>
      <c r="P3621">
        <v>10.1</v>
      </c>
    </row>
    <row r="3622" spans="13:16" x14ac:dyDescent="0.25">
      <c r="M3622">
        <f>1*7.3*1.2</f>
        <v>8.76</v>
      </c>
      <c r="N3622">
        <v>1</v>
      </c>
      <c r="O3622">
        <v>7.3</v>
      </c>
      <c r="P3622">
        <v>1.2</v>
      </c>
    </row>
    <row r="3623" spans="13:16" x14ac:dyDescent="0.25">
      <c r="M3623">
        <f>1*7.3*2.2</f>
        <v>16.060000000000002</v>
      </c>
      <c r="N3623">
        <v>1</v>
      </c>
      <c r="O3623">
        <v>7.3</v>
      </c>
      <c r="P3623">
        <v>2.2000000000000002</v>
      </c>
    </row>
    <row r="3624" spans="13:16" x14ac:dyDescent="0.25">
      <c r="M3624">
        <f>1*7.3*3.2</f>
        <v>23.36</v>
      </c>
      <c r="N3624">
        <v>1</v>
      </c>
      <c r="O3624">
        <v>7.3</v>
      </c>
      <c r="P3624">
        <v>3.2</v>
      </c>
    </row>
    <row r="3625" spans="13:16" x14ac:dyDescent="0.25">
      <c r="M3625">
        <f>1*7.3*4.2</f>
        <v>30.66</v>
      </c>
      <c r="N3625">
        <v>1</v>
      </c>
      <c r="O3625">
        <v>7.3</v>
      </c>
      <c r="P3625">
        <v>4.2</v>
      </c>
    </row>
    <row r="3626" spans="13:16" x14ac:dyDescent="0.25">
      <c r="M3626">
        <f>1*7.3*5.2</f>
        <v>37.96</v>
      </c>
      <c r="N3626">
        <v>1</v>
      </c>
      <c r="O3626">
        <v>7.3</v>
      </c>
      <c r="P3626">
        <v>5.2</v>
      </c>
    </row>
    <row r="3627" spans="13:16" x14ac:dyDescent="0.25">
      <c r="M3627">
        <f>1*7.3*6.2</f>
        <v>45.26</v>
      </c>
      <c r="N3627">
        <v>1</v>
      </c>
      <c r="O3627">
        <v>7.3</v>
      </c>
      <c r="P3627">
        <v>6.2</v>
      </c>
    </row>
    <row r="3628" spans="13:16" x14ac:dyDescent="0.25">
      <c r="M3628">
        <f>1*7.3*7.2</f>
        <v>52.56</v>
      </c>
      <c r="N3628">
        <v>1</v>
      </c>
      <c r="O3628">
        <v>7.3</v>
      </c>
      <c r="P3628">
        <v>7.2</v>
      </c>
    </row>
    <row r="3629" spans="13:16" x14ac:dyDescent="0.25">
      <c r="M3629">
        <f>1*7.3*8.2</f>
        <v>59.859999999999992</v>
      </c>
      <c r="N3629">
        <v>1</v>
      </c>
      <c r="O3629">
        <v>7.3</v>
      </c>
      <c r="P3629">
        <v>8.1999999999999993</v>
      </c>
    </row>
    <row r="3630" spans="13:16" x14ac:dyDescent="0.25">
      <c r="M3630">
        <f>1*7.3*9.2</f>
        <v>67.16</v>
      </c>
      <c r="N3630">
        <v>1</v>
      </c>
      <c r="O3630">
        <v>7.3</v>
      </c>
      <c r="P3630">
        <v>9.1999999999999993</v>
      </c>
    </row>
    <row r="3631" spans="13:16" x14ac:dyDescent="0.25">
      <c r="M3631">
        <f>1*7.3*10.2</f>
        <v>74.459999999999994</v>
      </c>
      <c r="N3631">
        <v>1</v>
      </c>
      <c r="O3631">
        <v>7.3</v>
      </c>
      <c r="P3631">
        <v>10.199999999999999</v>
      </c>
    </row>
    <row r="3632" spans="13:16" x14ac:dyDescent="0.25">
      <c r="M3632">
        <f>1*7.3*1.3</f>
        <v>9.49</v>
      </c>
      <c r="N3632">
        <v>1</v>
      </c>
      <c r="O3632">
        <v>7.3</v>
      </c>
      <c r="P3632">
        <v>1.3</v>
      </c>
    </row>
    <row r="3633" spans="13:16" x14ac:dyDescent="0.25">
      <c r="M3633">
        <f>1*7.3*2.3</f>
        <v>16.79</v>
      </c>
      <c r="N3633">
        <v>1</v>
      </c>
      <c r="O3633">
        <v>7.3</v>
      </c>
      <c r="P3633">
        <v>2.2999999999999998</v>
      </c>
    </row>
    <row r="3634" spans="13:16" x14ac:dyDescent="0.25">
      <c r="M3634">
        <f>1*7.3*3.3</f>
        <v>24.09</v>
      </c>
      <c r="N3634">
        <v>1</v>
      </c>
      <c r="O3634">
        <v>7.3</v>
      </c>
      <c r="P3634">
        <v>3.3</v>
      </c>
    </row>
    <row r="3635" spans="13:16" x14ac:dyDescent="0.25">
      <c r="M3635">
        <f>1*7.3*4.3</f>
        <v>31.389999999999997</v>
      </c>
      <c r="N3635">
        <v>1</v>
      </c>
      <c r="O3635">
        <v>7.3</v>
      </c>
      <c r="P3635">
        <v>4.3</v>
      </c>
    </row>
    <row r="3636" spans="13:16" x14ac:dyDescent="0.25">
      <c r="M3636">
        <f>1*7.3*5.3</f>
        <v>38.69</v>
      </c>
      <c r="N3636">
        <v>1</v>
      </c>
      <c r="O3636">
        <v>7.3</v>
      </c>
      <c r="P3636">
        <v>5.3</v>
      </c>
    </row>
    <row r="3637" spans="13:16" x14ac:dyDescent="0.25">
      <c r="M3637">
        <f>1*7.3*6.3</f>
        <v>45.989999999999995</v>
      </c>
      <c r="N3637">
        <v>1</v>
      </c>
      <c r="O3637">
        <v>7.3</v>
      </c>
      <c r="P3637">
        <v>6.3</v>
      </c>
    </row>
    <row r="3638" spans="13:16" x14ac:dyDescent="0.25">
      <c r="M3638">
        <f>1*7.3*7.3</f>
        <v>53.29</v>
      </c>
      <c r="N3638">
        <v>1</v>
      </c>
      <c r="O3638">
        <v>7.3</v>
      </c>
      <c r="P3638">
        <v>7.3</v>
      </c>
    </row>
    <row r="3639" spans="13:16" x14ac:dyDescent="0.25">
      <c r="M3639">
        <f>1*7.3*8.3</f>
        <v>60.59</v>
      </c>
      <c r="N3639">
        <v>1</v>
      </c>
      <c r="O3639">
        <v>7.3</v>
      </c>
      <c r="P3639">
        <v>8.3000000000000007</v>
      </c>
    </row>
    <row r="3640" spans="13:16" x14ac:dyDescent="0.25">
      <c r="M3640">
        <f>1*7.3*9.3</f>
        <v>67.89</v>
      </c>
      <c r="N3640">
        <v>1</v>
      </c>
      <c r="O3640">
        <v>7.3</v>
      </c>
      <c r="P3640">
        <v>9.3000000000000007</v>
      </c>
    </row>
    <row r="3641" spans="13:16" x14ac:dyDescent="0.25">
      <c r="M3641">
        <f>1*7.3*10.3</f>
        <v>75.19</v>
      </c>
      <c r="N3641">
        <v>1</v>
      </c>
      <c r="O3641">
        <v>7.3</v>
      </c>
      <c r="P3641">
        <v>10.3</v>
      </c>
    </row>
    <row r="3642" spans="13:16" x14ac:dyDescent="0.25">
      <c r="M3642">
        <f>1*7.3*1.4</f>
        <v>10.219999999999999</v>
      </c>
      <c r="N3642">
        <v>1</v>
      </c>
      <c r="O3642">
        <v>7.3</v>
      </c>
      <c r="P3642">
        <v>1.4</v>
      </c>
    </row>
    <row r="3643" spans="13:16" x14ac:dyDescent="0.25">
      <c r="M3643">
        <f>1*7.3*2.4</f>
        <v>17.52</v>
      </c>
      <c r="N3643">
        <v>1</v>
      </c>
      <c r="O3643">
        <v>7.3</v>
      </c>
      <c r="P3643">
        <v>2.4</v>
      </c>
    </row>
    <row r="3644" spans="13:16" x14ac:dyDescent="0.25">
      <c r="M3644">
        <f>1*7.3*3.4</f>
        <v>24.82</v>
      </c>
      <c r="N3644">
        <v>1</v>
      </c>
      <c r="O3644">
        <v>7.3</v>
      </c>
      <c r="P3644">
        <v>3.4</v>
      </c>
    </row>
    <row r="3645" spans="13:16" x14ac:dyDescent="0.25">
      <c r="M3645">
        <f>1*7.3*4.4</f>
        <v>32.120000000000005</v>
      </c>
      <c r="N3645">
        <v>1</v>
      </c>
      <c r="O3645">
        <v>7.3</v>
      </c>
      <c r="P3645">
        <v>4.4000000000000004</v>
      </c>
    </row>
    <row r="3646" spans="13:16" x14ac:dyDescent="0.25">
      <c r="M3646">
        <f>1*7.3*5.4</f>
        <v>39.42</v>
      </c>
      <c r="N3646">
        <v>1</v>
      </c>
      <c r="O3646">
        <v>7.3</v>
      </c>
      <c r="P3646">
        <v>5.4</v>
      </c>
    </row>
    <row r="3647" spans="13:16" x14ac:dyDescent="0.25">
      <c r="M3647">
        <f>1*7.3*6.4</f>
        <v>46.72</v>
      </c>
      <c r="N3647">
        <v>1</v>
      </c>
      <c r="O3647">
        <v>7.3</v>
      </c>
      <c r="P3647">
        <v>6.4</v>
      </c>
    </row>
    <row r="3648" spans="13:16" x14ac:dyDescent="0.25">
      <c r="M3648">
        <f>1*7.3*7.4</f>
        <v>54.02</v>
      </c>
      <c r="N3648">
        <v>1</v>
      </c>
      <c r="O3648">
        <v>7.3</v>
      </c>
      <c r="P3648">
        <v>7.4</v>
      </c>
    </row>
    <row r="3649" spans="13:16" x14ac:dyDescent="0.25">
      <c r="M3649">
        <f>1*7.3*8.4</f>
        <v>61.32</v>
      </c>
      <c r="N3649">
        <v>1</v>
      </c>
      <c r="O3649">
        <v>7.3</v>
      </c>
      <c r="P3649">
        <v>8.4</v>
      </c>
    </row>
    <row r="3650" spans="13:16" x14ac:dyDescent="0.25">
      <c r="M3650">
        <f>1*7.3*9.4</f>
        <v>68.62</v>
      </c>
      <c r="N3650">
        <v>1</v>
      </c>
      <c r="O3650">
        <v>7.3</v>
      </c>
      <c r="P3650">
        <v>9.4</v>
      </c>
    </row>
    <row r="3651" spans="13:16" x14ac:dyDescent="0.25">
      <c r="M3651">
        <f>1*7.3*10.4</f>
        <v>75.92</v>
      </c>
      <c r="N3651">
        <v>1</v>
      </c>
      <c r="O3651">
        <v>7.3</v>
      </c>
      <c r="P3651">
        <v>10.4</v>
      </c>
    </row>
    <row r="3652" spans="13:16" x14ac:dyDescent="0.25">
      <c r="M3652">
        <f>1*7.3*1.5</f>
        <v>10.95</v>
      </c>
      <c r="N3652">
        <v>1</v>
      </c>
      <c r="O3652">
        <v>7.3</v>
      </c>
      <c r="P3652">
        <v>1.5</v>
      </c>
    </row>
    <row r="3653" spans="13:16" x14ac:dyDescent="0.25">
      <c r="M3653">
        <f>1*7.3*2.5</f>
        <v>18.25</v>
      </c>
      <c r="N3653">
        <v>1</v>
      </c>
      <c r="O3653">
        <v>7.3</v>
      </c>
      <c r="P3653">
        <v>2.5</v>
      </c>
    </row>
    <row r="3654" spans="13:16" x14ac:dyDescent="0.25">
      <c r="M3654">
        <f>1*7.3*3.5</f>
        <v>25.55</v>
      </c>
      <c r="N3654">
        <v>1</v>
      </c>
      <c r="O3654">
        <v>7.3</v>
      </c>
      <c r="P3654">
        <v>3.5</v>
      </c>
    </row>
    <row r="3655" spans="13:16" x14ac:dyDescent="0.25">
      <c r="M3655">
        <f>1*7.3*4.5</f>
        <v>32.85</v>
      </c>
      <c r="N3655">
        <v>1</v>
      </c>
      <c r="O3655">
        <v>7.3</v>
      </c>
      <c r="P3655">
        <v>4.5</v>
      </c>
    </row>
    <row r="3656" spans="13:16" x14ac:dyDescent="0.25">
      <c r="M3656">
        <f>1*7.3*5.5</f>
        <v>40.15</v>
      </c>
      <c r="N3656">
        <v>1</v>
      </c>
      <c r="O3656">
        <v>7.3</v>
      </c>
      <c r="P3656">
        <v>5.5</v>
      </c>
    </row>
    <row r="3657" spans="13:16" x14ac:dyDescent="0.25">
      <c r="M3657">
        <f>1*7.3*6.5</f>
        <v>47.449999999999996</v>
      </c>
      <c r="N3657">
        <v>1</v>
      </c>
      <c r="O3657">
        <v>7.3</v>
      </c>
      <c r="P3657">
        <v>6.5</v>
      </c>
    </row>
    <row r="3658" spans="13:16" x14ac:dyDescent="0.25">
      <c r="M3658">
        <f>1*7.3*7.5</f>
        <v>54.75</v>
      </c>
      <c r="N3658">
        <v>1</v>
      </c>
      <c r="O3658">
        <v>7.3</v>
      </c>
      <c r="P3658">
        <v>7.5</v>
      </c>
    </row>
    <row r="3659" spans="13:16" x14ac:dyDescent="0.25">
      <c r="M3659">
        <f>1*7.3*8.5</f>
        <v>62.05</v>
      </c>
      <c r="N3659">
        <v>1</v>
      </c>
      <c r="O3659">
        <v>7.3</v>
      </c>
      <c r="P3659">
        <v>8.5</v>
      </c>
    </row>
    <row r="3660" spans="13:16" x14ac:dyDescent="0.25">
      <c r="M3660">
        <f>1*7.3*9.5</f>
        <v>69.349999999999994</v>
      </c>
      <c r="N3660">
        <v>1</v>
      </c>
      <c r="O3660">
        <v>7.3</v>
      </c>
      <c r="P3660">
        <v>9.5</v>
      </c>
    </row>
    <row r="3661" spans="13:16" x14ac:dyDescent="0.25">
      <c r="M3661">
        <f>1*7.3*10.5</f>
        <v>76.649999999999991</v>
      </c>
      <c r="N3661">
        <v>1</v>
      </c>
      <c r="O3661">
        <v>7.3</v>
      </c>
      <c r="P3661">
        <v>10.5</v>
      </c>
    </row>
    <row r="3662" spans="13:16" x14ac:dyDescent="0.25">
      <c r="M3662">
        <f>1*7.3*1.6</f>
        <v>11.68</v>
      </c>
      <c r="N3662">
        <v>1</v>
      </c>
      <c r="O3662">
        <v>7.3</v>
      </c>
      <c r="P3662">
        <v>1.6</v>
      </c>
    </row>
    <row r="3663" spans="13:16" x14ac:dyDescent="0.25">
      <c r="M3663">
        <f>1*7.3*2.6</f>
        <v>18.98</v>
      </c>
      <c r="N3663">
        <v>1</v>
      </c>
      <c r="O3663">
        <v>7.3</v>
      </c>
      <c r="P3663">
        <v>2.6</v>
      </c>
    </row>
    <row r="3664" spans="13:16" x14ac:dyDescent="0.25">
      <c r="M3664">
        <f>1*7.3*3.6</f>
        <v>26.28</v>
      </c>
      <c r="N3664">
        <v>1</v>
      </c>
      <c r="O3664">
        <v>7.3</v>
      </c>
      <c r="P3664">
        <v>3.6</v>
      </c>
    </row>
    <row r="3665" spans="13:16" x14ac:dyDescent="0.25">
      <c r="M3665">
        <f>1*7.3*4.6</f>
        <v>33.58</v>
      </c>
      <c r="N3665">
        <v>1</v>
      </c>
      <c r="O3665">
        <v>7.3</v>
      </c>
      <c r="P3665">
        <v>4.5999999999999996</v>
      </c>
    </row>
    <row r="3666" spans="13:16" x14ac:dyDescent="0.25">
      <c r="M3666">
        <f>1*7.3*5.6</f>
        <v>40.879999999999995</v>
      </c>
      <c r="N3666">
        <v>1</v>
      </c>
      <c r="O3666">
        <v>7.3</v>
      </c>
      <c r="P3666">
        <v>5.6</v>
      </c>
    </row>
    <row r="3667" spans="13:16" x14ac:dyDescent="0.25">
      <c r="M3667">
        <f>1*7.3*6.6</f>
        <v>48.18</v>
      </c>
      <c r="N3667">
        <v>1</v>
      </c>
      <c r="O3667">
        <v>7.3</v>
      </c>
      <c r="P3667">
        <v>6.6</v>
      </c>
    </row>
    <row r="3668" spans="13:16" x14ac:dyDescent="0.25">
      <c r="M3668">
        <f>1*7.3*7.6</f>
        <v>55.48</v>
      </c>
      <c r="N3668">
        <v>1</v>
      </c>
      <c r="O3668">
        <v>7.3</v>
      </c>
      <c r="P3668">
        <v>7.6</v>
      </c>
    </row>
    <row r="3669" spans="13:16" x14ac:dyDescent="0.25">
      <c r="M3669">
        <f>1*7.3*8.6</f>
        <v>62.779999999999994</v>
      </c>
      <c r="N3669">
        <v>1</v>
      </c>
      <c r="O3669">
        <v>7.3</v>
      </c>
      <c r="P3669">
        <v>8.6</v>
      </c>
    </row>
    <row r="3670" spans="13:16" x14ac:dyDescent="0.25">
      <c r="M3670">
        <f>1*7.3*9.6</f>
        <v>70.08</v>
      </c>
      <c r="N3670">
        <v>1</v>
      </c>
      <c r="O3670">
        <v>7.3</v>
      </c>
      <c r="P3670">
        <v>9.6</v>
      </c>
    </row>
    <row r="3671" spans="13:16" x14ac:dyDescent="0.25">
      <c r="M3671">
        <f>1*7.3*10.6</f>
        <v>77.38</v>
      </c>
      <c r="N3671">
        <v>1</v>
      </c>
      <c r="O3671">
        <v>7.3</v>
      </c>
      <c r="P3671">
        <v>10.6</v>
      </c>
    </row>
    <row r="3672" spans="13:16" x14ac:dyDescent="0.25">
      <c r="M3672">
        <f>1*7.3*1.7</f>
        <v>12.41</v>
      </c>
      <c r="N3672">
        <v>1</v>
      </c>
      <c r="O3672">
        <v>7.3</v>
      </c>
      <c r="P3672">
        <v>1.7</v>
      </c>
    </row>
    <row r="3673" spans="13:16" x14ac:dyDescent="0.25">
      <c r="M3673">
        <f>1*7.3*2.7</f>
        <v>19.71</v>
      </c>
      <c r="N3673">
        <v>1</v>
      </c>
      <c r="O3673">
        <v>7.3</v>
      </c>
      <c r="P3673">
        <v>2.7</v>
      </c>
    </row>
    <row r="3674" spans="13:16" x14ac:dyDescent="0.25">
      <c r="M3674">
        <f>1*7.3*3.7</f>
        <v>27.01</v>
      </c>
      <c r="N3674">
        <v>1</v>
      </c>
      <c r="O3674">
        <v>7.3</v>
      </c>
      <c r="P3674">
        <v>3.7</v>
      </c>
    </row>
    <row r="3675" spans="13:16" x14ac:dyDescent="0.25">
      <c r="M3675">
        <f>1*7.3*4.7</f>
        <v>34.31</v>
      </c>
      <c r="N3675">
        <v>1</v>
      </c>
      <c r="O3675">
        <v>7.3</v>
      </c>
      <c r="P3675">
        <v>4.7</v>
      </c>
    </row>
    <row r="3676" spans="13:16" x14ac:dyDescent="0.25">
      <c r="M3676">
        <f>1*7.3*5.7</f>
        <v>41.61</v>
      </c>
      <c r="N3676">
        <v>1</v>
      </c>
      <c r="O3676">
        <v>7.3</v>
      </c>
      <c r="P3676">
        <v>5.7</v>
      </c>
    </row>
    <row r="3677" spans="13:16" x14ac:dyDescent="0.25">
      <c r="M3677">
        <f>1*7.3*6.7</f>
        <v>48.91</v>
      </c>
      <c r="N3677">
        <v>1</v>
      </c>
      <c r="O3677">
        <v>7.3</v>
      </c>
      <c r="P3677">
        <v>6.7</v>
      </c>
    </row>
    <row r="3678" spans="13:16" x14ac:dyDescent="0.25">
      <c r="M3678">
        <f>1*7.3*7.7</f>
        <v>56.21</v>
      </c>
      <c r="N3678">
        <v>1</v>
      </c>
      <c r="O3678">
        <v>7.3</v>
      </c>
      <c r="P3678">
        <v>7.7</v>
      </c>
    </row>
    <row r="3679" spans="13:16" x14ac:dyDescent="0.25">
      <c r="M3679">
        <f>1*7.3*8.7</f>
        <v>63.509999999999991</v>
      </c>
      <c r="N3679">
        <v>1</v>
      </c>
      <c r="O3679">
        <v>7.3</v>
      </c>
      <c r="P3679">
        <v>8.6999999999999993</v>
      </c>
    </row>
    <row r="3680" spans="13:16" x14ac:dyDescent="0.25">
      <c r="M3680">
        <f>1*7.3*9.7</f>
        <v>70.809999999999988</v>
      </c>
      <c r="N3680">
        <v>1</v>
      </c>
      <c r="O3680">
        <v>7.3</v>
      </c>
      <c r="P3680">
        <v>9.6999999999999993</v>
      </c>
    </row>
    <row r="3681" spans="13:16" x14ac:dyDescent="0.25">
      <c r="M3681">
        <f>1*7.3*10.7</f>
        <v>78.11</v>
      </c>
      <c r="N3681">
        <v>1</v>
      </c>
      <c r="O3681">
        <v>7.3</v>
      </c>
      <c r="P3681">
        <v>10.7</v>
      </c>
    </row>
    <row r="3682" spans="13:16" x14ac:dyDescent="0.25">
      <c r="M3682">
        <f>1*7.3*1.8</f>
        <v>13.14</v>
      </c>
      <c r="N3682">
        <v>1</v>
      </c>
      <c r="O3682">
        <v>7.3</v>
      </c>
      <c r="P3682">
        <v>1.8</v>
      </c>
    </row>
    <row r="3683" spans="13:16" x14ac:dyDescent="0.25">
      <c r="M3683">
        <f>1*7.3*2.8</f>
        <v>20.439999999999998</v>
      </c>
      <c r="N3683">
        <v>1</v>
      </c>
      <c r="O3683">
        <v>7.3</v>
      </c>
      <c r="P3683">
        <v>2.8</v>
      </c>
    </row>
    <row r="3684" spans="13:16" x14ac:dyDescent="0.25">
      <c r="M3684">
        <f>1*7.3*3.8</f>
        <v>27.74</v>
      </c>
      <c r="N3684">
        <v>1</v>
      </c>
      <c r="O3684">
        <v>7.3</v>
      </c>
      <c r="P3684">
        <v>3.8</v>
      </c>
    </row>
    <row r="3685" spans="13:16" x14ac:dyDescent="0.25">
      <c r="M3685">
        <f>1*7.3*4.8</f>
        <v>35.04</v>
      </c>
      <c r="N3685">
        <v>1</v>
      </c>
      <c r="O3685">
        <v>7.3</v>
      </c>
      <c r="P3685">
        <v>4.8</v>
      </c>
    </row>
    <row r="3686" spans="13:16" x14ac:dyDescent="0.25">
      <c r="M3686">
        <f>1*7.3*5.8</f>
        <v>42.339999999999996</v>
      </c>
      <c r="N3686">
        <v>1</v>
      </c>
      <c r="O3686">
        <v>7.3</v>
      </c>
      <c r="P3686">
        <v>5.8</v>
      </c>
    </row>
    <row r="3687" spans="13:16" x14ac:dyDescent="0.25">
      <c r="M3687">
        <f>1*7.3*6.8</f>
        <v>49.64</v>
      </c>
      <c r="N3687">
        <v>1</v>
      </c>
      <c r="O3687">
        <v>7.3</v>
      </c>
      <c r="P3687">
        <v>6.8</v>
      </c>
    </row>
    <row r="3688" spans="13:16" x14ac:dyDescent="0.25">
      <c r="M3688">
        <f>1*7.3*7.8</f>
        <v>56.94</v>
      </c>
      <c r="N3688">
        <v>1</v>
      </c>
      <c r="O3688">
        <v>7.3</v>
      </c>
      <c r="P3688">
        <v>7.8</v>
      </c>
    </row>
    <row r="3689" spans="13:16" x14ac:dyDescent="0.25">
      <c r="M3689">
        <f>1*7.3*8.8</f>
        <v>64.240000000000009</v>
      </c>
      <c r="N3689">
        <v>1</v>
      </c>
      <c r="O3689">
        <v>7.3</v>
      </c>
      <c r="P3689">
        <v>8.8000000000000007</v>
      </c>
    </row>
    <row r="3690" spans="13:16" x14ac:dyDescent="0.25">
      <c r="M3690">
        <f>1*7.3*9.8</f>
        <v>71.540000000000006</v>
      </c>
      <c r="N3690">
        <v>1</v>
      </c>
      <c r="O3690">
        <v>7.3</v>
      </c>
      <c r="P3690">
        <v>9.8000000000000007</v>
      </c>
    </row>
    <row r="3691" spans="13:16" x14ac:dyDescent="0.25">
      <c r="M3691">
        <f>1*7.3*10.8</f>
        <v>78.84</v>
      </c>
      <c r="N3691">
        <v>1</v>
      </c>
      <c r="O3691">
        <v>7.3</v>
      </c>
      <c r="P3691">
        <v>10.8</v>
      </c>
    </row>
    <row r="3692" spans="13:16" x14ac:dyDescent="0.25">
      <c r="M3692">
        <f>1*7.3*1.9</f>
        <v>13.87</v>
      </c>
      <c r="N3692">
        <v>1</v>
      </c>
      <c r="O3692">
        <v>7.3</v>
      </c>
      <c r="P3692">
        <v>1.9</v>
      </c>
    </row>
    <row r="3693" spans="13:16" x14ac:dyDescent="0.25">
      <c r="M3693">
        <f>1*7.3*2.9</f>
        <v>21.169999999999998</v>
      </c>
      <c r="N3693">
        <v>1</v>
      </c>
      <c r="O3693">
        <v>7.3</v>
      </c>
      <c r="P3693">
        <v>2.9</v>
      </c>
    </row>
    <row r="3694" spans="13:16" x14ac:dyDescent="0.25">
      <c r="M3694">
        <f>1*7.3*3.9</f>
        <v>28.47</v>
      </c>
      <c r="N3694">
        <v>1</v>
      </c>
      <c r="O3694">
        <v>7.3</v>
      </c>
      <c r="P3694">
        <v>3.9</v>
      </c>
    </row>
    <row r="3695" spans="13:16" x14ac:dyDescent="0.25">
      <c r="M3695">
        <f>1*7.3*4.9</f>
        <v>35.770000000000003</v>
      </c>
      <c r="N3695">
        <v>1</v>
      </c>
      <c r="O3695">
        <v>7.3</v>
      </c>
      <c r="P3695">
        <v>4.9000000000000004</v>
      </c>
    </row>
    <row r="3696" spans="13:16" x14ac:dyDescent="0.25">
      <c r="M3696">
        <f>1*7.3*5.9</f>
        <v>43.07</v>
      </c>
      <c r="N3696">
        <v>1</v>
      </c>
      <c r="O3696">
        <v>7.3</v>
      </c>
      <c r="P3696">
        <v>5.9</v>
      </c>
    </row>
    <row r="3697" spans="13:16" x14ac:dyDescent="0.25">
      <c r="M3697">
        <f>1*7.3*6.9</f>
        <v>50.370000000000005</v>
      </c>
      <c r="N3697">
        <v>1</v>
      </c>
      <c r="O3697">
        <v>7.3</v>
      </c>
      <c r="P3697">
        <v>6.9</v>
      </c>
    </row>
    <row r="3698" spans="13:16" x14ac:dyDescent="0.25">
      <c r="M3698">
        <f>1*7.3*7.9</f>
        <v>57.67</v>
      </c>
      <c r="N3698">
        <v>1</v>
      </c>
      <c r="O3698">
        <v>7.3</v>
      </c>
      <c r="P3698">
        <v>7.9</v>
      </c>
    </row>
    <row r="3699" spans="13:16" x14ac:dyDescent="0.25">
      <c r="M3699">
        <f>1*7.3*8.9</f>
        <v>64.97</v>
      </c>
      <c r="N3699">
        <v>1</v>
      </c>
      <c r="O3699">
        <v>7.3</v>
      </c>
      <c r="P3699">
        <v>8.9</v>
      </c>
    </row>
    <row r="3700" spans="13:16" x14ac:dyDescent="0.25">
      <c r="M3700">
        <f>1*7.3*9.9</f>
        <v>72.27</v>
      </c>
      <c r="N3700">
        <v>1</v>
      </c>
      <c r="O3700">
        <v>7.3</v>
      </c>
      <c r="P3700">
        <v>9.9</v>
      </c>
    </row>
    <row r="3701" spans="13:16" x14ac:dyDescent="0.25">
      <c r="M3701">
        <f>1*7.3*10.9</f>
        <v>79.570000000000007</v>
      </c>
      <c r="N3701">
        <v>1</v>
      </c>
      <c r="O3701">
        <v>7.3</v>
      </c>
      <c r="P3701">
        <v>10.9</v>
      </c>
    </row>
    <row r="3702" spans="13:16" x14ac:dyDescent="0.25">
      <c r="M3702">
        <f>1*8.3*1</f>
        <v>8.3000000000000007</v>
      </c>
      <c r="N3702">
        <v>1</v>
      </c>
      <c r="O3702">
        <v>8.3000000000000007</v>
      </c>
      <c r="P3702">
        <v>1</v>
      </c>
    </row>
    <row r="3703" spans="13:16" x14ac:dyDescent="0.25">
      <c r="M3703">
        <f>1*8.3*2</f>
        <v>16.600000000000001</v>
      </c>
      <c r="N3703">
        <v>1</v>
      </c>
      <c r="O3703">
        <v>8.3000000000000007</v>
      </c>
      <c r="P3703">
        <v>2</v>
      </c>
    </row>
    <row r="3704" spans="13:16" x14ac:dyDescent="0.25">
      <c r="M3704">
        <f>1*8.3*3</f>
        <v>24.900000000000002</v>
      </c>
      <c r="N3704">
        <v>1</v>
      </c>
      <c r="O3704">
        <v>8.3000000000000007</v>
      </c>
      <c r="P3704">
        <v>3</v>
      </c>
    </row>
    <row r="3705" spans="13:16" x14ac:dyDescent="0.25">
      <c r="M3705">
        <f>1*8.3*4</f>
        <v>33.200000000000003</v>
      </c>
      <c r="N3705">
        <v>1</v>
      </c>
      <c r="O3705">
        <v>8.3000000000000007</v>
      </c>
      <c r="P3705">
        <v>4</v>
      </c>
    </row>
    <row r="3706" spans="13:16" x14ac:dyDescent="0.25">
      <c r="M3706">
        <f>1*8.3*5</f>
        <v>41.5</v>
      </c>
      <c r="N3706">
        <v>1</v>
      </c>
      <c r="O3706">
        <v>8.3000000000000007</v>
      </c>
      <c r="P3706">
        <v>5</v>
      </c>
    </row>
    <row r="3707" spans="13:16" x14ac:dyDescent="0.25">
      <c r="M3707">
        <f>1*8.3*6</f>
        <v>49.800000000000004</v>
      </c>
      <c r="N3707">
        <v>1</v>
      </c>
      <c r="O3707">
        <v>8.3000000000000007</v>
      </c>
      <c r="P3707">
        <v>6</v>
      </c>
    </row>
    <row r="3708" spans="13:16" x14ac:dyDescent="0.25">
      <c r="M3708">
        <f>1*8.3*7</f>
        <v>58.100000000000009</v>
      </c>
      <c r="N3708">
        <v>1</v>
      </c>
      <c r="O3708">
        <v>8.3000000000000007</v>
      </c>
      <c r="P3708">
        <v>7</v>
      </c>
    </row>
    <row r="3709" spans="13:16" x14ac:dyDescent="0.25">
      <c r="M3709">
        <f>1*8.3*8</f>
        <v>66.400000000000006</v>
      </c>
      <c r="N3709">
        <v>1</v>
      </c>
      <c r="O3709">
        <v>8.3000000000000007</v>
      </c>
      <c r="P3709">
        <v>8</v>
      </c>
    </row>
    <row r="3710" spans="13:16" x14ac:dyDescent="0.25">
      <c r="M3710">
        <f>1*8.3*9</f>
        <v>74.7</v>
      </c>
      <c r="N3710">
        <v>1</v>
      </c>
      <c r="O3710">
        <v>8.3000000000000007</v>
      </c>
      <c r="P3710">
        <v>9</v>
      </c>
    </row>
    <row r="3711" spans="13:16" x14ac:dyDescent="0.25">
      <c r="M3711">
        <f>1*8.3*10</f>
        <v>83</v>
      </c>
      <c r="N3711">
        <v>1</v>
      </c>
      <c r="O3711">
        <v>8.3000000000000007</v>
      </c>
      <c r="P3711">
        <v>10</v>
      </c>
    </row>
    <row r="3712" spans="13:16" x14ac:dyDescent="0.25">
      <c r="M3712">
        <f>1*8.3*1.1</f>
        <v>9.1300000000000008</v>
      </c>
      <c r="N3712">
        <v>1</v>
      </c>
      <c r="O3712">
        <v>8.3000000000000007</v>
      </c>
      <c r="P3712">
        <v>1.1000000000000001</v>
      </c>
    </row>
    <row r="3713" spans="13:16" x14ac:dyDescent="0.25">
      <c r="M3713">
        <f>1*8.3*2.1</f>
        <v>17.430000000000003</v>
      </c>
      <c r="N3713">
        <v>1</v>
      </c>
      <c r="O3713">
        <v>8.3000000000000007</v>
      </c>
      <c r="P3713">
        <v>2.1</v>
      </c>
    </row>
    <row r="3714" spans="13:16" x14ac:dyDescent="0.25">
      <c r="M3714">
        <f>1*8.3*3.1</f>
        <v>25.730000000000004</v>
      </c>
      <c r="N3714">
        <v>1</v>
      </c>
      <c r="O3714">
        <v>8.3000000000000007</v>
      </c>
      <c r="P3714">
        <v>3.1</v>
      </c>
    </row>
    <row r="3715" spans="13:16" x14ac:dyDescent="0.25">
      <c r="M3715">
        <f>1*8.3*4.1</f>
        <v>34.03</v>
      </c>
      <c r="N3715">
        <v>1</v>
      </c>
      <c r="O3715">
        <v>8.3000000000000007</v>
      </c>
      <c r="P3715">
        <v>4.0999999999999996</v>
      </c>
    </row>
    <row r="3716" spans="13:16" x14ac:dyDescent="0.25">
      <c r="M3716">
        <f>1*8.3*5.1</f>
        <v>42.33</v>
      </c>
      <c r="N3716">
        <v>1</v>
      </c>
      <c r="O3716">
        <v>8.3000000000000007</v>
      </c>
      <c r="P3716">
        <v>5.0999999999999996</v>
      </c>
    </row>
    <row r="3717" spans="13:16" x14ac:dyDescent="0.25">
      <c r="M3717">
        <f>1*8.3*6.1</f>
        <v>50.63</v>
      </c>
      <c r="N3717">
        <v>1</v>
      </c>
      <c r="O3717">
        <v>8.3000000000000007</v>
      </c>
      <c r="P3717">
        <v>6.1</v>
      </c>
    </row>
    <row r="3718" spans="13:16" x14ac:dyDescent="0.25">
      <c r="M3718">
        <f>1*8.3*7.1</f>
        <v>58.93</v>
      </c>
      <c r="N3718">
        <v>1</v>
      </c>
      <c r="O3718">
        <v>8.3000000000000007</v>
      </c>
      <c r="P3718">
        <v>7.1</v>
      </c>
    </row>
    <row r="3719" spans="13:16" x14ac:dyDescent="0.25">
      <c r="M3719">
        <f>1*8.3*8.1</f>
        <v>67.23</v>
      </c>
      <c r="N3719">
        <v>1</v>
      </c>
      <c r="O3719">
        <v>8.3000000000000007</v>
      </c>
      <c r="P3719">
        <v>8.1</v>
      </c>
    </row>
    <row r="3720" spans="13:16" x14ac:dyDescent="0.25">
      <c r="M3720">
        <f>1*8.3*9.1</f>
        <v>75.53</v>
      </c>
      <c r="N3720">
        <v>1</v>
      </c>
      <c r="O3720">
        <v>8.3000000000000007</v>
      </c>
      <c r="P3720">
        <v>9.1</v>
      </c>
    </row>
    <row r="3721" spans="13:16" x14ac:dyDescent="0.25">
      <c r="M3721">
        <f>1*8.3*10.1</f>
        <v>83.83</v>
      </c>
      <c r="N3721">
        <v>1</v>
      </c>
      <c r="O3721">
        <v>8.3000000000000007</v>
      </c>
      <c r="P3721">
        <v>10.1</v>
      </c>
    </row>
    <row r="3722" spans="13:16" x14ac:dyDescent="0.25">
      <c r="M3722">
        <f>1*8.3*1.2</f>
        <v>9.9600000000000009</v>
      </c>
      <c r="N3722">
        <v>1</v>
      </c>
      <c r="O3722">
        <v>8.3000000000000007</v>
      </c>
      <c r="P3722">
        <v>1.2</v>
      </c>
    </row>
    <row r="3723" spans="13:16" x14ac:dyDescent="0.25">
      <c r="M3723">
        <f>1*8.3*2.2</f>
        <v>18.260000000000002</v>
      </c>
      <c r="N3723">
        <v>1</v>
      </c>
      <c r="O3723">
        <v>8.3000000000000007</v>
      </c>
      <c r="P3723">
        <v>2.2000000000000002</v>
      </c>
    </row>
    <row r="3724" spans="13:16" x14ac:dyDescent="0.25">
      <c r="M3724">
        <f>1*8.3*3.2</f>
        <v>26.560000000000002</v>
      </c>
      <c r="N3724">
        <v>1</v>
      </c>
      <c r="O3724">
        <v>8.3000000000000007</v>
      </c>
      <c r="P3724">
        <v>3.2</v>
      </c>
    </row>
    <row r="3725" spans="13:16" x14ac:dyDescent="0.25">
      <c r="M3725">
        <f>1*8.3*4.2</f>
        <v>34.860000000000007</v>
      </c>
      <c r="N3725">
        <v>1</v>
      </c>
      <c r="O3725">
        <v>8.3000000000000007</v>
      </c>
      <c r="P3725">
        <v>4.2</v>
      </c>
    </row>
    <row r="3726" spans="13:16" x14ac:dyDescent="0.25">
      <c r="M3726">
        <f>1*8.3*5.2</f>
        <v>43.160000000000004</v>
      </c>
      <c r="N3726">
        <v>1</v>
      </c>
      <c r="O3726">
        <v>8.3000000000000007</v>
      </c>
      <c r="P3726">
        <v>5.2</v>
      </c>
    </row>
    <row r="3727" spans="13:16" x14ac:dyDescent="0.25">
      <c r="M3727">
        <f>1*8.3*6.2</f>
        <v>51.460000000000008</v>
      </c>
      <c r="N3727">
        <v>1</v>
      </c>
      <c r="O3727">
        <v>8.3000000000000007</v>
      </c>
      <c r="P3727">
        <v>6.2</v>
      </c>
    </row>
    <row r="3728" spans="13:16" x14ac:dyDescent="0.25">
      <c r="M3728">
        <f>1*8.3*7.2</f>
        <v>59.760000000000005</v>
      </c>
      <c r="N3728">
        <v>1</v>
      </c>
      <c r="O3728">
        <v>8.3000000000000007</v>
      </c>
      <c r="P3728">
        <v>7.2</v>
      </c>
    </row>
    <row r="3729" spans="13:16" x14ac:dyDescent="0.25">
      <c r="M3729">
        <f>1*8.3*8.2</f>
        <v>68.06</v>
      </c>
      <c r="N3729">
        <v>1</v>
      </c>
      <c r="O3729">
        <v>8.3000000000000007</v>
      </c>
      <c r="P3729">
        <v>8.1999999999999993</v>
      </c>
    </row>
    <row r="3730" spans="13:16" x14ac:dyDescent="0.25">
      <c r="M3730">
        <f>1*8.3*9.2</f>
        <v>76.36</v>
      </c>
      <c r="N3730">
        <v>1</v>
      </c>
      <c r="O3730">
        <v>8.3000000000000007</v>
      </c>
      <c r="P3730">
        <v>9.1999999999999993</v>
      </c>
    </row>
    <row r="3731" spans="13:16" x14ac:dyDescent="0.25">
      <c r="M3731">
        <f>1*8.3*10.2</f>
        <v>84.66</v>
      </c>
      <c r="N3731">
        <v>1</v>
      </c>
      <c r="O3731">
        <v>8.3000000000000007</v>
      </c>
      <c r="P3731">
        <v>10.199999999999999</v>
      </c>
    </row>
    <row r="3732" spans="13:16" x14ac:dyDescent="0.25">
      <c r="M3732">
        <f>1*8.3*1.3</f>
        <v>10.790000000000001</v>
      </c>
      <c r="N3732">
        <v>1</v>
      </c>
      <c r="O3732">
        <v>8.3000000000000007</v>
      </c>
      <c r="P3732">
        <v>1.3</v>
      </c>
    </row>
    <row r="3733" spans="13:16" x14ac:dyDescent="0.25">
      <c r="M3733">
        <f>1*8.3*2.3</f>
        <v>19.09</v>
      </c>
      <c r="N3733">
        <v>1</v>
      </c>
      <c r="O3733">
        <v>8.3000000000000007</v>
      </c>
      <c r="P3733">
        <v>2.2999999999999998</v>
      </c>
    </row>
    <row r="3734" spans="13:16" x14ac:dyDescent="0.25">
      <c r="M3734">
        <f>1*8.3*3.3</f>
        <v>27.39</v>
      </c>
      <c r="N3734">
        <v>1</v>
      </c>
      <c r="O3734">
        <v>8.3000000000000007</v>
      </c>
      <c r="P3734">
        <v>3.3</v>
      </c>
    </row>
    <row r="3735" spans="13:16" x14ac:dyDescent="0.25">
      <c r="M3735">
        <f>1*8.3*4.3</f>
        <v>35.690000000000005</v>
      </c>
      <c r="N3735">
        <v>1</v>
      </c>
      <c r="O3735">
        <v>8.3000000000000007</v>
      </c>
      <c r="P3735">
        <v>4.3</v>
      </c>
    </row>
    <row r="3736" spans="13:16" x14ac:dyDescent="0.25">
      <c r="M3736">
        <f>1*8.3*5.3</f>
        <v>43.99</v>
      </c>
      <c r="N3736">
        <v>1</v>
      </c>
      <c r="O3736">
        <v>8.3000000000000007</v>
      </c>
      <c r="P3736">
        <v>5.3</v>
      </c>
    </row>
    <row r="3737" spans="13:16" x14ac:dyDescent="0.25">
      <c r="M3737">
        <f>1*8.3*6.3</f>
        <v>52.290000000000006</v>
      </c>
      <c r="N3737">
        <v>1</v>
      </c>
      <c r="O3737">
        <v>8.3000000000000007</v>
      </c>
      <c r="P3737">
        <v>6.3</v>
      </c>
    </row>
    <row r="3738" spans="13:16" x14ac:dyDescent="0.25">
      <c r="M3738">
        <f>1*8.3*7.3</f>
        <v>60.59</v>
      </c>
      <c r="N3738">
        <v>1</v>
      </c>
      <c r="O3738">
        <v>8.3000000000000007</v>
      </c>
      <c r="P3738">
        <v>7.3</v>
      </c>
    </row>
    <row r="3739" spans="13:16" x14ac:dyDescent="0.25">
      <c r="M3739">
        <f>1*8.3*8.3</f>
        <v>68.890000000000015</v>
      </c>
      <c r="N3739">
        <v>1</v>
      </c>
      <c r="O3739">
        <v>8.3000000000000007</v>
      </c>
      <c r="P3739">
        <v>8.3000000000000007</v>
      </c>
    </row>
    <row r="3740" spans="13:16" x14ac:dyDescent="0.25">
      <c r="M3740">
        <f>1*8.3*9.3</f>
        <v>77.190000000000012</v>
      </c>
      <c r="N3740">
        <v>1</v>
      </c>
      <c r="O3740">
        <v>8.3000000000000007</v>
      </c>
      <c r="P3740">
        <v>9.3000000000000007</v>
      </c>
    </row>
    <row r="3741" spans="13:16" x14ac:dyDescent="0.25">
      <c r="M3741">
        <f>1*8.3*10.3</f>
        <v>85.490000000000009</v>
      </c>
      <c r="N3741">
        <v>1</v>
      </c>
      <c r="O3741">
        <v>8.3000000000000007</v>
      </c>
      <c r="P3741">
        <v>10.3</v>
      </c>
    </row>
    <row r="3742" spans="13:16" x14ac:dyDescent="0.25">
      <c r="M3742">
        <f>1*8.3*1.4</f>
        <v>11.620000000000001</v>
      </c>
      <c r="N3742">
        <v>1</v>
      </c>
      <c r="O3742">
        <v>8.3000000000000007</v>
      </c>
      <c r="P3742">
        <v>1.4</v>
      </c>
    </row>
    <row r="3743" spans="13:16" x14ac:dyDescent="0.25">
      <c r="M3743">
        <f>1*8.3*2.4</f>
        <v>19.920000000000002</v>
      </c>
      <c r="N3743">
        <v>1</v>
      </c>
      <c r="O3743">
        <v>8.3000000000000007</v>
      </c>
      <c r="P3743">
        <v>2.4</v>
      </c>
    </row>
    <row r="3744" spans="13:16" x14ac:dyDescent="0.25">
      <c r="M3744">
        <f>1*8.3*3.4</f>
        <v>28.220000000000002</v>
      </c>
      <c r="N3744">
        <v>1</v>
      </c>
      <c r="O3744">
        <v>8.3000000000000007</v>
      </c>
      <c r="P3744">
        <v>3.4</v>
      </c>
    </row>
    <row r="3745" spans="13:16" x14ac:dyDescent="0.25">
      <c r="M3745">
        <f>1*8.3*4.4</f>
        <v>36.520000000000003</v>
      </c>
      <c r="N3745">
        <v>1</v>
      </c>
      <c r="O3745">
        <v>8.3000000000000007</v>
      </c>
      <c r="P3745">
        <v>4.4000000000000004</v>
      </c>
    </row>
    <row r="3746" spans="13:16" x14ac:dyDescent="0.25">
      <c r="M3746">
        <f>1*8.3*5.4</f>
        <v>44.820000000000007</v>
      </c>
      <c r="N3746">
        <v>1</v>
      </c>
      <c r="O3746">
        <v>8.3000000000000007</v>
      </c>
      <c r="P3746">
        <v>5.4</v>
      </c>
    </row>
    <row r="3747" spans="13:16" x14ac:dyDescent="0.25">
      <c r="M3747">
        <f>1*8.3*6.4</f>
        <v>53.120000000000005</v>
      </c>
      <c r="N3747">
        <v>1</v>
      </c>
      <c r="O3747">
        <v>8.3000000000000007</v>
      </c>
      <c r="P3747">
        <v>6.4</v>
      </c>
    </row>
    <row r="3748" spans="13:16" x14ac:dyDescent="0.25">
      <c r="M3748">
        <f>1*8.3*7.4</f>
        <v>61.420000000000009</v>
      </c>
      <c r="N3748">
        <v>1</v>
      </c>
      <c r="O3748">
        <v>8.3000000000000007</v>
      </c>
      <c r="P3748">
        <v>7.4</v>
      </c>
    </row>
    <row r="3749" spans="13:16" x14ac:dyDescent="0.25">
      <c r="M3749">
        <f>1*8.3*8.4</f>
        <v>69.720000000000013</v>
      </c>
      <c r="N3749">
        <v>1</v>
      </c>
      <c r="O3749">
        <v>8.3000000000000007</v>
      </c>
      <c r="P3749">
        <v>8.4</v>
      </c>
    </row>
    <row r="3750" spans="13:16" x14ac:dyDescent="0.25">
      <c r="M3750">
        <f>1*8.3*9.4</f>
        <v>78.02000000000001</v>
      </c>
      <c r="N3750">
        <v>1</v>
      </c>
      <c r="O3750">
        <v>8.3000000000000007</v>
      </c>
      <c r="P3750">
        <v>9.4</v>
      </c>
    </row>
    <row r="3751" spans="13:16" x14ac:dyDescent="0.25">
      <c r="M3751">
        <f>1*8.3*10.4</f>
        <v>86.320000000000007</v>
      </c>
      <c r="N3751">
        <v>1</v>
      </c>
      <c r="O3751">
        <v>8.3000000000000007</v>
      </c>
      <c r="P3751">
        <v>10.4</v>
      </c>
    </row>
    <row r="3752" spans="13:16" x14ac:dyDescent="0.25">
      <c r="M3752">
        <f>1*8.3*1.5</f>
        <v>12.450000000000001</v>
      </c>
      <c r="N3752">
        <v>1</v>
      </c>
      <c r="O3752">
        <v>8.3000000000000007</v>
      </c>
      <c r="P3752">
        <v>1.5</v>
      </c>
    </row>
    <row r="3753" spans="13:16" x14ac:dyDescent="0.25">
      <c r="M3753">
        <f>1*8.3*2.5</f>
        <v>20.75</v>
      </c>
      <c r="N3753">
        <v>1</v>
      </c>
      <c r="O3753">
        <v>8.3000000000000007</v>
      </c>
      <c r="P3753">
        <v>2.5</v>
      </c>
    </row>
    <row r="3754" spans="13:16" x14ac:dyDescent="0.25">
      <c r="M3754">
        <f>1*8.3*3.5</f>
        <v>29.050000000000004</v>
      </c>
      <c r="N3754">
        <v>1</v>
      </c>
      <c r="O3754">
        <v>8.3000000000000007</v>
      </c>
      <c r="P3754">
        <v>3.5</v>
      </c>
    </row>
    <row r="3755" spans="13:16" x14ac:dyDescent="0.25">
      <c r="M3755">
        <f>1*8.3*4.5</f>
        <v>37.35</v>
      </c>
      <c r="N3755">
        <v>1</v>
      </c>
      <c r="O3755">
        <v>8.3000000000000007</v>
      </c>
      <c r="P3755">
        <v>4.5</v>
      </c>
    </row>
    <row r="3756" spans="13:16" x14ac:dyDescent="0.25">
      <c r="M3756">
        <f>1*8.3*5.5</f>
        <v>45.650000000000006</v>
      </c>
      <c r="N3756">
        <v>1</v>
      </c>
      <c r="O3756">
        <v>8.3000000000000007</v>
      </c>
      <c r="P3756">
        <v>5.5</v>
      </c>
    </row>
    <row r="3757" spans="13:16" x14ac:dyDescent="0.25">
      <c r="M3757">
        <f>1*8.3*6.5</f>
        <v>53.95</v>
      </c>
      <c r="N3757">
        <v>1</v>
      </c>
      <c r="O3757">
        <v>8.3000000000000007</v>
      </c>
      <c r="P3757">
        <v>6.5</v>
      </c>
    </row>
    <row r="3758" spans="13:16" x14ac:dyDescent="0.25">
      <c r="M3758">
        <f>1*8.3*7.5</f>
        <v>62.250000000000007</v>
      </c>
      <c r="N3758">
        <v>1</v>
      </c>
      <c r="O3758">
        <v>8.3000000000000007</v>
      </c>
      <c r="P3758">
        <v>7.5</v>
      </c>
    </row>
    <row r="3759" spans="13:16" x14ac:dyDescent="0.25">
      <c r="M3759">
        <f>1*8.3*8.5</f>
        <v>70.550000000000011</v>
      </c>
      <c r="N3759">
        <v>1</v>
      </c>
      <c r="O3759">
        <v>8.3000000000000007</v>
      </c>
      <c r="P3759">
        <v>8.5</v>
      </c>
    </row>
    <row r="3760" spans="13:16" x14ac:dyDescent="0.25">
      <c r="M3760">
        <f>1*8.3*9.5</f>
        <v>78.850000000000009</v>
      </c>
      <c r="N3760">
        <v>1</v>
      </c>
      <c r="O3760">
        <v>8.3000000000000007</v>
      </c>
      <c r="P3760">
        <v>9.5</v>
      </c>
    </row>
    <row r="3761" spans="13:16" x14ac:dyDescent="0.25">
      <c r="M3761">
        <f>1*8.3*10.5</f>
        <v>87.15</v>
      </c>
      <c r="N3761">
        <v>1</v>
      </c>
      <c r="O3761">
        <v>8.3000000000000007</v>
      </c>
      <c r="P3761">
        <v>10.5</v>
      </c>
    </row>
    <row r="3762" spans="13:16" x14ac:dyDescent="0.25">
      <c r="M3762">
        <f>1*8.3*1.6</f>
        <v>13.280000000000001</v>
      </c>
      <c r="N3762">
        <v>1</v>
      </c>
      <c r="O3762">
        <v>8.3000000000000007</v>
      </c>
      <c r="P3762">
        <v>1.6</v>
      </c>
    </row>
    <row r="3763" spans="13:16" x14ac:dyDescent="0.25">
      <c r="M3763">
        <f>1*8.3*2.6</f>
        <v>21.580000000000002</v>
      </c>
      <c r="N3763">
        <v>1</v>
      </c>
      <c r="O3763">
        <v>8.3000000000000007</v>
      </c>
      <c r="P3763">
        <v>2.6</v>
      </c>
    </row>
    <row r="3764" spans="13:16" x14ac:dyDescent="0.25">
      <c r="M3764">
        <f>1*8.3*3.6</f>
        <v>29.880000000000003</v>
      </c>
      <c r="N3764">
        <v>1</v>
      </c>
      <c r="O3764">
        <v>8.3000000000000007</v>
      </c>
      <c r="P3764">
        <v>3.6</v>
      </c>
    </row>
    <row r="3765" spans="13:16" x14ac:dyDescent="0.25">
      <c r="M3765">
        <f>1*8.3*4.6</f>
        <v>38.18</v>
      </c>
      <c r="N3765">
        <v>1</v>
      </c>
      <c r="O3765">
        <v>8.3000000000000007</v>
      </c>
      <c r="P3765">
        <v>4.5999999999999996</v>
      </c>
    </row>
    <row r="3766" spans="13:16" x14ac:dyDescent="0.25">
      <c r="M3766">
        <f>1*8.3*5.6</f>
        <v>46.480000000000004</v>
      </c>
      <c r="N3766">
        <v>1</v>
      </c>
      <c r="O3766">
        <v>8.3000000000000007</v>
      </c>
      <c r="P3766">
        <v>5.6</v>
      </c>
    </row>
    <row r="3767" spans="13:16" x14ac:dyDescent="0.25">
      <c r="M3767">
        <f>1*8.3*6.6</f>
        <v>54.78</v>
      </c>
      <c r="N3767">
        <v>1</v>
      </c>
      <c r="O3767">
        <v>8.3000000000000007</v>
      </c>
      <c r="P3767">
        <v>6.6</v>
      </c>
    </row>
    <row r="3768" spans="13:16" x14ac:dyDescent="0.25">
      <c r="M3768">
        <f>1*8.3*7.6</f>
        <v>63.080000000000005</v>
      </c>
      <c r="N3768">
        <v>1</v>
      </c>
      <c r="O3768">
        <v>8.3000000000000007</v>
      </c>
      <c r="P3768">
        <v>7.6</v>
      </c>
    </row>
    <row r="3769" spans="13:16" x14ac:dyDescent="0.25">
      <c r="M3769">
        <f>1*8.3*8.6</f>
        <v>71.38000000000001</v>
      </c>
      <c r="N3769">
        <v>1</v>
      </c>
      <c r="O3769">
        <v>8.3000000000000007</v>
      </c>
      <c r="P3769">
        <v>8.6</v>
      </c>
    </row>
    <row r="3770" spans="13:16" x14ac:dyDescent="0.25">
      <c r="M3770">
        <f>1*8.3*9.6</f>
        <v>79.680000000000007</v>
      </c>
      <c r="N3770">
        <v>1</v>
      </c>
      <c r="O3770">
        <v>8.3000000000000007</v>
      </c>
      <c r="P3770">
        <v>9.6</v>
      </c>
    </row>
    <row r="3771" spans="13:16" x14ac:dyDescent="0.25">
      <c r="M3771">
        <f>1*8.3*10.6</f>
        <v>87.98</v>
      </c>
      <c r="N3771">
        <v>1</v>
      </c>
      <c r="O3771">
        <v>8.3000000000000007</v>
      </c>
      <c r="P3771">
        <v>10.6</v>
      </c>
    </row>
    <row r="3772" spans="13:16" x14ac:dyDescent="0.25">
      <c r="M3772">
        <f>1*8.3*1.7</f>
        <v>14.110000000000001</v>
      </c>
      <c r="N3772">
        <v>1</v>
      </c>
      <c r="O3772">
        <v>8.3000000000000007</v>
      </c>
      <c r="P3772">
        <v>1.7</v>
      </c>
    </row>
    <row r="3773" spans="13:16" x14ac:dyDescent="0.25">
      <c r="M3773">
        <f>1*8.3*2.7</f>
        <v>22.410000000000004</v>
      </c>
      <c r="N3773">
        <v>1</v>
      </c>
      <c r="O3773">
        <v>8.3000000000000007</v>
      </c>
      <c r="P3773">
        <v>2.7</v>
      </c>
    </row>
    <row r="3774" spans="13:16" x14ac:dyDescent="0.25">
      <c r="M3774">
        <f>1*8.3*3.7</f>
        <v>30.710000000000004</v>
      </c>
      <c r="N3774">
        <v>1</v>
      </c>
      <c r="O3774">
        <v>8.3000000000000007</v>
      </c>
      <c r="P3774">
        <v>3.7</v>
      </c>
    </row>
    <row r="3775" spans="13:16" x14ac:dyDescent="0.25">
      <c r="M3775">
        <f>1*8.3*4.7</f>
        <v>39.010000000000005</v>
      </c>
      <c r="N3775">
        <v>1</v>
      </c>
      <c r="O3775">
        <v>8.3000000000000007</v>
      </c>
      <c r="P3775">
        <v>4.7</v>
      </c>
    </row>
    <row r="3776" spans="13:16" x14ac:dyDescent="0.25">
      <c r="M3776">
        <f>1*8.3*5.7</f>
        <v>47.31</v>
      </c>
      <c r="N3776">
        <v>1</v>
      </c>
      <c r="O3776">
        <v>8.3000000000000007</v>
      </c>
      <c r="P3776">
        <v>5.7</v>
      </c>
    </row>
    <row r="3777" spans="13:16" x14ac:dyDescent="0.25">
      <c r="M3777">
        <f>1*8.3*6.7</f>
        <v>55.610000000000007</v>
      </c>
      <c r="N3777">
        <v>1</v>
      </c>
      <c r="O3777">
        <v>8.3000000000000007</v>
      </c>
      <c r="P3777">
        <v>6.7</v>
      </c>
    </row>
    <row r="3778" spans="13:16" x14ac:dyDescent="0.25">
      <c r="M3778">
        <f>1*8.3*7.7</f>
        <v>63.910000000000004</v>
      </c>
      <c r="N3778">
        <v>1</v>
      </c>
      <c r="O3778">
        <v>8.3000000000000007</v>
      </c>
      <c r="P3778">
        <v>7.7</v>
      </c>
    </row>
    <row r="3779" spans="13:16" x14ac:dyDescent="0.25">
      <c r="M3779">
        <f>1*8.3*8.7</f>
        <v>72.209999999999994</v>
      </c>
      <c r="N3779">
        <v>1</v>
      </c>
      <c r="O3779">
        <v>8.3000000000000007</v>
      </c>
      <c r="P3779">
        <v>8.6999999999999993</v>
      </c>
    </row>
    <row r="3780" spans="13:16" x14ac:dyDescent="0.25">
      <c r="M3780">
        <f>1*8.3*9.7</f>
        <v>80.510000000000005</v>
      </c>
      <c r="N3780">
        <v>1</v>
      </c>
      <c r="O3780">
        <v>8.3000000000000007</v>
      </c>
      <c r="P3780">
        <v>9.6999999999999993</v>
      </c>
    </row>
    <row r="3781" spans="13:16" x14ac:dyDescent="0.25">
      <c r="M3781">
        <f>1*8.3*10.7</f>
        <v>88.81</v>
      </c>
      <c r="N3781">
        <v>1</v>
      </c>
      <c r="O3781">
        <v>8.3000000000000007</v>
      </c>
      <c r="P3781">
        <v>10.7</v>
      </c>
    </row>
    <row r="3782" spans="13:16" x14ac:dyDescent="0.25">
      <c r="M3782">
        <f>1*8.3*1.8</f>
        <v>14.940000000000001</v>
      </c>
      <c r="N3782">
        <v>1</v>
      </c>
      <c r="O3782">
        <v>8.3000000000000007</v>
      </c>
      <c r="P3782">
        <v>1.8</v>
      </c>
    </row>
    <row r="3783" spans="13:16" x14ac:dyDescent="0.25">
      <c r="M3783">
        <f>1*8.3*2.8</f>
        <v>23.240000000000002</v>
      </c>
      <c r="N3783">
        <v>1</v>
      </c>
      <c r="O3783">
        <v>8.3000000000000007</v>
      </c>
      <c r="P3783">
        <v>2.8</v>
      </c>
    </row>
    <row r="3784" spans="13:16" x14ac:dyDescent="0.25">
      <c r="M3784">
        <f>1*8.3*3.8</f>
        <v>31.540000000000003</v>
      </c>
      <c r="N3784">
        <v>1</v>
      </c>
      <c r="O3784">
        <v>8.3000000000000007</v>
      </c>
      <c r="P3784">
        <v>3.8</v>
      </c>
    </row>
    <row r="3785" spans="13:16" x14ac:dyDescent="0.25">
      <c r="M3785">
        <f>1*8.3*4.8</f>
        <v>39.840000000000003</v>
      </c>
      <c r="N3785">
        <v>1</v>
      </c>
      <c r="O3785">
        <v>8.3000000000000007</v>
      </c>
      <c r="P3785">
        <v>4.8</v>
      </c>
    </row>
    <row r="3786" spans="13:16" x14ac:dyDescent="0.25">
      <c r="M3786">
        <f>1*8.3*5.8</f>
        <v>48.14</v>
      </c>
      <c r="N3786">
        <v>1</v>
      </c>
      <c r="O3786">
        <v>8.3000000000000007</v>
      </c>
      <c r="P3786">
        <v>5.8</v>
      </c>
    </row>
    <row r="3787" spans="13:16" x14ac:dyDescent="0.25">
      <c r="M3787">
        <f>1*8.3*6.8</f>
        <v>56.440000000000005</v>
      </c>
      <c r="N3787">
        <v>1</v>
      </c>
      <c r="O3787">
        <v>8.3000000000000007</v>
      </c>
      <c r="P3787">
        <v>6.8</v>
      </c>
    </row>
    <row r="3788" spans="13:16" x14ac:dyDescent="0.25">
      <c r="M3788">
        <f>1*8.3*7.8</f>
        <v>64.740000000000009</v>
      </c>
      <c r="N3788">
        <v>1</v>
      </c>
      <c r="O3788">
        <v>8.3000000000000007</v>
      </c>
      <c r="P3788">
        <v>7.8</v>
      </c>
    </row>
    <row r="3789" spans="13:16" x14ac:dyDescent="0.25">
      <c r="M3789">
        <f>1*8.3*8.8</f>
        <v>73.040000000000006</v>
      </c>
      <c r="N3789">
        <v>1</v>
      </c>
      <c r="O3789">
        <v>8.3000000000000007</v>
      </c>
      <c r="P3789">
        <v>8.8000000000000007</v>
      </c>
    </row>
    <row r="3790" spans="13:16" x14ac:dyDescent="0.25">
      <c r="M3790">
        <f>1*8.3*9.8</f>
        <v>81.340000000000018</v>
      </c>
      <c r="N3790">
        <v>1</v>
      </c>
      <c r="O3790">
        <v>8.3000000000000007</v>
      </c>
      <c r="P3790">
        <v>9.8000000000000007</v>
      </c>
    </row>
    <row r="3791" spans="13:16" x14ac:dyDescent="0.25">
      <c r="M3791">
        <f>1*8.3*10.8</f>
        <v>89.640000000000015</v>
      </c>
      <c r="N3791">
        <v>1</v>
      </c>
      <c r="O3791">
        <v>8.3000000000000007</v>
      </c>
      <c r="P3791">
        <v>10.8</v>
      </c>
    </row>
    <row r="3792" spans="13:16" x14ac:dyDescent="0.25">
      <c r="M3792">
        <f>1*8.3*1.9</f>
        <v>15.770000000000001</v>
      </c>
      <c r="N3792">
        <v>1</v>
      </c>
      <c r="O3792">
        <v>8.3000000000000007</v>
      </c>
      <c r="P3792">
        <v>1.9</v>
      </c>
    </row>
    <row r="3793" spans="13:16" x14ac:dyDescent="0.25">
      <c r="M3793">
        <f>1*8.3*2.9</f>
        <v>24.07</v>
      </c>
      <c r="N3793">
        <v>1</v>
      </c>
      <c r="O3793">
        <v>8.3000000000000007</v>
      </c>
      <c r="P3793">
        <v>2.9</v>
      </c>
    </row>
    <row r="3794" spans="13:16" x14ac:dyDescent="0.25">
      <c r="M3794">
        <f>1*8.3*3.9</f>
        <v>32.370000000000005</v>
      </c>
      <c r="N3794">
        <v>1</v>
      </c>
      <c r="O3794">
        <v>8.3000000000000007</v>
      </c>
      <c r="P3794">
        <v>3.9</v>
      </c>
    </row>
    <row r="3795" spans="13:16" x14ac:dyDescent="0.25">
      <c r="M3795">
        <f>1*8.3*4.9</f>
        <v>40.670000000000009</v>
      </c>
      <c r="N3795">
        <v>1</v>
      </c>
      <c r="O3795">
        <v>8.3000000000000007</v>
      </c>
      <c r="P3795">
        <v>4.9000000000000004</v>
      </c>
    </row>
    <row r="3796" spans="13:16" x14ac:dyDescent="0.25">
      <c r="M3796">
        <f>1*8.3*5.9</f>
        <v>48.970000000000006</v>
      </c>
      <c r="N3796">
        <v>1</v>
      </c>
      <c r="O3796">
        <v>8.3000000000000007</v>
      </c>
      <c r="P3796">
        <v>5.9</v>
      </c>
    </row>
    <row r="3797" spans="13:16" x14ac:dyDescent="0.25">
      <c r="M3797">
        <f>1*8.3*6.9</f>
        <v>57.27000000000001</v>
      </c>
      <c r="N3797">
        <v>1</v>
      </c>
      <c r="O3797">
        <v>8.3000000000000007</v>
      </c>
      <c r="P3797">
        <v>6.9</v>
      </c>
    </row>
    <row r="3798" spans="13:16" x14ac:dyDescent="0.25">
      <c r="M3798">
        <f>1*8.3*7.9</f>
        <v>65.570000000000007</v>
      </c>
      <c r="N3798">
        <v>1</v>
      </c>
      <c r="O3798">
        <v>8.3000000000000007</v>
      </c>
      <c r="P3798">
        <v>7.9</v>
      </c>
    </row>
    <row r="3799" spans="13:16" x14ac:dyDescent="0.25">
      <c r="M3799">
        <f>1*8.3*8.9</f>
        <v>73.87</v>
      </c>
      <c r="N3799">
        <v>1</v>
      </c>
      <c r="O3799">
        <v>8.3000000000000007</v>
      </c>
      <c r="P3799">
        <v>8.9</v>
      </c>
    </row>
    <row r="3800" spans="13:16" x14ac:dyDescent="0.25">
      <c r="M3800">
        <f>1*8.3*9.9</f>
        <v>82.170000000000016</v>
      </c>
      <c r="N3800">
        <v>1</v>
      </c>
      <c r="O3800">
        <v>8.3000000000000007</v>
      </c>
      <c r="P3800">
        <v>9.9</v>
      </c>
    </row>
    <row r="3801" spans="13:16" x14ac:dyDescent="0.25">
      <c r="M3801">
        <f>1*8.3*10.9</f>
        <v>90.470000000000013</v>
      </c>
      <c r="N3801">
        <v>1</v>
      </c>
      <c r="O3801">
        <v>8.3000000000000007</v>
      </c>
      <c r="P3801">
        <v>10.9</v>
      </c>
    </row>
    <row r="3802" spans="13:16" x14ac:dyDescent="0.25">
      <c r="M3802">
        <f>1*9.3*1</f>
        <v>9.3000000000000007</v>
      </c>
      <c r="N3802">
        <v>1</v>
      </c>
      <c r="O3802">
        <v>9.3000000000000007</v>
      </c>
      <c r="P3802">
        <v>1</v>
      </c>
    </row>
    <row r="3803" spans="13:16" x14ac:dyDescent="0.25">
      <c r="M3803">
        <f>1*9.3*2</f>
        <v>18.600000000000001</v>
      </c>
      <c r="N3803">
        <v>1</v>
      </c>
      <c r="O3803">
        <v>9.3000000000000007</v>
      </c>
      <c r="P3803">
        <v>2</v>
      </c>
    </row>
    <row r="3804" spans="13:16" x14ac:dyDescent="0.25">
      <c r="M3804">
        <f>1*9.3*3</f>
        <v>27.900000000000002</v>
      </c>
      <c r="N3804">
        <v>1</v>
      </c>
      <c r="O3804">
        <v>9.3000000000000007</v>
      </c>
      <c r="P3804">
        <v>3</v>
      </c>
    </row>
    <row r="3805" spans="13:16" x14ac:dyDescent="0.25">
      <c r="M3805">
        <f>1*9.3*4</f>
        <v>37.200000000000003</v>
      </c>
      <c r="N3805">
        <v>1</v>
      </c>
      <c r="O3805">
        <v>9.3000000000000007</v>
      </c>
      <c r="P3805">
        <v>4</v>
      </c>
    </row>
    <row r="3806" spans="13:16" x14ac:dyDescent="0.25">
      <c r="M3806">
        <f>1*9.3*5</f>
        <v>46.5</v>
      </c>
      <c r="N3806">
        <v>1</v>
      </c>
      <c r="O3806">
        <v>9.3000000000000007</v>
      </c>
      <c r="P3806">
        <v>5</v>
      </c>
    </row>
    <row r="3807" spans="13:16" x14ac:dyDescent="0.25">
      <c r="M3807">
        <f>1*9.3*6</f>
        <v>55.800000000000004</v>
      </c>
      <c r="N3807">
        <v>1</v>
      </c>
      <c r="O3807">
        <v>9.3000000000000007</v>
      </c>
      <c r="P3807">
        <v>6</v>
      </c>
    </row>
    <row r="3808" spans="13:16" x14ac:dyDescent="0.25">
      <c r="M3808">
        <f>1*9.3*7</f>
        <v>65.100000000000009</v>
      </c>
      <c r="N3808">
        <v>1</v>
      </c>
      <c r="O3808">
        <v>9.3000000000000007</v>
      </c>
      <c r="P3808">
        <v>7</v>
      </c>
    </row>
    <row r="3809" spans="13:16" x14ac:dyDescent="0.25">
      <c r="M3809">
        <f>1*9.3*8</f>
        <v>74.400000000000006</v>
      </c>
      <c r="N3809">
        <v>1</v>
      </c>
      <c r="O3809">
        <v>9.3000000000000007</v>
      </c>
      <c r="P3809">
        <v>8</v>
      </c>
    </row>
    <row r="3810" spans="13:16" x14ac:dyDescent="0.25">
      <c r="M3810">
        <f>1*9.3*9</f>
        <v>83.7</v>
      </c>
      <c r="N3810">
        <v>1</v>
      </c>
      <c r="O3810">
        <v>9.3000000000000007</v>
      </c>
      <c r="P3810">
        <v>9</v>
      </c>
    </row>
    <row r="3811" spans="13:16" x14ac:dyDescent="0.25">
      <c r="M3811">
        <f>1*9.3*10</f>
        <v>93</v>
      </c>
      <c r="N3811">
        <v>1</v>
      </c>
      <c r="O3811">
        <v>9.3000000000000007</v>
      </c>
      <c r="P3811">
        <v>10</v>
      </c>
    </row>
    <row r="3812" spans="13:16" x14ac:dyDescent="0.25">
      <c r="M3812">
        <f>1*9.3*1.1</f>
        <v>10.230000000000002</v>
      </c>
      <c r="N3812">
        <v>1</v>
      </c>
      <c r="O3812">
        <v>9.3000000000000007</v>
      </c>
      <c r="P3812">
        <v>1.1000000000000001</v>
      </c>
    </row>
    <row r="3813" spans="13:16" x14ac:dyDescent="0.25">
      <c r="M3813">
        <f>1*9.3*2.1</f>
        <v>19.53</v>
      </c>
      <c r="N3813">
        <v>1</v>
      </c>
      <c r="O3813">
        <v>9.3000000000000007</v>
      </c>
      <c r="P3813">
        <v>2.1</v>
      </c>
    </row>
    <row r="3814" spans="13:16" x14ac:dyDescent="0.25">
      <c r="M3814">
        <f>1*9.3*3.1</f>
        <v>28.830000000000002</v>
      </c>
      <c r="N3814">
        <v>1</v>
      </c>
      <c r="O3814">
        <v>9.3000000000000007</v>
      </c>
      <c r="P3814">
        <v>3.1</v>
      </c>
    </row>
    <row r="3815" spans="13:16" x14ac:dyDescent="0.25">
      <c r="M3815">
        <f>1*9.3*4.1</f>
        <v>38.130000000000003</v>
      </c>
      <c r="N3815">
        <v>1</v>
      </c>
      <c r="O3815">
        <v>9.3000000000000007</v>
      </c>
      <c r="P3815">
        <v>4.0999999999999996</v>
      </c>
    </row>
    <row r="3816" spans="13:16" x14ac:dyDescent="0.25">
      <c r="M3816">
        <f>1*9.3*5.1</f>
        <v>47.43</v>
      </c>
      <c r="N3816">
        <v>1</v>
      </c>
      <c r="O3816">
        <v>9.3000000000000007</v>
      </c>
      <c r="P3816">
        <v>5.0999999999999996</v>
      </c>
    </row>
    <row r="3817" spans="13:16" x14ac:dyDescent="0.25">
      <c r="M3817">
        <f>1*9.3*6.1</f>
        <v>56.730000000000004</v>
      </c>
      <c r="N3817">
        <v>1</v>
      </c>
      <c r="O3817">
        <v>9.3000000000000007</v>
      </c>
      <c r="P3817">
        <v>6.1</v>
      </c>
    </row>
    <row r="3818" spans="13:16" x14ac:dyDescent="0.25">
      <c r="M3818">
        <f>1*9.3*7.1</f>
        <v>66.03</v>
      </c>
      <c r="N3818">
        <v>1</v>
      </c>
      <c r="O3818">
        <v>9.3000000000000007</v>
      </c>
      <c r="P3818">
        <v>7.1</v>
      </c>
    </row>
    <row r="3819" spans="13:16" x14ac:dyDescent="0.25">
      <c r="M3819">
        <f>1*9.3*8.1</f>
        <v>75.33</v>
      </c>
      <c r="N3819">
        <v>1</v>
      </c>
      <c r="O3819">
        <v>9.3000000000000007</v>
      </c>
      <c r="P3819">
        <v>8.1</v>
      </c>
    </row>
    <row r="3820" spans="13:16" x14ac:dyDescent="0.25">
      <c r="M3820">
        <f>1*9.3*9.1</f>
        <v>84.63000000000001</v>
      </c>
      <c r="N3820">
        <v>1</v>
      </c>
      <c r="O3820">
        <v>9.3000000000000007</v>
      </c>
      <c r="P3820">
        <v>9.1</v>
      </c>
    </row>
    <row r="3821" spans="13:16" x14ac:dyDescent="0.25">
      <c r="M3821">
        <f>1*9.3*10.1</f>
        <v>93.93</v>
      </c>
      <c r="N3821">
        <v>1</v>
      </c>
      <c r="O3821">
        <v>9.3000000000000007</v>
      </c>
      <c r="P3821">
        <v>10.1</v>
      </c>
    </row>
    <row r="3822" spans="13:16" x14ac:dyDescent="0.25">
      <c r="M3822">
        <f>1*9.3*1.2</f>
        <v>11.16</v>
      </c>
      <c r="N3822">
        <v>1</v>
      </c>
      <c r="O3822">
        <v>9.3000000000000007</v>
      </c>
      <c r="P3822">
        <v>1.2</v>
      </c>
    </row>
    <row r="3823" spans="13:16" x14ac:dyDescent="0.25">
      <c r="M3823">
        <f>1*9.3*2.2</f>
        <v>20.460000000000004</v>
      </c>
      <c r="N3823">
        <v>1</v>
      </c>
      <c r="O3823">
        <v>9.3000000000000007</v>
      </c>
      <c r="P3823">
        <v>2.2000000000000002</v>
      </c>
    </row>
    <row r="3824" spans="13:16" x14ac:dyDescent="0.25">
      <c r="M3824">
        <f>1*9.3*3.2</f>
        <v>29.760000000000005</v>
      </c>
      <c r="N3824">
        <v>1</v>
      </c>
      <c r="O3824">
        <v>9.3000000000000007</v>
      </c>
      <c r="P3824">
        <v>3.2</v>
      </c>
    </row>
    <row r="3825" spans="13:16" x14ac:dyDescent="0.25">
      <c r="M3825">
        <f>1*9.3*4.2</f>
        <v>39.06</v>
      </c>
      <c r="N3825">
        <v>1</v>
      </c>
      <c r="O3825">
        <v>9.3000000000000007</v>
      </c>
      <c r="P3825">
        <v>4.2</v>
      </c>
    </row>
    <row r="3826" spans="13:16" x14ac:dyDescent="0.25">
      <c r="M3826">
        <f>1*9.3*5.2</f>
        <v>48.360000000000007</v>
      </c>
      <c r="N3826">
        <v>1</v>
      </c>
      <c r="O3826">
        <v>9.3000000000000007</v>
      </c>
      <c r="P3826">
        <v>5.2</v>
      </c>
    </row>
    <row r="3827" spans="13:16" x14ac:dyDescent="0.25">
      <c r="M3827">
        <f>1*9.3*6.2</f>
        <v>57.660000000000004</v>
      </c>
      <c r="N3827">
        <v>1</v>
      </c>
      <c r="O3827">
        <v>9.3000000000000007</v>
      </c>
      <c r="P3827">
        <v>6.2</v>
      </c>
    </row>
    <row r="3828" spans="13:16" x14ac:dyDescent="0.25">
      <c r="M3828">
        <f>1*9.3*7.2</f>
        <v>66.960000000000008</v>
      </c>
      <c r="N3828">
        <v>1</v>
      </c>
      <c r="O3828">
        <v>9.3000000000000007</v>
      </c>
      <c r="P3828">
        <v>7.2</v>
      </c>
    </row>
    <row r="3829" spans="13:16" x14ac:dyDescent="0.25">
      <c r="M3829">
        <f>1*9.3*8.2</f>
        <v>76.260000000000005</v>
      </c>
      <c r="N3829">
        <v>1</v>
      </c>
      <c r="O3829">
        <v>9.3000000000000007</v>
      </c>
      <c r="P3829">
        <v>8.1999999999999993</v>
      </c>
    </row>
    <row r="3830" spans="13:16" x14ac:dyDescent="0.25">
      <c r="M3830">
        <f>1*9.3*9.2</f>
        <v>85.56</v>
      </c>
      <c r="N3830">
        <v>1</v>
      </c>
      <c r="O3830">
        <v>9.3000000000000007</v>
      </c>
      <c r="P3830">
        <v>9.1999999999999993</v>
      </c>
    </row>
    <row r="3831" spans="13:16" x14ac:dyDescent="0.25">
      <c r="M3831">
        <f>1*9.3*10.2</f>
        <v>94.86</v>
      </c>
      <c r="N3831">
        <v>1</v>
      </c>
      <c r="O3831">
        <v>9.3000000000000007</v>
      </c>
      <c r="P3831">
        <v>10.199999999999999</v>
      </c>
    </row>
    <row r="3832" spans="13:16" x14ac:dyDescent="0.25">
      <c r="M3832">
        <f>1*9.3*1.3</f>
        <v>12.090000000000002</v>
      </c>
      <c r="N3832">
        <v>1</v>
      </c>
      <c r="O3832">
        <v>9.3000000000000007</v>
      </c>
      <c r="P3832">
        <v>1.3</v>
      </c>
    </row>
    <row r="3833" spans="13:16" x14ac:dyDescent="0.25">
      <c r="M3833">
        <f>1*9.3*2.3</f>
        <v>21.39</v>
      </c>
      <c r="N3833">
        <v>1</v>
      </c>
      <c r="O3833">
        <v>9.3000000000000007</v>
      </c>
      <c r="P3833">
        <v>2.2999999999999998</v>
      </c>
    </row>
    <row r="3834" spans="13:16" x14ac:dyDescent="0.25">
      <c r="M3834">
        <f>1*9.3*3.3</f>
        <v>30.69</v>
      </c>
      <c r="N3834">
        <v>1</v>
      </c>
      <c r="O3834">
        <v>9.3000000000000007</v>
      </c>
      <c r="P3834">
        <v>3.3</v>
      </c>
    </row>
    <row r="3835" spans="13:16" x14ac:dyDescent="0.25">
      <c r="M3835">
        <f>1*9.3*4.3</f>
        <v>39.99</v>
      </c>
      <c r="N3835">
        <v>1</v>
      </c>
      <c r="O3835">
        <v>9.3000000000000007</v>
      </c>
      <c r="P3835">
        <v>4.3</v>
      </c>
    </row>
    <row r="3836" spans="13:16" x14ac:dyDescent="0.25">
      <c r="M3836">
        <f>1*9.3*5.3</f>
        <v>49.29</v>
      </c>
      <c r="N3836">
        <v>1</v>
      </c>
      <c r="O3836">
        <v>9.3000000000000007</v>
      </c>
      <c r="P3836">
        <v>5.3</v>
      </c>
    </row>
    <row r="3837" spans="13:16" x14ac:dyDescent="0.25">
      <c r="M3837">
        <f>1*9.3*6.3</f>
        <v>58.59</v>
      </c>
      <c r="N3837">
        <v>1</v>
      </c>
      <c r="O3837">
        <v>9.3000000000000007</v>
      </c>
      <c r="P3837">
        <v>6.3</v>
      </c>
    </row>
    <row r="3838" spans="13:16" x14ac:dyDescent="0.25">
      <c r="M3838">
        <f>1*9.3*7.3</f>
        <v>67.89</v>
      </c>
      <c r="N3838">
        <v>1</v>
      </c>
      <c r="O3838">
        <v>9.3000000000000007</v>
      </c>
      <c r="P3838">
        <v>7.3</v>
      </c>
    </row>
    <row r="3839" spans="13:16" x14ac:dyDescent="0.25">
      <c r="M3839">
        <f>1*9.3*8.3</f>
        <v>77.190000000000012</v>
      </c>
      <c r="N3839">
        <v>1</v>
      </c>
      <c r="O3839">
        <v>9.3000000000000007</v>
      </c>
      <c r="P3839">
        <v>8.3000000000000007</v>
      </c>
    </row>
    <row r="3840" spans="13:16" x14ac:dyDescent="0.25">
      <c r="M3840">
        <f>1*9.3*9.3</f>
        <v>86.490000000000009</v>
      </c>
      <c r="N3840">
        <v>1</v>
      </c>
      <c r="O3840">
        <v>9.3000000000000007</v>
      </c>
      <c r="P3840">
        <v>9.3000000000000007</v>
      </c>
    </row>
    <row r="3841" spans="13:16" x14ac:dyDescent="0.25">
      <c r="M3841">
        <f>1*9.3*10.3</f>
        <v>95.79000000000002</v>
      </c>
      <c r="N3841">
        <v>1</v>
      </c>
      <c r="O3841">
        <v>9.3000000000000007</v>
      </c>
      <c r="P3841">
        <v>10.3</v>
      </c>
    </row>
    <row r="3842" spans="13:16" x14ac:dyDescent="0.25">
      <c r="M3842">
        <f>1*9.3*1.4</f>
        <v>13.02</v>
      </c>
      <c r="N3842">
        <v>1</v>
      </c>
      <c r="O3842">
        <v>9.3000000000000007</v>
      </c>
      <c r="P3842">
        <v>1.4</v>
      </c>
    </row>
    <row r="3843" spans="13:16" x14ac:dyDescent="0.25">
      <c r="M3843">
        <f>1*9.3*2.4</f>
        <v>22.32</v>
      </c>
      <c r="N3843">
        <v>1</v>
      </c>
      <c r="O3843">
        <v>9.3000000000000007</v>
      </c>
      <c r="P3843">
        <v>2.4</v>
      </c>
    </row>
    <row r="3844" spans="13:16" x14ac:dyDescent="0.25">
      <c r="M3844">
        <f>1*9.3*3.4</f>
        <v>31.62</v>
      </c>
      <c r="N3844">
        <v>1</v>
      </c>
      <c r="O3844">
        <v>9.3000000000000007</v>
      </c>
      <c r="P3844">
        <v>3.4</v>
      </c>
    </row>
    <row r="3845" spans="13:16" x14ac:dyDescent="0.25">
      <c r="M3845">
        <f>1*9.3*4.4</f>
        <v>40.920000000000009</v>
      </c>
      <c r="N3845">
        <v>1</v>
      </c>
      <c r="O3845">
        <v>9.3000000000000007</v>
      </c>
      <c r="P3845">
        <v>4.4000000000000004</v>
      </c>
    </row>
    <row r="3846" spans="13:16" x14ac:dyDescent="0.25">
      <c r="M3846">
        <f>1*9.3*5.4</f>
        <v>50.220000000000006</v>
      </c>
      <c r="N3846">
        <v>1</v>
      </c>
      <c r="O3846">
        <v>9.3000000000000007</v>
      </c>
      <c r="P3846">
        <v>5.4</v>
      </c>
    </row>
    <row r="3847" spans="13:16" x14ac:dyDescent="0.25">
      <c r="M3847">
        <f>1*9.3*6.4</f>
        <v>59.52000000000001</v>
      </c>
      <c r="N3847">
        <v>1</v>
      </c>
      <c r="O3847">
        <v>9.3000000000000007</v>
      </c>
      <c r="P3847">
        <v>6.4</v>
      </c>
    </row>
    <row r="3848" spans="13:16" x14ac:dyDescent="0.25">
      <c r="M3848">
        <f>1*9.3*7.4</f>
        <v>68.820000000000007</v>
      </c>
      <c r="N3848">
        <v>1</v>
      </c>
      <c r="O3848">
        <v>9.3000000000000007</v>
      </c>
      <c r="P3848">
        <v>7.4</v>
      </c>
    </row>
    <row r="3849" spans="13:16" x14ac:dyDescent="0.25">
      <c r="M3849">
        <f>1*9.3*8.4</f>
        <v>78.12</v>
      </c>
      <c r="N3849">
        <v>1</v>
      </c>
      <c r="O3849">
        <v>9.3000000000000007</v>
      </c>
      <c r="P3849">
        <v>8.4</v>
      </c>
    </row>
    <row r="3850" spans="13:16" x14ac:dyDescent="0.25">
      <c r="M3850">
        <f>1*9.3*9.4</f>
        <v>87.420000000000016</v>
      </c>
      <c r="N3850">
        <v>1</v>
      </c>
      <c r="O3850">
        <v>9.3000000000000007</v>
      </c>
      <c r="P3850">
        <v>9.4</v>
      </c>
    </row>
    <row r="3851" spans="13:16" x14ac:dyDescent="0.25">
      <c r="M3851">
        <f>1*9.3*10.4</f>
        <v>96.720000000000013</v>
      </c>
      <c r="N3851">
        <v>1</v>
      </c>
      <c r="O3851">
        <v>9.3000000000000007</v>
      </c>
      <c r="P3851">
        <v>10.4</v>
      </c>
    </row>
    <row r="3852" spans="13:16" x14ac:dyDescent="0.25">
      <c r="M3852">
        <f>1*9.3*1.5</f>
        <v>13.950000000000001</v>
      </c>
      <c r="N3852">
        <v>1</v>
      </c>
      <c r="O3852">
        <v>9.3000000000000007</v>
      </c>
      <c r="P3852">
        <v>1.5</v>
      </c>
    </row>
    <row r="3853" spans="13:16" x14ac:dyDescent="0.25">
      <c r="M3853">
        <f>1*9.3*2.5</f>
        <v>23.25</v>
      </c>
      <c r="N3853">
        <v>1</v>
      </c>
      <c r="O3853">
        <v>9.3000000000000007</v>
      </c>
      <c r="P3853">
        <v>2.5</v>
      </c>
    </row>
    <row r="3854" spans="13:16" x14ac:dyDescent="0.25">
      <c r="M3854">
        <f>1*9.3*3.5</f>
        <v>32.550000000000004</v>
      </c>
      <c r="N3854">
        <v>1</v>
      </c>
      <c r="O3854">
        <v>9.3000000000000007</v>
      </c>
      <c r="P3854">
        <v>3.5</v>
      </c>
    </row>
    <row r="3855" spans="13:16" x14ac:dyDescent="0.25">
      <c r="M3855">
        <f>1*9.3*4.5</f>
        <v>41.85</v>
      </c>
      <c r="N3855">
        <v>1</v>
      </c>
      <c r="O3855">
        <v>9.3000000000000007</v>
      </c>
      <c r="P3855">
        <v>4.5</v>
      </c>
    </row>
    <row r="3856" spans="13:16" x14ac:dyDescent="0.25">
      <c r="M3856">
        <f>1*9.3*5.5</f>
        <v>51.150000000000006</v>
      </c>
      <c r="N3856">
        <v>1</v>
      </c>
      <c r="O3856">
        <v>9.3000000000000007</v>
      </c>
      <c r="P3856">
        <v>5.5</v>
      </c>
    </row>
    <row r="3857" spans="13:16" x14ac:dyDescent="0.25">
      <c r="M3857">
        <f>1*9.3*6.5</f>
        <v>60.45</v>
      </c>
      <c r="N3857">
        <v>1</v>
      </c>
      <c r="O3857">
        <v>9.3000000000000007</v>
      </c>
      <c r="P3857">
        <v>6.5</v>
      </c>
    </row>
    <row r="3858" spans="13:16" x14ac:dyDescent="0.25">
      <c r="M3858">
        <f>1*9.3*7.5</f>
        <v>69.75</v>
      </c>
      <c r="N3858">
        <v>1</v>
      </c>
      <c r="O3858">
        <v>9.3000000000000007</v>
      </c>
      <c r="P3858">
        <v>7.5</v>
      </c>
    </row>
    <row r="3859" spans="13:16" x14ac:dyDescent="0.25">
      <c r="M3859">
        <f>1*9.3*8.5</f>
        <v>79.050000000000011</v>
      </c>
      <c r="N3859">
        <v>1</v>
      </c>
      <c r="O3859">
        <v>9.3000000000000007</v>
      </c>
      <c r="P3859">
        <v>8.5</v>
      </c>
    </row>
    <row r="3860" spans="13:16" x14ac:dyDescent="0.25">
      <c r="M3860">
        <f>1*9.3*9.5</f>
        <v>88.350000000000009</v>
      </c>
      <c r="N3860">
        <v>1</v>
      </c>
      <c r="O3860">
        <v>9.3000000000000007</v>
      </c>
      <c r="P3860">
        <v>9.5</v>
      </c>
    </row>
    <row r="3861" spans="13:16" x14ac:dyDescent="0.25">
      <c r="M3861">
        <f>1*9.3*10.5</f>
        <v>97.65</v>
      </c>
      <c r="N3861">
        <v>1</v>
      </c>
      <c r="O3861">
        <v>9.3000000000000007</v>
      </c>
      <c r="P3861">
        <v>10.5</v>
      </c>
    </row>
    <row r="3862" spans="13:16" x14ac:dyDescent="0.25">
      <c r="M3862">
        <f>1*9.3*1.6</f>
        <v>14.880000000000003</v>
      </c>
      <c r="N3862">
        <v>1</v>
      </c>
      <c r="O3862">
        <v>9.3000000000000007</v>
      </c>
      <c r="P3862">
        <v>1.6</v>
      </c>
    </row>
    <row r="3863" spans="13:16" x14ac:dyDescent="0.25">
      <c r="M3863">
        <f>1*9.3*2.6</f>
        <v>24.180000000000003</v>
      </c>
      <c r="N3863">
        <v>1</v>
      </c>
      <c r="O3863">
        <v>9.3000000000000007</v>
      </c>
      <c r="P3863">
        <v>2.6</v>
      </c>
    </row>
    <row r="3864" spans="13:16" x14ac:dyDescent="0.25">
      <c r="M3864">
        <f>1*9.3*3.6</f>
        <v>33.480000000000004</v>
      </c>
      <c r="N3864">
        <v>1</v>
      </c>
      <c r="O3864">
        <v>9.3000000000000007</v>
      </c>
      <c r="P3864">
        <v>3.6</v>
      </c>
    </row>
    <row r="3865" spans="13:16" x14ac:dyDescent="0.25">
      <c r="M3865">
        <f>1*9.3*4.6</f>
        <v>42.78</v>
      </c>
      <c r="N3865">
        <v>1</v>
      </c>
      <c r="O3865">
        <v>9.3000000000000007</v>
      </c>
      <c r="P3865">
        <v>4.5999999999999996</v>
      </c>
    </row>
    <row r="3866" spans="13:16" x14ac:dyDescent="0.25">
      <c r="M3866">
        <f>1*9.3*5.6</f>
        <v>52.08</v>
      </c>
      <c r="N3866">
        <v>1</v>
      </c>
      <c r="O3866">
        <v>9.3000000000000007</v>
      </c>
      <c r="P3866">
        <v>5.6</v>
      </c>
    </row>
    <row r="3867" spans="13:16" x14ac:dyDescent="0.25">
      <c r="M3867">
        <f>1*9.3*6.6</f>
        <v>61.38</v>
      </c>
      <c r="N3867">
        <v>1</v>
      </c>
      <c r="O3867">
        <v>9.3000000000000007</v>
      </c>
      <c r="P3867">
        <v>6.6</v>
      </c>
    </row>
    <row r="3868" spans="13:16" x14ac:dyDescent="0.25">
      <c r="M3868">
        <f>1*9.3*7.6</f>
        <v>70.680000000000007</v>
      </c>
      <c r="N3868">
        <v>1</v>
      </c>
      <c r="O3868">
        <v>9.3000000000000007</v>
      </c>
      <c r="P3868">
        <v>7.6</v>
      </c>
    </row>
    <row r="3869" spans="13:16" x14ac:dyDescent="0.25">
      <c r="M3869">
        <f>1*9.3*8.6</f>
        <v>79.98</v>
      </c>
      <c r="N3869">
        <v>1</v>
      </c>
      <c r="O3869">
        <v>9.3000000000000007</v>
      </c>
      <c r="P3869">
        <v>8.6</v>
      </c>
    </row>
    <row r="3870" spans="13:16" x14ac:dyDescent="0.25">
      <c r="M3870">
        <f>1*9.3*9.6</f>
        <v>89.28</v>
      </c>
      <c r="N3870">
        <v>1</v>
      </c>
      <c r="O3870">
        <v>9.3000000000000007</v>
      </c>
      <c r="P3870">
        <v>9.6</v>
      </c>
    </row>
    <row r="3871" spans="13:16" x14ac:dyDescent="0.25">
      <c r="M3871">
        <f>1*9.3*10.6</f>
        <v>98.58</v>
      </c>
      <c r="N3871">
        <v>1</v>
      </c>
      <c r="O3871">
        <v>9.3000000000000007</v>
      </c>
      <c r="P3871">
        <v>10.6</v>
      </c>
    </row>
    <row r="3872" spans="13:16" x14ac:dyDescent="0.25">
      <c r="M3872">
        <f>1*9.3*1.7</f>
        <v>15.81</v>
      </c>
      <c r="N3872">
        <v>1</v>
      </c>
      <c r="O3872">
        <v>9.3000000000000007</v>
      </c>
      <c r="P3872">
        <v>1.7</v>
      </c>
    </row>
    <row r="3873" spans="13:16" x14ac:dyDescent="0.25">
      <c r="M3873">
        <f>1*9.3*2.7</f>
        <v>25.110000000000003</v>
      </c>
      <c r="N3873">
        <v>1</v>
      </c>
      <c r="O3873">
        <v>9.3000000000000007</v>
      </c>
      <c r="P3873">
        <v>2.7</v>
      </c>
    </row>
    <row r="3874" spans="13:16" x14ac:dyDescent="0.25">
      <c r="M3874">
        <f>1*9.3*3.7</f>
        <v>34.410000000000004</v>
      </c>
      <c r="N3874">
        <v>1</v>
      </c>
      <c r="O3874">
        <v>9.3000000000000007</v>
      </c>
      <c r="P3874">
        <v>3.7</v>
      </c>
    </row>
    <row r="3875" spans="13:16" x14ac:dyDescent="0.25">
      <c r="M3875">
        <f>1*9.3*4.7</f>
        <v>43.710000000000008</v>
      </c>
      <c r="N3875">
        <v>1</v>
      </c>
      <c r="O3875">
        <v>9.3000000000000007</v>
      </c>
      <c r="P3875">
        <v>4.7</v>
      </c>
    </row>
    <row r="3876" spans="13:16" x14ac:dyDescent="0.25">
      <c r="M3876">
        <f>1*9.3*5.7</f>
        <v>53.010000000000005</v>
      </c>
      <c r="N3876">
        <v>1</v>
      </c>
      <c r="O3876">
        <v>9.3000000000000007</v>
      </c>
      <c r="P3876">
        <v>5.7</v>
      </c>
    </row>
    <row r="3877" spans="13:16" x14ac:dyDescent="0.25">
      <c r="M3877">
        <f>1*9.3*6.7</f>
        <v>62.310000000000009</v>
      </c>
      <c r="N3877">
        <v>1</v>
      </c>
      <c r="O3877">
        <v>9.3000000000000007</v>
      </c>
      <c r="P3877">
        <v>6.7</v>
      </c>
    </row>
    <row r="3878" spans="13:16" x14ac:dyDescent="0.25">
      <c r="M3878">
        <f>1*9.3*7.7</f>
        <v>71.610000000000014</v>
      </c>
      <c r="N3878">
        <v>1</v>
      </c>
      <c r="O3878">
        <v>9.3000000000000007</v>
      </c>
      <c r="P3878">
        <v>7.7</v>
      </c>
    </row>
    <row r="3879" spans="13:16" x14ac:dyDescent="0.25">
      <c r="M3879">
        <f>1*9.3*8.7</f>
        <v>80.91</v>
      </c>
      <c r="N3879">
        <v>1</v>
      </c>
      <c r="O3879">
        <v>9.3000000000000007</v>
      </c>
      <c r="P3879">
        <v>8.6999999999999993</v>
      </c>
    </row>
    <row r="3880" spans="13:16" x14ac:dyDescent="0.25">
      <c r="M3880">
        <f>1*9.3*9.7</f>
        <v>90.21</v>
      </c>
      <c r="N3880">
        <v>1</v>
      </c>
      <c r="O3880">
        <v>9.3000000000000007</v>
      </c>
      <c r="P3880">
        <v>9.6999999999999993</v>
      </c>
    </row>
    <row r="3881" spans="13:16" x14ac:dyDescent="0.25">
      <c r="M3881">
        <f>1*9.3*10.7</f>
        <v>99.51</v>
      </c>
      <c r="N3881">
        <v>1</v>
      </c>
      <c r="O3881">
        <v>9.3000000000000007</v>
      </c>
      <c r="P3881">
        <v>10.7</v>
      </c>
    </row>
    <row r="3882" spans="13:16" x14ac:dyDescent="0.25">
      <c r="M3882">
        <f>1*9.3*1.8</f>
        <v>16.740000000000002</v>
      </c>
      <c r="N3882">
        <v>1</v>
      </c>
      <c r="O3882">
        <v>9.3000000000000007</v>
      </c>
      <c r="P3882">
        <v>1.8</v>
      </c>
    </row>
    <row r="3883" spans="13:16" x14ac:dyDescent="0.25">
      <c r="M3883">
        <f>1*9.3*2.8</f>
        <v>26.04</v>
      </c>
      <c r="N3883">
        <v>1</v>
      </c>
      <c r="O3883">
        <v>9.3000000000000007</v>
      </c>
      <c r="P3883">
        <v>2.8</v>
      </c>
    </row>
    <row r="3884" spans="13:16" x14ac:dyDescent="0.25">
      <c r="M3884">
        <f>1*9.3*3.8</f>
        <v>35.340000000000003</v>
      </c>
      <c r="N3884">
        <v>1</v>
      </c>
      <c r="O3884">
        <v>9.3000000000000007</v>
      </c>
      <c r="P3884">
        <v>3.8</v>
      </c>
    </row>
    <row r="3885" spans="13:16" x14ac:dyDescent="0.25">
      <c r="M3885">
        <f>1*9.3*4.8</f>
        <v>44.64</v>
      </c>
      <c r="N3885">
        <v>1</v>
      </c>
      <c r="O3885">
        <v>9.3000000000000007</v>
      </c>
      <c r="P3885">
        <v>4.8</v>
      </c>
    </row>
    <row r="3886" spans="13:16" x14ac:dyDescent="0.25">
      <c r="M3886">
        <f>1*9.3*5.8</f>
        <v>53.940000000000005</v>
      </c>
      <c r="N3886">
        <v>1</v>
      </c>
      <c r="O3886">
        <v>9.3000000000000007</v>
      </c>
      <c r="P3886">
        <v>5.8</v>
      </c>
    </row>
    <row r="3887" spans="13:16" x14ac:dyDescent="0.25">
      <c r="M3887">
        <f>1*9.3*6.8</f>
        <v>63.24</v>
      </c>
      <c r="N3887">
        <v>1</v>
      </c>
      <c r="O3887">
        <v>9.3000000000000007</v>
      </c>
      <c r="P3887">
        <v>6.8</v>
      </c>
    </row>
    <row r="3888" spans="13:16" x14ac:dyDescent="0.25">
      <c r="M3888">
        <f>1*9.3*7.8</f>
        <v>72.540000000000006</v>
      </c>
      <c r="N3888">
        <v>1</v>
      </c>
      <c r="O3888">
        <v>9.3000000000000007</v>
      </c>
      <c r="P3888">
        <v>7.8</v>
      </c>
    </row>
    <row r="3889" spans="13:16" x14ac:dyDescent="0.25">
      <c r="M3889">
        <f>1*9.3*8.8</f>
        <v>81.840000000000018</v>
      </c>
      <c r="N3889">
        <v>1</v>
      </c>
      <c r="O3889">
        <v>9.3000000000000007</v>
      </c>
      <c r="P3889">
        <v>8.8000000000000007</v>
      </c>
    </row>
    <row r="3890" spans="13:16" x14ac:dyDescent="0.25">
      <c r="M3890">
        <f>1*9.3*9.8</f>
        <v>91.140000000000015</v>
      </c>
      <c r="N3890">
        <v>1</v>
      </c>
      <c r="O3890">
        <v>9.3000000000000007</v>
      </c>
      <c r="P3890">
        <v>9.8000000000000007</v>
      </c>
    </row>
    <row r="3891" spans="13:16" x14ac:dyDescent="0.25">
      <c r="M3891">
        <f>1*9.3*10.8</f>
        <v>100.44000000000001</v>
      </c>
      <c r="N3891">
        <v>1</v>
      </c>
      <c r="O3891">
        <v>9.3000000000000007</v>
      </c>
      <c r="P3891">
        <v>10.8</v>
      </c>
    </row>
    <row r="3892" spans="13:16" x14ac:dyDescent="0.25">
      <c r="M3892">
        <f>1*9.3*1.9</f>
        <v>17.670000000000002</v>
      </c>
      <c r="N3892">
        <v>1</v>
      </c>
      <c r="O3892">
        <v>9.3000000000000007</v>
      </c>
      <c r="P3892">
        <v>1.9</v>
      </c>
    </row>
    <row r="3893" spans="13:16" x14ac:dyDescent="0.25">
      <c r="M3893">
        <f>1*9.3*2.9</f>
        <v>26.970000000000002</v>
      </c>
      <c r="N3893">
        <v>1</v>
      </c>
      <c r="O3893">
        <v>9.3000000000000007</v>
      </c>
      <c r="P3893">
        <v>2.9</v>
      </c>
    </row>
    <row r="3894" spans="13:16" x14ac:dyDescent="0.25">
      <c r="M3894">
        <f>1*9.3*3.9</f>
        <v>36.270000000000003</v>
      </c>
      <c r="N3894">
        <v>1</v>
      </c>
      <c r="O3894">
        <v>9.3000000000000007</v>
      </c>
      <c r="P3894">
        <v>3.9</v>
      </c>
    </row>
    <row r="3895" spans="13:16" x14ac:dyDescent="0.25">
      <c r="M3895">
        <f>1*9.3*4.9</f>
        <v>45.570000000000007</v>
      </c>
      <c r="N3895">
        <v>1</v>
      </c>
      <c r="O3895">
        <v>9.3000000000000007</v>
      </c>
      <c r="P3895">
        <v>4.9000000000000004</v>
      </c>
    </row>
    <row r="3896" spans="13:16" x14ac:dyDescent="0.25">
      <c r="M3896">
        <f>1*9.3*5.9</f>
        <v>54.870000000000005</v>
      </c>
      <c r="N3896">
        <v>1</v>
      </c>
      <c r="O3896">
        <v>9.3000000000000007</v>
      </c>
      <c r="P3896">
        <v>5.9</v>
      </c>
    </row>
    <row r="3897" spans="13:16" x14ac:dyDescent="0.25">
      <c r="M3897">
        <f>1*9.3*6.9</f>
        <v>64.17</v>
      </c>
      <c r="N3897">
        <v>1</v>
      </c>
      <c r="O3897">
        <v>9.3000000000000007</v>
      </c>
      <c r="P3897">
        <v>6.9</v>
      </c>
    </row>
    <row r="3898" spans="13:16" x14ac:dyDescent="0.25">
      <c r="M3898">
        <f>1*9.3*7.9</f>
        <v>73.470000000000013</v>
      </c>
      <c r="N3898">
        <v>1</v>
      </c>
      <c r="O3898">
        <v>9.3000000000000007</v>
      </c>
      <c r="P3898">
        <v>7.9</v>
      </c>
    </row>
    <row r="3899" spans="13:16" x14ac:dyDescent="0.25">
      <c r="M3899">
        <f>1*9.3*8.9</f>
        <v>82.77000000000001</v>
      </c>
      <c r="N3899">
        <v>1</v>
      </c>
      <c r="O3899">
        <v>9.3000000000000007</v>
      </c>
      <c r="P3899">
        <v>8.9</v>
      </c>
    </row>
    <row r="3900" spans="13:16" x14ac:dyDescent="0.25">
      <c r="M3900">
        <f>1*9.3*9.9</f>
        <v>92.070000000000007</v>
      </c>
      <c r="N3900">
        <v>1</v>
      </c>
      <c r="O3900">
        <v>9.3000000000000007</v>
      </c>
      <c r="P3900">
        <v>9.9</v>
      </c>
    </row>
    <row r="3901" spans="13:16" x14ac:dyDescent="0.25">
      <c r="M3901">
        <f>1*9.3*10.9</f>
        <v>101.37</v>
      </c>
      <c r="N3901">
        <v>1</v>
      </c>
      <c r="O3901">
        <v>9.3000000000000007</v>
      </c>
      <c r="P3901">
        <v>10.9</v>
      </c>
    </row>
    <row r="3902" spans="13:16" x14ac:dyDescent="0.25">
      <c r="M3902">
        <f>1*10.3*1</f>
        <v>10.3</v>
      </c>
      <c r="N3902">
        <v>1</v>
      </c>
      <c r="O3902">
        <v>10.3</v>
      </c>
      <c r="P3902">
        <v>1</v>
      </c>
    </row>
    <row r="3903" spans="13:16" x14ac:dyDescent="0.25">
      <c r="M3903">
        <f>1*10.3*2</f>
        <v>20.6</v>
      </c>
      <c r="N3903">
        <v>1</v>
      </c>
      <c r="O3903">
        <v>10.3</v>
      </c>
      <c r="P3903">
        <v>2</v>
      </c>
    </row>
    <row r="3904" spans="13:16" x14ac:dyDescent="0.25">
      <c r="M3904">
        <f>1*10.3*3</f>
        <v>30.900000000000002</v>
      </c>
      <c r="N3904">
        <v>1</v>
      </c>
      <c r="O3904">
        <v>10.3</v>
      </c>
      <c r="P3904">
        <v>3</v>
      </c>
    </row>
    <row r="3905" spans="13:16" x14ac:dyDescent="0.25">
      <c r="M3905">
        <f>1*10.3*4</f>
        <v>41.2</v>
      </c>
      <c r="N3905">
        <v>1</v>
      </c>
      <c r="O3905">
        <v>10.3</v>
      </c>
      <c r="P3905">
        <v>4</v>
      </c>
    </row>
    <row r="3906" spans="13:16" x14ac:dyDescent="0.25">
      <c r="M3906">
        <f>1*10.3*5</f>
        <v>51.5</v>
      </c>
      <c r="N3906">
        <v>1</v>
      </c>
      <c r="O3906">
        <v>10.3</v>
      </c>
      <c r="P3906">
        <v>5</v>
      </c>
    </row>
    <row r="3907" spans="13:16" x14ac:dyDescent="0.25">
      <c r="M3907">
        <f>1*10.3*6</f>
        <v>61.800000000000004</v>
      </c>
      <c r="N3907">
        <v>1</v>
      </c>
      <c r="O3907">
        <v>10.3</v>
      </c>
      <c r="P3907">
        <v>6</v>
      </c>
    </row>
    <row r="3908" spans="13:16" x14ac:dyDescent="0.25">
      <c r="M3908">
        <f>1*10.3*7</f>
        <v>72.100000000000009</v>
      </c>
      <c r="N3908">
        <v>1</v>
      </c>
      <c r="O3908">
        <v>10.3</v>
      </c>
      <c r="P3908">
        <v>7</v>
      </c>
    </row>
    <row r="3909" spans="13:16" x14ac:dyDescent="0.25">
      <c r="M3909">
        <f>1*10.3*8</f>
        <v>82.4</v>
      </c>
      <c r="N3909">
        <v>1</v>
      </c>
      <c r="O3909">
        <v>10.3</v>
      </c>
      <c r="P3909">
        <v>8</v>
      </c>
    </row>
    <row r="3910" spans="13:16" x14ac:dyDescent="0.25">
      <c r="M3910">
        <f>1*10.3*9</f>
        <v>92.7</v>
      </c>
      <c r="N3910">
        <v>1</v>
      </c>
      <c r="O3910">
        <v>10.3</v>
      </c>
      <c r="P3910">
        <v>9</v>
      </c>
    </row>
    <row r="3911" spans="13:16" x14ac:dyDescent="0.25">
      <c r="M3911">
        <f>1*10.3*10</f>
        <v>103</v>
      </c>
      <c r="N3911">
        <v>1</v>
      </c>
      <c r="O3911">
        <v>10.3</v>
      </c>
      <c r="P3911">
        <v>10</v>
      </c>
    </row>
    <row r="3912" spans="13:16" x14ac:dyDescent="0.25">
      <c r="M3912">
        <f>1*10.3*1.1</f>
        <v>11.330000000000002</v>
      </c>
      <c r="N3912">
        <v>1</v>
      </c>
      <c r="O3912">
        <v>10.3</v>
      </c>
      <c r="P3912">
        <v>1.1000000000000001</v>
      </c>
    </row>
    <row r="3913" spans="13:16" x14ac:dyDescent="0.25">
      <c r="M3913">
        <f>1*10.3*2.1</f>
        <v>21.630000000000003</v>
      </c>
      <c r="N3913">
        <v>1</v>
      </c>
      <c r="O3913">
        <v>10.3</v>
      </c>
      <c r="P3913">
        <v>2.1</v>
      </c>
    </row>
    <row r="3914" spans="13:16" x14ac:dyDescent="0.25">
      <c r="M3914">
        <f>1*10.3*3.1</f>
        <v>31.930000000000003</v>
      </c>
      <c r="N3914">
        <v>1</v>
      </c>
      <c r="O3914">
        <v>10.3</v>
      </c>
      <c r="P3914">
        <v>3.1</v>
      </c>
    </row>
    <row r="3915" spans="13:16" x14ac:dyDescent="0.25">
      <c r="M3915">
        <f>1*10.3*4.1</f>
        <v>42.23</v>
      </c>
      <c r="N3915">
        <v>1</v>
      </c>
      <c r="O3915">
        <v>10.3</v>
      </c>
      <c r="P3915">
        <v>4.0999999999999996</v>
      </c>
    </row>
    <row r="3916" spans="13:16" x14ac:dyDescent="0.25">
      <c r="M3916">
        <f>1*10.3*5.1</f>
        <v>52.53</v>
      </c>
      <c r="N3916">
        <v>1</v>
      </c>
      <c r="O3916">
        <v>10.3</v>
      </c>
      <c r="P3916">
        <v>5.0999999999999996</v>
      </c>
    </row>
    <row r="3917" spans="13:16" x14ac:dyDescent="0.25">
      <c r="M3917">
        <f>1*10.3*6.1</f>
        <v>62.83</v>
      </c>
      <c r="N3917">
        <v>1</v>
      </c>
      <c r="O3917">
        <v>10.3</v>
      </c>
      <c r="P3917">
        <v>6.1</v>
      </c>
    </row>
    <row r="3918" spans="13:16" x14ac:dyDescent="0.25">
      <c r="M3918">
        <f>1*10.3*7.1</f>
        <v>73.13</v>
      </c>
      <c r="N3918">
        <v>1</v>
      </c>
      <c r="O3918">
        <v>10.3</v>
      </c>
      <c r="P3918">
        <v>7.1</v>
      </c>
    </row>
    <row r="3919" spans="13:16" x14ac:dyDescent="0.25">
      <c r="M3919">
        <f>1*10.3*8.1</f>
        <v>83.43</v>
      </c>
      <c r="N3919">
        <v>1</v>
      </c>
      <c r="O3919">
        <v>10.3</v>
      </c>
      <c r="P3919">
        <v>8.1</v>
      </c>
    </row>
    <row r="3920" spans="13:16" x14ac:dyDescent="0.25">
      <c r="M3920">
        <f>1*10.3*9.1</f>
        <v>93.73</v>
      </c>
      <c r="N3920">
        <v>1</v>
      </c>
      <c r="O3920">
        <v>10.3</v>
      </c>
      <c r="P3920">
        <v>9.1</v>
      </c>
    </row>
    <row r="3921" spans="13:16" x14ac:dyDescent="0.25">
      <c r="M3921">
        <f>1*10.3*10.1</f>
        <v>104.03</v>
      </c>
      <c r="N3921">
        <v>1</v>
      </c>
      <c r="O3921">
        <v>10.3</v>
      </c>
      <c r="P3921">
        <v>10.1</v>
      </c>
    </row>
    <row r="3922" spans="13:16" x14ac:dyDescent="0.25">
      <c r="M3922">
        <f>1*10.3*1.2</f>
        <v>12.360000000000001</v>
      </c>
      <c r="N3922">
        <v>1</v>
      </c>
      <c r="O3922">
        <v>10.3</v>
      </c>
      <c r="P3922">
        <v>1.2</v>
      </c>
    </row>
    <row r="3923" spans="13:16" x14ac:dyDescent="0.25">
      <c r="M3923">
        <f>1*10.3*2.2</f>
        <v>22.660000000000004</v>
      </c>
      <c r="N3923">
        <v>1</v>
      </c>
      <c r="O3923">
        <v>10.3</v>
      </c>
      <c r="P3923">
        <v>2.2000000000000002</v>
      </c>
    </row>
    <row r="3924" spans="13:16" x14ac:dyDescent="0.25">
      <c r="M3924">
        <f>1*10.3*3.2</f>
        <v>32.96</v>
      </c>
      <c r="N3924">
        <v>1</v>
      </c>
      <c r="O3924">
        <v>10.3</v>
      </c>
      <c r="P3924">
        <v>3.2</v>
      </c>
    </row>
    <row r="3925" spans="13:16" x14ac:dyDescent="0.25">
      <c r="M3925">
        <f>1*10.3*4.2</f>
        <v>43.260000000000005</v>
      </c>
      <c r="N3925">
        <v>1</v>
      </c>
      <c r="O3925">
        <v>10.3</v>
      </c>
      <c r="P3925">
        <v>4.2</v>
      </c>
    </row>
    <row r="3926" spans="13:16" x14ac:dyDescent="0.25">
      <c r="M3926">
        <f>1*10.3*5.2</f>
        <v>53.56</v>
      </c>
      <c r="N3926">
        <v>1</v>
      </c>
      <c r="O3926">
        <v>10.3</v>
      </c>
      <c r="P3926">
        <v>5.2</v>
      </c>
    </row>
    <row r="3927" spans="13:16" x14ac:dyDescent="0.25">
      <c r="M3927">
        <f>1*10.3*6.2</f>
        <v>63.860000000000007</v>
      </c>
      <c r="N3927">
        <v>1</v>
      </c>
      <c r="O3927">
        <v>10.3</v>
      </c>
      <c r="P3927">
        <v>6.2</v>
      </c>
    </row>
    <row r="3928" spans="13:16" x14ac:dyDescent="0.25">
      <c r="M3928">
        <f>1*10.3*7.2</f>
        <v>74.160000000000011</v>
      </c>
      <c r="N3928">
        <v>1</v>
      </c>
      <c r="O3928">
        <v>10.3</v>
      </c>
      <c r="P3928">
        <v>7.2</v>
      </c>
    </row>
    <row r="3929" spans="13:16" x14ac:dyDescent="0.25">
      <c r="M3929">
        <f>1*10.3*8.2</f>
        <v>84.46</v>
      </c>
      <c r="N3929">
        <v>1</v>
      </c>
      <c r="O3929">
        <v>10.3</v>
      </c>
      <c r="P3929">
        <v>8.1999999999999993</v>
      </c>
    </row>
    <row r="3930" spans="13:16" x14ac:dyDescent="0.25">
      <c r="M3930">
        <f>1*10.3*9.2</f>
        <v>94.76</v>
      </c>
      <c r="N3930">
        <v>1</v>
      </c>
      <c r="O3930">
        <v>10.3</v>
      </c>
      <c r="P3930">
        <v>9.1999999999999993</v>
      </c>
    </row>
    <row r="3931" spans="13:16" x14ac:dyDescent="0.25">
      <c r="M3931">
        <f>1*10.3*10.2</f>
        <v>105.06</v>
      </c>
      <c r="N3931">
        <v>1</v>
      </c>
      <c r="O3931">
        <v>10.3</v>
      </c>
      <c r="P3931">
        <v>10.199999999999999</v>
      </c>
    </row>
    <row r="3932" spans="13:16" x14ac:dyDescent="0.25">
      <c r="M3932">
        <f>1*10.3*1.3</f>
        <v>13.39</v>
      </c>
      <c r="N3932">
        <v>1</v>
      </c>
      <c r="O3932">
        <v>10.3</v>
      </c>
      <c r="P3932">
        <v>1.3</v>
      </c>
    </row>
    <row r="3933" spans="13:16" x14ac:dyDescent="0.25">
      <c r="M3933">
        <f>1*10.3*2.3</f>
        <v>23.69</v>
      </c>
      <c r="N3933">
        <v>1</v>
      </c>
      <c r="O3933">
        <v>10.3</v>
      </c>
      <c r="P3933">
        <v>2.2999999999999998</v>
      </c>
    </row>
    <row r="3934" spans="13:16" x14ac:dyDescent="0.25">
      <c r="M3934">
        <f>1*10.3*3.3</f>
        <v>33.99</v>
      </c>
      <c r="N3934">
        <v>1</v>
      </c>
      <c r="O3934">
        <v>10.3</v>
      </c>
      <c r="P3934">
        <v>3.3</v>
      </c>
    </row>
    <row r="3935" spans="13:16" x14ac:dyDescent="0.25">
      <c r="M3935">
        <f>1*10.3*4.3</f>
        <v>44.29</v>
      </c>
      <c r="N3935">
        <v>1</v>
      </c>
      <c r="O3935">
        <v>10.3</v>
      </c>
      <c r="P3935">
        <v>4.3</v>
      </c>
    </row>
    <row r="3936" spans="13:16" x14ac:dyDescent="0.25">
      <c r="M3936">
        <f>1*10.3*5.3</f>
        <v>54.59</v>
      </c>
      <c r="N3936">
        <v>1</v>
      </c>
      <c r="O3936">
        <v>10.3</v>
      </c>
      <c r="P3936">
        <v>5.3</v>
      </c>
    </row>
    <row r="3937" spans="13:16" x14ac:dyDescent="0.25">
      <c r="M3937">
        <f>1*10.3*6.3</f>
        <v>64.89</v>
      </c>
      <c r="N3937">
        <v>1</v>
      </c>
      <c r="O3937">
        <v>10.3</v>
      </c>
      <c r="P3937">
        <v>6.3</v>
      </c>
    </row>
    <row r="3938" spans="13:16" x14ac:dyDescent="0.25">
      <c r="M3938">
        <f>1*10.3*7.3</f>
        <v>75.19</v>
      </c>
      <c r="N3938">
        <v>1</v>
      </c>
      <c r="O3938">
        <v>10.3</v>
      </c>
      <c r="P3938">
        <v>7.3</v>
      </c>
    </row>
    <row r="3939" spans="13:16" x14ac:dyDescent="0.25">
      <c r="M3939">
        <f>1*10.3*8.3</f>
        <v>85.490000000000009</v>
      </c>
      <c r="N3939">
        <v>1</v>
      </c>
      <c r="O3939">
        <v>10.3</v>
      </c>
      <c r="P3939">
        <v>8.3000000000000007</v>
      </c>
    </row>
    <row r="3940" spans="13:16" x14ac:dyDescent="0.25">
      <c r="M3940">
        <f>1*10.3*9.3</f>
        <v>95.79000000000002</v>
      </c>
      <c r="N3940">
        <v>1</v>
      </c>
      <c r="O3940">
        <v>10.3</v>
      </c>
      <c r="P3940">
        <v>9.3000000000000007</v>
      </c>
    </row>
    <row r="3941" spans="13:16" x14ac:dyDescent="0.25">
      <c r="M3941">
        <f>1*10.3*10.3</f>
        <v>106.09000000000002</v>
      </c>
      <c r="N3941">
        <v>1</v>
      </c>
      <c r="O3941">
        <v>10.3</v>
      </c>
      <c r="P3941">
        <v>10.3</v>
      </c>
    </row>
    <row r="3942" spans="13:16" x14ac:dyDescent="0.25">
      <c r="M3942">
        <f>1*10.3*1.4</f>
        <v>14.42</v>
      </c>
      <c r="N3942">
        <v>1</v>
      </c>
      <c r="O3942">
        <v>10.3</v>
      </c>
      <c r="P3942">
        <v>1.4</v>
      </c>
    </row>
    <row r="3943" spans="13:16" x14ac:dyDescent="0.25">
      <c r="M3943">
        <f>1*10.3*2.4</f>
        <v>24.720000000000002</v>
      </c>
      <c r="N3943">
        <v>1</v>
      </c>
      <c r="O3943">
        <v>10.3</v>
      </c>
      <c r="P3943">
        <v>2.4</v>
      </c>
    </row>
    <row r="3944" spans="13:16" x14ac:dyDescent="0.25">
      <c r="M3944">
        <f>1*10.3*3.4</f>
        <v>35.020000000000003</v>
      </c>
      <c r="N3944">
        <v>1</v>
      </c>
      <c r="O3944">
        <v>10.3</v>
      </c>
      <c r="P3944">
        <v>3.4</v>
      </c>
    </row>
    <row r="3945" spans="13:16" x14ac:dyDescent="0.25">
      <c r="M3945">
        <f>1*10.3*4.4</f>
        <v>45.320000000000007</v>
      </c>
      <c r="N3945">
        <v>1</v>
      </c>
      <c r="O3945">
        <v>10.3</v>
      </c>
      <c r="P3945">
        <v>4.4000000000000004</v>
      </c>
    </row>
    <row r="3946" spans="13:16" x14ac:dyDescent="0.25">
      <c r="M3946">
        <f>1*10.3*5.4</f>
        <v>55.620000000000005</v>
      </c>
      <c r="N3946">
        <v>1</v>
      </c>
      <c r="O3946">
        <v>10.3</v>
      </c>
      <c r="P3946">
        <v>5.4</v>
      </c>
    </row>
    <row r="3947" spans="13:16" x14ac:dyDescent="0.25">
      <c r="M3947">
        <f>1*10.3*6.4</f>
        <v>65.92</v>
      </c>
      <c r="N3947">
        <v>1</v>
      </c>
      <c r="O3947">
        <v>10.3</v>
      </c>
      <c r="P3947">
        <v>6.4</v>
      </c>
    </row>
    <row r="3948" spans="13:16" x14ac:dyDescent="0.25">
      <c r="M3948">
        <f>1*10.3*7.4</f>
        <v>76.220000000000013</v>
      </c>
      <c r="N3948">
        <v>1</v>
      </c>
      <c r="O3948">
        <v>10.3</v>
      </c>
      <c r="P3948">
        <v>7.4</v>
      </c>
    </row>
    <row r="3949" spans="13:16" x14ac:dyDescent="0.25">
      <c r="M3949">
        <f>1*10.3*8.4</f>
        <v>86.52000000000001</v>
      </c>
      <c r="N3949">
        <v>1</v>
      </c>
      <c r="O3949">
        <v>10.3</v>
      </c>
      <c r="P3949">
        <v>8.4</v>
      </c>
    </row>
    <row r="3950" spans="13:16" x14ac:dyDescent="0.25">
      <c r="M3950">
        <f>1*10.3*9.4</f>
        <v>96.820000000000007</v>
      </c>
      <c r="N3950">
        <v>1</v>
      </c>
      <c r="O3950">
        <v>10.3</v>
      </c>
      <c r="P3950">
        <v>9.4</v>
      </c>
    </row>
    <row r="3951" spans="13:16" x14ac:dyDescent="0.25">
      <c r="M3951">
        <f>1*10.3*10.4</f>
        <v>107.12</v>
      </c>
      <c r="N3951">
        <v>1</v>
      </c>
      <c r="O3951">
        <v>10.3</v>
      </c>
      <c r="P3951">
        <v>10.4</v>
      </c>
    </row>
    <row r="3952" spans="13:16" x14ac:dyDescent="0.25">
      <c r="M3952">
        <f>1*10.3*1.5</f>
        <v>15.450000000000001</v>
      </c>
      <c r="N3952">
        <v>1</v>
      </c>
      <c r="O3952">
        <v>10.3</v>
      </c>
      <c r="P3952">
        <v>1.5</v>
      </c>
    </row>
    <row r="3953" spans="13:16" x14ac:dyDescent="0.25">
      <c r="M3953">
        <f>1*10.3*2.5</f>
        <v>25.75</v>
      </c>
      <c r="N3953">
        <v>1</v>
      </c>
      <c r="O3953">
        <v>10.3</v>
      </c>
      <c r="P3953">
        <v>2.5</v>
      </c>
    </row>
    <row r="3954" spans="13:16" x14ac:dyDescent="0.25">
      <c r="M3954">
        <f>1*10.3*3.5</f>
        <v>36.050000000000004</v>
      </c>
      <c r="N3954">
        <v>1</v>
      </c>
      <c r="O3954">
        <v>10.3</v>
      </c>
      <c r="P3954">
        <v>3.5</v>
      </c>
    </row>
    <row r="3955" spans="13:16" x14ac:dyDescent="0.25">
      <c r="M3955">
        <f>1*10.3*4.5</f>
        <v>46.35</v>
      </c>
      <c r="N3955">
        <v>1</v>
      </c>
      <c r="O3955">
        <v>10.3</v>
      </c>
      <c r="P3955">
        <v>4.5</v>
      </c>
    </row>
    <row r="3956" spans="13:16" x14ac:dyDescent="0.25">
      <c r="M3956">
        <f>1*10.3*5.5</f>
        <v>56.650000000000006</v>
      </c>
      <c r="N3956">
        <v>1</v>
      </c>
      <c r="O3956">
        <v>10.3</v>
      </c>
      <c r="P3956">
        <v>5.5</v>
      </c>
    </row>
    <row r="3957" spans="13:16" x14ac:dyDescent="0.25">
      <c r="M3957">
        <f>1*10.3*6.5</f>
        <v>66.95</v>
      </c>
      <c r="N3957">
        <v>1</v>
      </c>
      <c r="O3957">
        <v>10.3</v>
      </c>
      <c r="P3957">
        <v>6.5</v>
      </c>
    </row>
    <row r="3958" spans="13:16" x14ac:dyDescent="0.25">
      <c r="M3958">
        <f>1*10.3*7.5</f>
        <v>77.25</v>
      </c>
      <c r="N3958">
        <v>1</v>
      </c>
      <c r="O3958">
        <v>10.3</v>
      </c>
      <c r="P3958">
        <v>7.5</v>
      </c>
    </row>
    <row r="3959" spans="13:16" x14ac:dyDescent="0.25">
      <c r="M3959">
        <f>1*10.3*8.5</f>
        <v>87.550000000000011</v>
      </c>
      <c r="N3959">
        <v>1</v>
      </c>
      <c r="O3959">
        <v>10.3</v>
      </c>
      <c r="P3959">
        <v>8.5</v>
      </c>
    </row>
    <row r="3960" spans="13:16" x14ac:dyDescent="0.25">
      <c r="M3960">
        <f>1*10.3*9.5</f>
        <v>97.850000000000009</v>
      </c>
      <c r="N3960">
        <v>1</v>
      </c>
      <c r="O3960">
        <v>10.3</v>
      </c>
      <c r="P3960">
        <v>9.5</v>
      </c>
    </row>
    <row r="3961" spans="13:16" x14ac:dyDescent="0.25">
      <c r="M3961">
        <f>1*10.3*10.5</f>
        <v>108.15</v>
      </c>
      <c r="N3961">
        <v>1</v>
      </c>
      <c r="O3961">
        <v>10.3</v>
      </c>
      <c r="P3961">
        <v>10.5</v>
      </c>
    </row>
    <row r="3962" spans="13:16" x14ac:dyDescent="0.25">
      <c r="M3962">
        <f>1*10.3*1.6</f>
        <v>16.48</v>
      </c>
      <c r="N3962">
        <v>1</v>
      </c>
      <c r="O3962">
        <v>10.3</v>
      </c>
      <c r="P3962">
        <v>1.6</v>
      </c>
    </row>
    <row r="3963" spans="13:16" x14ac:dyDescent="0.25">
      <c r="M3963">
        <f>1*10.3*2.6</f>
        <v>26.78</v>
      </c>
      <c r="N3963">
        <v>1</v>
      </c>
      <c r="O3963">
        <v>10.3</v>
      </c>
      <c r="P3963">
        <v>2.6</v>
      </c>
    </row>
    <row r="3964" spans="13:16" x14ac:dyDescent="0.25">
      <c r="M3964">
        <f>1*10.3*3.6</f>
        <v>37.080000000000005</v>
      </c>
      <c r="N3964">
        <v>1</v>
      </c>
      <c r="O3964">
        <v>10.3</v>
      </c>
      <c r="P3964">
        <v>3.6</v>
      </c>
    </row>
    <row r="3965" spans="13:16" x14ac:dyDescent="0.25">
      <c r="M3965">
        <f>1*10.3*4.6</f>
        <v>47.38</v>
      </c>
      <c r="N3965">
        <v>1</v>
      </c>
      <c r="O3965">
        <v>10.3</v>
      </c>
      <c r="P3965">
        <v>4.5999999999999996</v>
      </c>
    </row>
    <row r="3966" spans="13:16" x14ac:dyDescent="0.25">
      <c r="M3966">
        <f>1*10.3*5.6</f>
        <v>57.68</v>
      </c>
      <c r="N3966">
        <v>1</v>
      </c>
      <c r="O3966">
        <v>10.3</v>
      </c>
      <c r="P3966">
        <v>5.6</v>
      </c>
    </row>
    <row r="3967" spans="13:16" x14ac:dyDescent="0.25">
      <c r="M3967">
        <f>1*10.3*6.6</f>
        <v>67.98</v>
      </c>
      <c r="N3967">
        <v>1</v>
      </c>
      <c r="O3967">
        <v>10.3</v>
      </c>
      <c r="P3967">
        <v>6.6</v>
      </c>
    </row>
    <row r="3968" spans="13:16" x14ac:dyDescent="0.25">
      <c r="M3968">
        <f>1*10.3*7.6</f>
        <v>78.28</v>
      </c>
      <c r="N3968">
        <v>1</v>
      </c>
      <c r="O3968">
        <v>10.3</v>
      </c>
      <c r="P3968">
        <v>7.6</v>
      </c>
    </row>
    <row r="3969" spans="13:16" x14ac:dyDescent="0.25">
      <c r="M3969">
        <f>1*10.3*8.6</f>
        <v>88.58</v>
      </c>
      <c r="N3969">
        <v>1</v>
      </c>
      <c r="O3969">
        <v>10.3</v>
      </c>
      <c r="P3969">
        <v>8.6</v>
      </c>
    </row>
    <row r="3970" spans="13:16" x14ac:dyDescent="0.25">
      <c r="M3970">
        <f>1*10.3*9.6</f>
        <v>98.88000000000001</v>
      </c>
      <c r="N3970">
        <v>1</v>
      </c>
      <c r="O3970">
        <v>10.3</v>
      </c>
      <c r="P3970">
        <v>9.6</v>
      </c>
    </row>
    <row r="3971" spans="13:16" x14ac:dyDescent="0.25">
      <c r="M3971">
        <f>1*10.3*10.6</f>
        <v>109.18</v>
      </c>
      <c r="N3971">
        <v>1</v>
      </c>
      <c r="O3971">
        <v>10.3</v>
      </c>
      <c r="P3971">
        <v>10.6</v>
      </c>
    </row>
    <row r="3972" spans="13:16" x14ac:dyDescent="0.25">
      <c r="M3972">
        <f>1*10.3*1.7</f>
        <v>17.510000000000002</v>
      </c>
      <c r="N3972">
        <v>1</v>
      </c>
      <c r="O3972">
        <v>10.3</v>
      </c>
      <c r="P3972">
        <v>1.7</v>
      </c>
    </row>
    <row r="3973" spans="13:16" x14ac:dyDescent="0.25">
      <c r="M3973">
        <f>1*10.3*2.7</f>
        <v>27.810000000000002</v>
      </c>
      <c r="N3973">
        <v>1</v>
      </c>
      <c r="O3973">
        <v>10.3</v>
      </c>
      <c r="P3973">
        <v>2.7</v>
      </c>
    </row>
    <row r="3974" spans="13:16" x14ac:dyDescent="0.25">
      <c r="M3974">
        <f>1*10.3*3.7</f>
        <v>38.110000000000007</v>
      </c>
      <c r="N3974">
        <v>1</v>
      </c>
      <c r="O3974">
        <v>10.3</v>
      </c>
      <c r="P3974">
        <v>3.7</v>
      </c>
    </row>
    <row r="3975" spans="13:16" x14ac:dyDescent="0.25">
      <c r="M3975">
        <f>1*10.3*4.7</f>
        <v>48.410000000000004</v>
      </c>
      <c r="N3975">
        <v>1</v>
      </c>
      <c r="O3975">
        <v>10.3</v>
      </c>
      <c r="P3975">
        <v>4.7</v>
      </c>
    </row>
    <row r="3976" spans="13:16" x14ac:dyDescent="0.25">
      <c r="M3976">
        <f>1*10.3*5.7</f>
        <v>58.710000000000008</v>
      </c>
      <c r="N3976">
        <v>1</v>
      </c>
      <c r="O3976">
        <v>10.3</v>
      </c>
      <c r="P3976">
        <v>5.7</v>
      </c>
    </row>
    <row r="3977" spans="13:16" x14ac:dyDescent="0.25">
      <c r="M3977">
        <f>1*10.3*6.7</f>
        <v>69.010000000000005</v>
      </c>
      <c r="N3977">
        <v>1</v>
      </c>
      <c r="O3977">
        <v>10.3</v>
      </c>
      <c r="P3977">
        <v>6.7</v>
      </c>
    </row>
    <row r="3978" spans="13:16" x14ac:dyDescent="0.25">
      <c r="M3978">
        <f>1*10.3*7.7</f>
        <v>79.31</v>
      </c>
      <c r="N3978">
        <v>1</v>
      </c>
      <c r="O3978">
        <v>10.3</v>
      </c>
      <c r="P3978">
        <v>7.7</v>
      </c>
    </row>
    <row r="3979" spans="13:16" x14ac:dyDescent="0.25">
      <c r="M3979">
        <f>1*10.3*8.7</f>
        <v>89.61</v>
      </c>
      <c r="N3979">
        <v>1</v>
      </c>
      <c r="O3979">
        <v>10.3</v>
      </c>
      <c r="P3979">
        <v>8.6999999999999993</v>
      </c>
    </row>
    <row r="3980" spans="13:16" x14ac:dyDescent="0.25">
      <c r="M3980">
        <f>1*10.3*9.7</f>
        <v>99.91</v>
      </c>
      <c r="N3980">
        <v>1</v>
      </c>
      <c r="O3980">
        <v>10.3</v>
      </c>
      <c r="P3980">
        <v>9.6999999999999993</v>
      </c>
    </row>
    <row r="3981" spans="13:16" x14ac:dyDescent="0.25">
      <c r="M3981">
        <f>1*10.3*10.7</f>
        <v>110.21</v>
      </c>
      <c r="N3981">
        <v>1</v>
      </c>
      <c r="O3981">
        <v>10.3</v>
      </c>
      <c r="P3981">
        <v>10.7</v>
      </c>
    </row>
    <row r="3982" spans="13:16" x14ac:dyDescent="0.25">
      <c r="M3982">
        <f>1*10.3*1.8</f>
        <v>18.540000000000003</v>
      </c>
      <c r="N3982">
        <v>1</v>
      </c>
      <c r="O3982">
        <v>10.3</v>
      </c>
      <c r="P3982">
        <v>1.8</v>
      </c>
    </row>
    <row r="3983" spans="13:16" x14ac:dyDescent="0.25">
      <c r="M3983">
        <f>1*10.3*2.8</f>
        <v>28.84</v>
      </c>
      <c r="N3983">
        <v>1</v>
      </c>
      <c r="O3983">
        <v>10.3</v>
      </c>
      <c r="P3983">
        <v>2.8</v>
      </c>
    </row>
    <row r="3984" spans="13:16" x14ac:dyDescent="0.25">
      <c r="M3984">
        <f>1*10.3*3.8</f>
        <v>39.14</v>
      </c>
      <c r="N3984">
        <v>1</v>
      </c>
      <c r="O3984">
        <v>10.3</v>
      </c>
      <c r="P3984">
        <v>3.8</v>
      </c>
    </row>
    <row r="3985" spans="13:16" x14ac:dyDescent="0.25">
      <c r="M3985">
        <f>1*10.3*4.8</f>
        <v>49.440000000000005</v>
      </c>
      <c r="N3985">
        <v>1</v>
      </c>
      <c r="O3985">
        <v>10.3</v>
      </c>
      <c r="P3985">
        <v>4.8</v>
      </c>
    </row>
    <row r="3986" spans="13:16" x14ac:dyDescent="0.25">
      <c r="M3986">
        <f>1*10.3*5.8</f>
        <v>59.74</v>
      </c>
      <c r="N3986">
        <v>1</v>
      </c>
      <c r="O3986">
        <v>10.3</v>
      </c>
      <c r="P3986">
        <v>5.8</v>
      </c>
    </row>
    <row r="3987" spans="13:16" x14ac:dyDescent="0.25">
      <c r="M3987">
        <f>1*10.3*6.8</f>
        <v>70.040000000000006</v>
      </c>
      <c r="N3987">
        <v>1</v>
      </c>
      <c r="O3987">
        <v>10.3</v>
      </c>
      <c r="P3987">
        <v>6.8</v>
      </c>
    </row>
    <row r="3988" spans="13:16" x14ac:dyDescent="0.25">
      <c r="M3988">
        <f>1*10.3*7.8</f>
        <v>80.34</v>
      </c>
      <c r="N3988">
        <v>1</v>
      </c>
      <c r="O3988">
        <v>10.3</v>
      </c>
      <c r="P3988">
        <v>7.8</v>
      </c>
    </row>
    <row r="3989" spans="13:16" x14ac:dyDescent="0.25">
      <c r="M3989">
        <f>1*10.3*8.8</f>
        <v>90.640000000000015</v>
      </c>
      <c r="N3989">
        <v>1</v>
      </c>
      <c r="O3989">
        <v>10.3</v>
      </c>
      <c r="P3989">
        <v>8.8000000000000007</v>
      </c>
    </row>
    <row r="3990" spans="13:16" x14ac:dyDescent="0.25">
      <c r="M3990">
        <f>1*10.3*9.8</f>
        <v>100.94000000000001</v>
      </c>
      <c r="N3990">
        <v>1</v>
      </c>
      <c r="O3990">
        <v>10.3</v>
      </c>
      <c r="P3990">
        <v>9.8000000000000007</v>
      </c>
    </row>
    <row r="3991" spans="13:16" x14ac:dyDescent="0.25">
      <c r="M3991">
        <f>1*10.3*10.8</f>
        <v>111.24000000000001</v>
      </c>
      <c r="N3991">
        <v>1</v>
      </c>
      <c r="O3991">
        <v>10.3</v>
      </c>
      <c r="P3991">
        <v>10.8</v>
      </c>
    </row>
    <row r="3992" spans="13:16" x14ac:dyDescent="0.25">
      <c r="M3992">
        <f>1*10.3*1.9</f>
        <v>19.57</v>
      </c>
      <c r="N3992">
        <v>1</v>
      </c>
      <c r="O3992">
        <v>10.3</v>
      </c>
      <c r="P3992">
        <v>1.9</v>
      </c>
    </row>
    <row r="3993" spans="13:16" x14ac:dyDescent="0.25">
      <c r="M3993">
        <f>1*10.3*2.9</f>
        <v>29.87</v>
      </c>
      <c r="N3993">
        <v>1</v>
      </c>
      <c r="O3993">
        <v>10.3</v>
      </c>
      <c r="P3993">
        <v>2.9</v>
      </c>
    </row>
    <row r="3994" spans="13:16" x14ac:dyDescent="0.25">
      <c r="M3994">
        <f>1*10.3*3.9</f>
        <v>40.17</v>
      </c>
      <c r="N3994">
        <v>1</v>
      </c>
      <c r="O3994">
        <v>10.3</v>
      </c>
      <c r="P3994">
        <v>3.9</v>
      </c>
    </row>
    <row r="3995" spans="13:16" x14ac:dyDescent="0.25">
      <c r="M3995">
        <f>1*10.3*4.9</f>
        <v>50.470000000000006</v>
      </c>
      <c r="N3995">
        <v>1</v>
      </c>
      <c r="O3995">
        <v>10.3</v>
      </c>
      <c r="P3995">
        <v>4.9000000000000004</v>
      </c>
    </row>
    <row r="3996" spans="13:16" x14ac:dyDescent="0.25">
      <c r="M3996">
        <f>1*10.3*5.9</f>
        <v>60.77000000000001</v>
      </c>
      <c r="N3996">
        <v>1</v>
      </c>
      <c r="O3996">
        <v>10.3</v>
      </c>
      <c r="P3996">
        <v>5.9</v>
      </c>
    </row>
    <row r="3997" spans="13:16" x14ac:dyDescent="0.25">
      <c r="M3997">
        <f>1*10.3*6.9</f>
        <v>71.070000000000007</v>
      </c>
      <c r="N3997">
        <v>1</v>
      </c>
      <c r="O3997">
        <v>10.3</v>
      </c>
      <c r="P3997">
        <v>6.9</v>
      </c>
    </row>
    <row r="3998" spans="13:16" x14ac:dyDescent="0.25">
      <c r="M3998">
        <f>1*10.3*7.9</f>
        <v>81.37</v>
      </c>
      <c r="N3998">
        <v>1</v>
      </c>
      <c r="O3998">
        <v>10.3</v>
      </c>
      <c r="P3998">
        <v>7.9</v>
      </c>
    </row>
    <row r="3999" spans="13:16" x14ac:dyDescent="0.25">
      <c r="M3999">
        <f>1*10.3*8.9</f>
        <v>91.670000000000016</v>
      </c>
      <c r="N3999">
        <v>1</v>
      </c>
      <c r="O3999">
        <v>10.3</v>
      </c>
      <c r="P3999">
        <v>8.9</v>
      </c>
    </row>
    <row r="4000" spans="13:16" x14ac:dyDescent="0.25">
      <c r="M4000">
        <f>1*10.3*9.9</f>
        <v>101.97000000000001</v>
      </c>
      <c r="N4000">
        <v>1</v>
      </c>
      <c r="O4000">
        <v>10.3</v>
      </c>
      <c r="P4000">
        <v>9.9</v>
      </c>
    </row>
    <row r="4001" spans="13:16" x14ac:dyDescent="0.25">
      <c r="M4001">
        <f>1*10.3*10.9</f>
        <v>112.27000000000001</v>
      </c>
      <c r="N4001">
        <v>1</v>
      </c>
      <c r="O4001">
        <v>10.3</v>
      </c>
      <c r="P4001">
        <v>10.9</v>
      </c>
    </row>
    <row r="4002" spans="13:16" x14ac:dyDescent="0.25">
      <c r="M4002">
        <f>1*1.4*1</f>
        <v>1.4</v>
      </c>
      <c r="N4002">
        <v>1</v>
      </c>
      <c r="O4002">
        <v>1.4</v>
      </c>
      <c r="P4002">
        <v>1</v>
      </c>
    </row>
    <row r="4003" spans="13:16" x14ac:dyDescent="0.25">
      <c r="M4003">
        <f>1*1.4*2</f>
        <v>2.8</v>
      </c>
      <c r="N4003">
        <v>1</v>
      </c>
      <c r="O4003">
        <v>1.4</v>
      </c>
      <c r="P4003">
        <v>2</v>
      </c>
    </row>
    <row r="4004" spans="13:16" x14ac:dyDescent="0.25">
      <c r="M4004">
        <f>1*1.4*3</f>
        <v>4.1999999999999993</v>
      </c>
      <c r="N4004">
        <v>1</v>
      </c>
      <c r="O4004">
        <v>1.4</v>
      </c>
      <c r="P4004">
        <v>3</v>
      </c>
    </row>
    <row r="4005" spans="13:16" x14ac:dyDescent="0.25">
      <c r="M4005">
        <f>1*1.4*4</f>
        <v>5.6</v>
      </c>
      <c r="N4005">
        <v>1</v>
      </c>
      <c r="O4005">
        <v>1.4</v>
      </c>
      <c r="P4005">
        <v>4</v>
      </c>
    </row>
    <row r="4006" spans="13:16" x14ac:dyDescent="0.25">
      <c r="M4006">
        <f>1*1.4*5</f>
        <v>7</v>
      </c>
      <c r="N4006">
        <v>1</v>
      </c>
      <c r="O4006">
        <v>1.4</v>
      </c>
      <c r="P4006">
        <v>5</v>
      </c>
    </row>
    <row r="4007" spans="13:16" x14ac:dyDescent="0.25">
      <c r="M4007">
        <f>1*1.4*6</f>
        <v>8.3999999999999986</v>
      </c>
      <c r="N4007">
        <v>1</v>
      </c>
      <c r="O4007">
        <v>1.4</v>
      </c>
      <c r="P4007">
        <v>6</v>
      </c>
    </row>
    <row r="4008" spans="13:16" x14ac:dyDescent="0.25">
      <c r="M4008">
        <f>1*1.4*7</f>
        <v>9.7999999999999989</v>
      </c>
      <c r="N4008">
        <v>1</v>
      </c>
      <c r="O4008">
        <v>1.4</v>
      </c>
      <c r="P4008">
        <v>7</v>
      </c>
    </row>
    <row r="4009" spans="13:16" x14ac:dyDescent="0.25">
      <c r="M4009">
        <f>1*1.4*8</f>
        <v>11.2</v>
      </c>
      <c r="N4009">
        <v>1</v>
      </c>
      <c r="O4009">
        <v>1.4</v>
      </c>
      <c r="P4009">
        <v>8</v>
      </c>
    </row>
    <row r="4010" spans="13:16" x14ac:dyDescent="0.25">
      <c r="M4010">
        <f>1*1.4*9</f>
        <v>12.6</v>
      </c>
      <c r="N4010">
        <v>1</v>
      </c>
      <c r="O4010">
        <v>1.4</v>
      </c>
      <c r="P4010">
        <v>9</v>
      </c>
    </row>
    <row r="4011" spans="13:16" x14ac:dyDescent="0.25">
      <c r="M4011">
        <f>1*1.4*10</f>
        <v>14</v>
      </c>
      <c r="N4011">
        <v>1</v>
      </c>
      <c r="O4011">
        <v>1.4</v>
      </c>
      <c r="P4011">
        <v>10</v>
      </c>
    </row>
    <row r="4012" spans="13:16" x14ac:dyDescent="0.25">
      <c r="M4012">
        <f>1*1.4*1.1</f>
        <v>1.54</v>
      </c>
      <c r="N4012">
        <v>1</v>
      </c>
      <c r="O4012">
        <v>1.4</v>
      </c>
      <c r="P4012">
        <v>1.1000000000000001</v>
      </c>
    </row>
    <row r="4013" spans="13:16" x14ac:dyDescent="0.25">
      <c r="M4013">
        <f>1*1.4*2.1</f>
        <v>2.94</v>
      </c>
      <c r="N4013">
        <v>1</v>
      </c>
      <c r="O4013">
        <v>1.4</v>
      </c>
      <c r="P4013">
        <v>2.1</v>
      </c>
    </row>
    <row r="4014" spans="13:16" x14ac:dyDescent="0.25">
      <c r="M4014">
        <f>1*1.4*3.1</f>
        <v>4.34</v>
      </c>
      <c r="N4014">
        <v>1</v>
      </c>
      <c r="O4014">
        <v>1.4</v>
      </c>
      <c r="P4014">
        <v>3.1</v>
      </c>
    </row>
    <row r="4015" spans="13:16" x14ac:dyDescent="0.25">
      <c r="M4015">
        <f>1*1.4*4.1</f>
        <v>5.7399999999999993</v>
      </c>
      <c r="N4015">
        <v>1</v>
      </c>
      <c r="O4015">
        <v>1.4</v>
      </c>
      <c r="P4015">
        <v>4.0999999999999996</v>
      </c>
    </row>
    <row r="4016" spans="13:16" x14ac:dyDescent="0.25">
      <c r="M4016">
        <f>1*1.4*5.1</f>
        <v>7.1399999999999988</v>
      </c>
      <c r="N4016">
        <v>1</v>
      </c>
      <c r="O4016">
        <v>1.4</v>
      </c>
      <c r="P4016">
        <v>5.0999999999999996</v>
      </c>
    </row>
    <row r="4017" spans="13:16" x14ac:dyDescent="0.25">
      <c r="M4017">
        <f>1*1.4*6.1</f>
        <v>8.5399999999999991</v>
      </c>
      <c r="N4017">
        <v>1</v>
      </c>
      <c r="O4017">
        <v>1.4</v>
      </c>
      <c r="P4017">
        <v>6.1</v>
      </c>
    </row>
    <row r="4018" spans="13:16" x14ac:dyDescent="0.25">
      <c r="M4018">
        <f>1*1.4*7.1</f>
        <v>9.94</v>
      </c>
      <c r="N4018">
        <v>1</v>
      </c>
      <c r="O4018">
        <v>1.4</v>
      </c>
      <c r="P4018">
        <v>7.1</v>
      </c>
    </row>
    <row r="4019" spans="13:16" x14ac:dyDescent="0.25">
      <c r="M4019">
        <f>1*1.4*8.1</f>
        <v>11.339999999999998</v>
      </c>
      <c r="N4019">
        <v>1</v>
      </c>
      <c r="O4019">
        <v>1.4</v>
      </c>
      <c r="P4019">
        <v>8.1</v>
      </c>
    </row>
    <row r="4020" spans="13:16" x14ac:dyDescent="0.25">
      <c r="M4020">
        <f>1*1.4*9.1</f>
        <v>12.739999999999998</v>
      </c>
      <c r="N4020">
        <v>1</v>
      </c>
      <c r="O4020">
        <v>1.4</v>
      </c>
      <c r="P4020">
        <v>9.1</v>
      </c>
    </row>
    <row r="4021" spans="13:16" x14ac:dyDescent="0.25">
      <c r="M4021">
        <f>1*1.4*10.1</f>
        <v>14.139999999999999</v>
      </c>
      <c r="N4021">
        <v>1</v>
      </c>
      <c r="O4021">
        <v>1.4</v>
      </c>
      <c r="P4021">
        <v>10.1</v>
      </c>
    </row>
    <row r="4022" spans="13:16" x14ac:dyDescent="0.25">
      <c r="M4022">
        <f>1*1.4*1.2</f>
        <v>1.68</v>
      </c>
      <c r="N4022">
        <v>1</v>
      </c>
      <c r="O4022">
        <v>1.4</v>
      </c>
      <c r="P4022">
        <v>1.2</v>
      </c>
    </row>
    <row r="4023" spans="13:16" x14ac:dyDescent="0.25">
      <c r="M4023">
        <f>1*1.4*2.2</f>
        <v>3.08</v>
      </c>
      <c r="N4023">
        <v>1</v>
      </c>
      <c r="O4023">
        <v>1.4</v>
      </c>
      <c r="P4023">
        <v>2.2000000000000002</v>
      </c>
    </row>
    <row r="4024" spans="13:16" x14ac:dyDescent="0.25">
      <c r="M4024">
        <f>1*1.4*3.2</f>
        <v>4.4799999999999995</v>
      </c>
      <c r="N4024">
        <v>1</v>
      </c>
      <c r="O4024">
        <v>1.4</v>
      </c>
      <c r="P4024">
        <v>3.2</v>
      </c>
    </row>
    <row r="4025" spans="13:16" x14ac:dyDescent="0.25">
      <c r="M4025">
        <f>1*1.4*4.2</f>
        <v>5.88</v>
      </c>
      <c r="N4025">
        <v>1</v>
      </c>
      <c r="O4025">
        <v>1.4</v>
      </c>
      <c r="P4025">
        <v>4.2</v>
      </c>
    </row>
    <row r="4026" spans="13:16" x14ac:dyDescent="0.25">
      <c r="M4026">
        <f>1*1.4*5.2</f>
        <v>7.2799999999999994</v>
      </c>
      <c r="N4026">
        <v>1</v>
      </c>
      <c r="O4026">
        <v>1.4</v>
      </c>
      <c r="P4026">
        <v>5.2</v>
      </c>
    </row>
    <row r="4027" spans="13:16" x14ac:dyDescent="0.25">
      <c r="M4027">
        <f>1*1.4*6.2</f>
        <v>8.68</v>
      </c>
      <c r="N4027">
        <v>1</v>
      </c>
      <c r="O4027">
        <v>1.4</v>
      </c>
      <c r="P4027">
        <v>6.2</v>
      </c>
    </row>
    <row r="4028" spans="13:16" x14ac:dyDescent="0.25">
      <c r="M4028">
        <f>1*1.4*7.2</f>
        <v>10.08</v>
      </c>
      <c r="N4028">
        <v>1</v>
      </c>
      <c r="O4028">
        <v>1.4</v>
      </c>
      <c r="P4028">
        <v>7.2</v>
      </c>
    </row>
    <row r="4029" spans="13:16" x14ac:dyDescent="0.25">
      <c r="M4029">
        <f>1*1.4*8.2</f>
        <v>11.479999999999999</v>
      </c>
      <c r="N4029">
        <v>1</v>
      </c>
      <c r="O4029">
        <v>1.4</v>
      </c>
      <c r="P4029">
        <v>8.1999999999999993</v>
      </c>
    </row>
    <row r="4030" spans="13:16" x14ac:dyDescent="0.25">
      <c r="M4030">
        <f>1*1.4*9.2</f>
        <v>12.879999999999999</v>
      </c>
      <c r="N4030">
        <v>1</v>
      </c>
      <c r="O4030">
        <v>1.4</v>
      </c>
      <c r="P4030">
        <v>9.1999999999999993</v>
      </c>
    </row>
    <row r="4031" spans="13:16" x14ac:dyDescent="0.25">
      <c r="M4031">
        <f>1*1.4*10.2</f>
        <v>14.279999999999998</v>
      </c>
      <c r="N4031">
        <v>1</v>
      </c>
      <c r="O4031">
        <v>1.4</v>
      </c>
      <c r="P4031">
        <v>10.199999999999999</v>
      </c>
    </row>
    <row r="4032" spans="13:16" x14ac:dyDescent="0.25">
      <c r="M4032">
        <f>1*1.4*1.3</f>
        <v>1.8199999999999998</v>
      </c>
      <c r="N4032">
        <v>1</v>
      </c>
      <c r="O4032">
        <v>1.4</v>
      </c>
      <c r="P4032">
        <v>1.3</v>
      </c>
    </row>
    <row r="4033" spans="13:16" x14ac:dyDescent="0.25">
      <c r="M4033">
        <f>1*1.4*2.3</f>
        <v>3.2199999999999998</v>
      </c>
      <c r="N4033">
        <v>1</v>
      </c>
      <c r="O4033">
        <v>1.4</v>
      </c>
      <c r="P4033">
        <v>2.2999999999999998</v>
      </c>
    </row>
    <row r="4034" spans="13:16" x14ac:dyDescent="0.25">
      <c r="M4034">
        <f>1*1.4*3.3</f>
        <v>4.6199999999999992</v>
      </c>
      <c r="N4034">
        <v>1</v>
      </c>
      <c r="O4034">
        <v>1.4</v>
      </c>
      <c r="P4034">
        <v>3.3</v>
      </c>
    </row>
    <row r="4035" spans="13:16" x14ac:dyDescent="0.25">
      <c r="M4035">
        <f>1*1.4*4.3</f>
        <v>6.02</v>
      </c>
      <c r="N4035">
        <v>1</v>
      </c>
      <c r="O4035">
        <v>1.4</v>
      </c>
      <c r="P4035">
        <v>4.3</v>
      </c>
    </row>
    <row r="4036" spans="13:16" x14ac:dyDescent="0.25">
      <c r="M4036">
        <f>1*1.4*5.3</f>
        <v>7.419999999999999</v>
      </c>
      <c r="N4036">
        <v>1</v>
      </c>
      <c r="O4036">
        <v>1.4</v>
      </c>
      <c r="P4036">
        <v>5.3</v>
      </c>
    </row>
    <row r="4037" spans="13:16" x14ac:dyDescent="0.25">
      <c r="M4037">
        <f>1*1.4*6.3</f>
        <v>8.8199999999999985</v>
      </c>
      <c r="N4037">
        <v>1</v>
      </c>
      <c r="O4037">
        <v>1.4</v>
      </c>
      <c r="P4037">
        <v>6.3</v>
      </c>
    </row>
    <row r="4038" spans="13:16" x14ac:dyDescent="0.25">
      <c r="M4038">
        <f>1*1.4*7.3</f>
        <v>10.219999999999999</v>
      </c>
      <c r="N4038">
        <v>1</v>
      </c>
      <c r="O4038">
        <v>1.4</v>
      </c>
      <c r="P4038">
        <v>7.3</v>
      </c>
    </row>
    <row r="4039" spans="13:16" x14ac:dyDescent="0.25">
      <c r="M4039">
        <f>1*1.4*8.3</f>
        <v>11.620000000000001</v>
      </c>
      <c r="N4039">
        <v>1</v>
      </c>
      <c r="O4039">
        <v>1.4</v>
      </c>
      <c r="P4039">
        <v>8.3000000000000007</v>
      </c>
    </row>
    <row r="4040" spans="13:16" x14ac:dyDescent="0.25">
      <c r="M4040">
        <f>1*1.4*9.3</f>
        <v>13.02</v>
      </c>
      <c r="N4040">
        <v>1</v>
      </c>
      <c r="O4040">
        <v>1.4</v>
      </c>
      <c r="P4040">
        <v>9.3000000000000007</v>
      </c>
    </row>
    <row r="4041" spans="13:16" x14ac:dyDescent="0.25">
      <c r="M4041">
        <f>1*1.4*10.3</f>
        <v>14.42</v>
      </c>
      <c r="N4041">
        <v>1</v>
      </c>
      <c r="O4041">
        <v>1.4</v>
      </c>
      <c r="P4041">
        <v>10.3</v>
      </c>
    </row>
    <row r="4042" spans="13:16" x14ac:dyDescent="0.25">
      <c r="M4042">
        <f>1*1.4*1.4</f>
        <v>1.9599999999999997</v>
      </c>
      <c r="N4042">
        <v>1</v>
      </c>
      <c r="O4042">
        <v>1.4</v>
      </c>
      <c r="P4042">
        <v>1.4</v>
      </c>
    </row>
    <row r="4043" spans="13:16" x14ac:dyDescent="0.25">
      <c r="M4043">
        <f>1*1.4*2.4</f>
        <v>3.36</v>
      </c>
      <c r="N4043">
        <v>1</v>
      </c>
      <c r="O4043">
        <v>1.4</v>
      </c>
      <c r="P4043">
        <v>2.4</v>
      </c>
    </row>
    <row r="4044" spans="13:16" x14ac:dyDescent="0.25">
      <c r="M4044">
        <f>1*1.4*3.4</f>
        <v>4.76</v>
      </c>
      <c r="N4044">
        <v>1</v>
      </c>
      <c r="O4044">
        <v>1.4</v>
      </c>
      <c r="P4044">
        <v>3.4</v>
      </c>
    </row>
    <row r="4045" spans="13:16" x14ac:dyDescent="0.25">
      <c r="M4045">
        <f>1*1.4*4.4</f>
        <v>6.16</v>
      </c>
      <c r="N4045">
        <v>1</v>
      </c>
      <c r="O4045">
        <v>1.4</v>
      </c>
      <c r="P4045">
        <v>4.4000000000000004</v>
      </c>
    </row>
    <row r="4046" spans="13:16" x14ac:dyDescent="0.25">
      <c r="M4046">
        <f>1*1.4*5.4</f>
        <v>7.56</v>
      </c>
      <c r="N4046">
        <v>1</v>
      </c>
      <c r="O4046">
        <v>1.4</v>
      </c>
      <c r="P4046">
        <v>5.4</v>
      </c>
    </row>
    <row r="4047" spans="13:16" x14ac:dyDescent="0.25">
      <c r="M4047">
        <f>1*1.4*6.4</f>
        <v>8.9599999999999991</v>
      </c>
      <c r="N4047">
        <v>1</v>
      </c>
      <c r="O4047">
        <v>1.4</v>
      </c>
      <c r="P4047">
        <v>6.4</v>
      </c>
    </row>
    <row r="4048" spans="13:16" x14ac:dyDescent="0.25">
      <c r="M4048">
        <f>1*1.4*7.4</f>
        <v>10.36</v>
      </c>
      <c r="N4048">
        <v>1</v>
      </c>
      <c r="O4048">
        <v>1.4</v>
      </c>
      <c r="P4048">
        <v>7.4</v>
      </c>
    </row>
    <row r="4049" spans="13:16" x14ac:dyDescent="0.25">
      <c r="M4049">
        <f>1*1.4*8.4</f>
        <v>11.76</v>
      </c>
      <c r="N4049">
        <v>1</v>
      </c>
      <c r="O4049">
        <v>1.4</v>
      </c>
      <c r="P4049">
        <v>8.4</v>
      </c>
    </row>
    <row r="4050" spans="13:16" x14ac:dyDescent="0.25">
      <c r="M4050">
        <f>1*1.4*9.4</f>
        <v>13.16</v>
      </c>
      <c r="N4050">
        <v>1</v>
      </c>
      <c r="O4050">
        <v>1.4</v>
      </c>
      <c r="P4050">
        <v>9.4</v>
      </c>
    </row>
    <row r="4051" spans="13:16" x14ac:dyDescent="0.25">
      <c r="M4051">
        <f>1*1.4*10.4</f>
        <v>14.559999999999999</v>
      </c>
      <c r="N4051">
        <v>1</v>
      </c>
      <c r="O4051">
        <v>1.4</v>
      </c>
      <c r="P4051">
        <v>10.4</v>
      </c>
    </row>
    <row r="4052" spans="13:16" x14ac:dyDescent="0.25">
      <c r="M4052">
        <f>1*1.4*1.5</f>
        <v>2.0999999999999996</v>
      </c>
      <c r="N4052">
        <v>1</v>
      </c>
      <c r="O4052">
        <v>1.4</v>
      </c>
      <c r="P4052">
        <v>1.5</v>
      </c>
    </row>
    <row r="4053" spans="13:16" x14ac:dyDescent="0.25">
      <c r="M4053">
        <f>1*1.4*2.5</f>
        <v>3.5</v>
      </c>
      <c r="N4053">
        <v>1</v>
      </c>
      <c r="O4053">
        <v>1.4</v>
      </c>
      <c r="P4053">
        <v>2.5</v>
      </c>
    </row>
    <row r="4054" spans="13:16" x14ac:dyDescent="0.25">
      <c r="M4054">
        <f>1*1.4*3.5</f>
        <v>4.8999999999999995</v>
      </c>
      <c r="N4054">
        <v>1</v>
      </c>
      <c r="O4054">
        <v>1.4</v>
      </c>
      <c r="P4054">
        <v>3.5</v>
      </c>
    </row>
    <row r="4055" spans="13:16" x14ac:dyDescent="0.25">
      <c r="M4055">
        <f>1*1.4*4.5</f>
        <v>6.3</v>
      </c>
      <c r="N4055">
        <v>1</v>
      </c>
      <c r="O4055">
        <v>1.4</v>
      </c>
      <c r="P4055">
        <v>4.5</v>
      </c>
    </row>
    <row r="4056" spans="13:16" x14ac:dyDescent="0.25">
      <c r="M4056">
        <f>1*1.4*5.5</f>
        <v>7.6999999999999993</v>
      </c>
      <c r="N4056">
        <v>1</v>
      </c>
      <c r="O4056">
        <v>1.4</v>
      </c>
      <c r="P4056">
        <v>5.5</v>
      </c>
    </row>
    <row r="4057" spans="13:16" x14ac:dyDescent="0.25">
      <c r="M4057">
        <f>1*1.4*6.5</f>
        <v>9.1</v>
      </c>
      <c r="N4057">
        <v>1</v>
      </c>
      <c r="O4057">
        <v>1.4</v>
      </c>
      <c r="P4057">
        <v>6.5</v>
      </c>
    </row>
    <row r="4058" spans="13:16" x14ac:dyDescent="0.25">
      <c r="M4058">
        <f>1*1.4*7.5</f>
        <v>10.5</v>
      </c>
      <c r="N4058">
        <v>1</v>
      </c>
      <c r="O4058">
        <v>1.4</v>
      </c>
      <c r="P4058">
        <v>7.5</v>
      </c>
    </row>
    <row r="4059" spans="13:16" x14ac:dyDescent="0.25">
      <c r="M4059">
        <f>1*1.4*8.5</f>
        <v>11.899999999999999</v>
      </c>
      <c r="N4059">
        <v>1</v>
      </c>
      <c r="O4059">
        <v>1.4</v>
      </c>
      <c r="P4059">
        <v>8.5</v>
      </c>
    </row>
    <row r="4060" spans="13:16" x14ac:dyDescent="0.25">
      <c r="M4060">
        <f>1*1.4*9.5</f>
        <v>13.299999999999999</v>
      </c>
      <c r="N4060">
        <v>1</v>
      </c>
      <c r="O4060">
        <v>1.4</v>
      </c>
      <c r="P4060">
        <v>9.5</v>
      </c>
    </row>
    <row r="4061" spans="13:16" x14ac:dyDescent="0.25">
      <c r="M4061">
        <f>1*1.4*10.5</f>
        <v>14.7</v>
      </c>
      <c r="N4061">
        <v>1</v>
      </c>
      <c r="O4061">
        <v>1.4</v>
      </c>
      <c r="P4061">
        <v>10.5</v>
      </c>
    </row>
    <row r="4062" spans="13:16" x14ac:dyDescent="0.25">
      <c r="M4062">
        <f>1*1.4*1.6</f>
        <v>2.2399999999999998</v>
      </c>
      <c r="N4062">
        <v>1</v>
      </c>
      <c r="O4062">
        <v>1.4</v>
      </c>
      <c r="P4062">
        <v>1.6</v>
      </c>
    </row>
    <row r="4063" spans="13:16" x14ac:dyDescent="0.25">
      <c r="M4063">
        <f>1*1.4*2.6</f>
        <v>3.6399999999999997</v>
      </c>
      <c r="N4063">
        <v>1</v>
      </c>
      <c r="O4063">
        <v>1.4</v>
      </c>
      <c r="P4063">
        <v>2.6</v>
      </c>
    </row>
    <row r="4064" spans="13:16" x14ac:dyDescent="0.25">
      <c r="M4064">
        <f>1*1.4*3.6</f>
        <v>5.04</v>
      </c>
      <c r="N4064">
        <v>1</v>
      </c>
      <c r="O4064">
        <v>1.4</v>
      </c>
      <c r="P4064">
        <v>3.6</v>
      </c>
    </row>
    <row r="4065" spans="13:16" x14ac:dyDescent="0.25">
      <c r="M4065">
        <f>1*1.4*4.6</f>
        <v>6.4399999999999995</v>
      </c>
      <c r="N4065">
        <v>1</v>
      </c>
      <c r="O4065">
        <v>1.4</v>
      </c>
      <c r="P4065">
        <v>4.5999999999999996</v>
      </c>
    </row>
    <row r="4066" spans="13:16" x14ac:dyDescent="0.25">
      <c r="M4066">
        <f>1*1.4*5.6</f>
        <v>7.839999999999999</v>
      </c>
      <c r="N4066">
        <v>1</v>
      </c>
      <c r="O4066">
        <v>1.4</v>
      </c>
      <c r="P4066">
        <v>5.6</v>
      </c>
    </row>
    <row r="4067" spans="13:16" x14ac:dyDescent="0.25">
      <c r="M4067">
        <f>1*1.4*6.6</f>
        <v>9.2399999999999984</v>
      </c>
      <c r="N4067">
        <v>1</v>
      </c>
      <c r="O4067">
        <v>1.4</v>
      </c>
      <c r="P4067">
        <v>6.6</v>
      </c>
    </row>
    <row r="4068" spans="13:16" x14ac:dyDescent="0.25">
      <c r="M4068">
        <f>1*1.4*7.6</f>
        <v>10.639999999999999</v>
      </c>
      <c r="N4068">
        <v>1</v>
      </c>
      <c r="O4068">
        <v>1.4</v>
      </c>
      <c r="P4068">
        <v>7.6</v>
      </c>
    </row>
    <row r="4069" spans="13:16" x14ac:dyDescent="0.25">
      <c r="M4069">
        <f>1*1.4*8.6</f>
        <v>12.04</v>
      </c>
      <c r="N4069">
        <v>1</v>
      </c>
      <c r="O4069">
        <v>1.4</v>
      </c>
      <c r="P4069">
        <v>8.6</v>
      </c>
    </row>
    <row r="4070" spans="13:16" x14ac:dyDescent="0.25">
      <c r="M4070">
        <f>1*1.4*9.6</f>
        <v>13.44</v>
      </c>
      <c r="N4070">
        <v>1</v>
      </c>
      <c r="O4070">
        <v>1.4</v>
      </c>
      <c r="P4070">
        <v>9.6</v>
      </c>
    </row>
    <row r="4071" spans="13:16" x14ac:dyDescent="0.25">
      <c r="M4071">
        <f>1*1.4*10.6</f>
        <v>14.839999999999998</v>
      </c>
      <c r="N4071">
        <v>1</v>
      </c>
      <c r="O4071">
        <v>1.4</v>
      </c>
      <c r="P4071">
        <v>10.6</v>
      </c>
    </row>
    <row r="4072" spans="13:16" x14ac:dyDescent="0.25">
      <c r="M4072">
        <f>1*1.4*1.7</f>
        <v>2.38</v>
      </c>
      <c r="N4072">
        <v>1</v>
      </c>
      <c r="O4072">
        <v>1.4</v>
      </c>
      <c r="P4072">
        <v>1.7</v>
      </c>
    </row>
    <row r="4073" spans="13:16" x14ac:dyDescent="0.25">
      <c r="M4073">
        <f>1*1.4*2.7</f>
        <v>3.78</v>
      </c>
      <c r="N4073">
        <v>1</v>
      </c>
      <c r="O4073">
        <v>1.4</v>
      </c>
      <c r="P4073">
        <v>2.7</v>
      </c>
    </row>
    <row r="4074" spans="13:16" x14ac:dyDescent="0.25">
      <c r="M4074">
        <f>1*1.4*3.7</f>
        <v>5.18</v>
      </c>
      <c r="N4074">
        <v>1</v>
      </c>
      <c r="O4074">
        <v>1.4</v>
      </c>
      <c r="P4074">
        <v>3.7</v>
      </c>
    </row>
    <row r="4075" spans="13:16" x14ac:dyDescent="0.25">
      <c r="M4075">
        <f>1*1.4*4.7</f>
        <v>6.58</v>
      </c>
      <c r="N4075">
        <v>1</v>
      </c>
      <c r="O4075">
        <v>1.4</v>
      </c>
      <c r="P4075">
        <v>4.7</v>
      </c>
    </row>
    <row r="4076" spans="13:16" x14ac:dyDescent="0.25">
      <c r="M4076">
        <f>1*1.4*5.7</f>
        <v>7.9799999999999995</v>
      </c>
      <c r="N4076">
        <v>1</v>
      </c>
      <c r="O4076">
        <v>1.4</v>
      </c>
      <c r="P4076">
        <v>5.7</v>
      </c>
    </row>
    <row r="4077" spans="13:16" x14ac:dyDescent="0.25">
      <c r="M4077">
        <f>1*1.4*6.7</f>
        <v>9.379999999999999</v>
      </c>
      <c r="N4077">
        <v>1</v>
      </c>
      <c r="O4077">
        <v>1.4</v>
      </c>
      <c r="P4077">
        <v>6.7</v>
      </c>
    </row>
    <row r="4078" spans="13:16" x14ac:dyDescent="0.25">
      <c r="M4078">
        <f>1*1.4*7.7</f>
        <v>10.78</v>
      </c>
      <c r="N4078">
        <v>1</v>
      </c>
      <c r="O4078">
        <v>1.4</v>
      </c>
      <c r="P4078">
        <v>7.7</v>
      </c>
    </row>
    <row r="4079" spans="13:16" x14ac:dyDescent="0.25">
      <c r="M4079">
        <f>1*1.4*8.7</f>
        <v>12.179999999999998</v>
      </c>
      <c r="N4079">
        <v>1</v>
      </c>
      <c r="O4079">
        <v>1.4</v>
      </c>
      <c r="P4079">
        <v>8.6999999999999993</v>
      </c>
    </row>
    <row r="4080" spans="13:16" x14ac:dyDescent="0.25">
      <c r="M4080">
        <f>1*1.4*9.7</f>
        <v>13.579999999999998</v>
      </c>
      <c r="N4080">
        <v>1</v>
      </c>
      <c r="O4080">
        <v>1.4</v>
      </c>
      <c r="P4080">
        <v>9.6999999999999993</v>
      </c>
    </row>
    <row r="4081" spans="13:16" x14ac:dyDescent="0.25">
      <c r="M4081">
        <f>1*1.4*10.7</f>
        <v>14.979999999999999</v>
      </c>
      <c r="N4081">
        <v>1</v>
      </c>
      <c r="O4081">
        <v>1.4</v>
      </c>
      <c r="P4081">
        <v>10.7</v>
      </c>
    </row>
    <row r="4082" spans="13:16" x14ac:dyDescent="0.25">
      <c r="M4082">
        <f>1*1.4*1.8</f>
        <v>2.52</v>
      </c>
      <c r="N4082">
        <v>1</v>
      </c>
      <c r="O4082">
        <v>1.4</v>
      </c>
      <c r="P4082">
        <v>1.8</v>
      </c>
    </row>
    <row r="4083" spans="13:16" x14ac:dyDescent="0.25">
      <c r="M4083">
        <f>1*1.4*2.8</f>
        <v>3.9199999999999995</v>
      </c>
      <c r="N4083">
        <v>1</v>
      </c>
      <c r="O4083">
        <v>1.4</v>
      </c>
      <c r="P4083">
        <v>2.8</v>
      </c>
    </row>
    <row r="4084" spans="13:16" x14ac:dyDescent="0.25">
      <c r="M4084">
        <f>1*1.4*3.8</f>
        <v>5.3199999999999994</v>
      </c>
      <c r="N4084">
        <v>1</v>
      </c>
      <c r="O4084">
        <v>1.4</v>
      </c>
      <c r="P4084">
        <v>3.8</v>
      </c>
    </row>
    <row r="4085" spans="13:16" x14ac:dyDescent="0.25">
      <c r="M4085">
        <f>1*1.4*4.8</f>
        <v>6.72</v>
      </c>
      <c r="N4085">
        <v>1</v>
      </c>
      <c r="O4085">
        <v>1.4</v>
      </c>
      <c r="P4085">
        <v>4.8</v>
      </c>
    </row>
    <row r="4086" spans="13:16" x14ac:dyDescent="0.25">
      <c r="M4086">
        <f>1*1.4*5.8</f>
        <v>8.1199999999999992</v>
      </c>
      <c r="N4086">
        <v>1</v>
      </c>
      <c r="O4086">
        <v>1.4</v>
      </c>
      <c r="P4086">
        <v>5.8</v>
      </c>
    </row>
    <row r="4087" spans="13:16" x14ac:dyDescent="0.25">
      <c r="M4087">
        <f>1*1.4*6.8</f>
        <v>9.52</v>
      </c>
      <c r="N4087">
        <v>1</v>
      </c>
      <c r="O4087">
        <v>1.4</v>
      </c>
      <c r="P4087">
        <v>6.8</v>
      </c>
    </row>
    <row r="4088" spans="13:16" x14ac:dyDescent="0.25">
      <c r="M4088">
        <f>1*1.4*7.8</f>
        <v>10.92</v>
      </c>
      <c r="N4088">
        <v>1</v>
      </c>
      <c r="O4088">
        <v>1.4</v>
      </c>
      <c r="P4088">
        <v>7.8</v>
      </c>
    </row>
    <row r="4089" spans="13:16" x14ac:dyDescent="0.25">
      <c r="M4089">
        <f>1*1.4*8.8</f>
        <v>12.32</v>
      </c>
      <c r="N4089">
        <v>1</v>
      </c>
      <c r="O4089">
        <v>1.4</v>
      </c>
      <c r="P4089">
        <v>8.8000000000000007</v>
      </c>
    </row>
    <row r="4090" spans="13:16" x14ac:dyDescent="0.25">
      <c r="M4090">
        <f>1*1.4*9.8</f>
        <v>13.72</v>
      </c>
      <c r="N4090">
        <v>1</v>
      </c>
      <c r="O4090">
        <v>1.4</v>
      </c>
      <c r="P4090">
        <v>9.8000000000000007</v>
      </c>
    </row>
    <row r="4091" spans="13:16" x14ac:dyDescent="0.25">
      <c r="M4091">
        <f>1*1.4*10.8</f>
        <v>15.12</v>
      </c>
      <c r="N4091">
        <v>1</v>
      </c>
      <c r="O4091">
        <v>1.4</v>
      </c>
      <c r="P4091">
        <v>10.8</v>
      </c>
    </row>
    <row r="4092" spans="13:16" x14ac:dyDescent="0.25">
      <c r="M4092">
        <f>1*1.4*1.9</f>
        <v>2.6599999999999997</v>
      </c>
      <c r="N4092">
        <v>1</v>
      </c>
      <c r="O4092">
        <v>1.4</v>
      </c>
      <c r="P4092">
        <v>1.9</v>
      </c>
    </row>
    <row r="4093" spans="13:16" x14ac:dyDescent="0.25">
      <c r="M4093">
        <f>1*1.4*2.9</f>
        <v>4.0599999999999996</v>
      </c>
      <c r="N4093">
        <v>1</v>
      </c>
      <c r="O4093">
        <v>1.4</v>
      </c>
      <c r="P4093">
        <v>2.9</v>
      </c>
    </row>
    <row r="4094" spans="13:16" x14ac:dyDescent="0.25">
      <c r="M4094">
        <f>1*1.4*3.9</f>
        <v>5.46</v>
      </c>
      <c r="N4094">
        <v>1</v>
      </c>
      <c r="O4094">
        <v>1.4</v>
      </c>
      <c r="P4094">
        <v>3.9</v>
      </c>
    </row>
    <row r="4095" spans="13:16" x14ac:dyDescent="0.25">
      <c r="M4095">
        <f>1*1.4*4.9</f>
        <v>6.86</v>
      </c>
      <c r="N4095">
        <v>1</v>
      </c>
      <c r="O4095">
        <v>1.4</v>
      </c>
      <c r="P4095">
        <v>4.9000000000000004</v>
      </c>
    </row>
    <row r="4096" spans="13:16" x14ac:dyDescent="0.25">
      <c r="M4096">
        <f>1*1.4*5.9</f>
        <v>8.26</v>
      </c>
      <c r="N4096">
        <v>1</v>
      </c>
      <c r="O4096">
        <v>1.4</v>
      </c>
      <c r="P4096">
        <v>5.9</v>
      </c>
    </row>
    <row r="4097" spans="13:16" x14ac:dyDescent="0.25">
      <c r="M4097">
        <f>1*1.4*6.9</f>
        <v>9.66</v>
      </c>
      <c r="N4097">
        <v>1</v>
      </c>
      <c r="O4097">
        <v>1.4</v>
      </c>
      <c r="P4097">
        <v>6.9</v>
      </c>
    </row>
    <row r="4098" spans="13:16" x14ac:dyDescent="0.25">
      <c r="M4098">
        <f>1*1.4*7.9</f>
        <v>11.06</v>
      </c>
      <c r="N4098">
        <v>1</v>
      </c>
      <c r="O4098">
        <v>1.4</v>
      </c>
      <c r="P4098">
        <v>7.9</v>
      </c>
    </row>
    <row r="4099" spans="13:16" x14ac:dyDescent="0.25">
      <c r="M4099">
        <f>1*1.4*8.9</f>
        <v>12.459999999999999</v>
      </c>
      <c r="N4099">
        <v>1</v>
      </c>
      <c r="O4099">
        <v>1.4</v>
      </c>
      <c r="P4099">
        <v>8.9</v>
      </c>
    </row>
    <row r="4100" spans="13:16" x14ac:dyDescent="0.25">
      <c r="M4100">
        <f>1*1.4*9.9</f>
        <v>13.86</v>
      </c>
      <c r="N4100">
        <v>1</v>
      </c>
      <c r="O4100">
        <v>1.4</v>
      </c>
      <c r="P4100">
        <v>9.9</v>
      </c>
    </row>
    <row r="4101" spans="13:16" x14ac:dyDescent="0.25">
      <c r="M4101">
        <f>1*1.4*10.9</f>
        <v>15.26</v>
      </c>
      <c r="N4101">
        <v>1</v>
      </c>
      <c r="O4101">
        <v>1.4</v>
      </c>
      <c r="P4101">
        <v>10.9</v>
      </c>
    </row>
    <row r="4102" spans="13:16" x14ac:dyDescent="0.25">
      <c r="M4102">
        <f>1*2.4*1</f>
        <v>2.4</v>
      </c>
      <c r="N4102">
        <v>1</v>
      </c>
      <c r="O4102">
        <v>2.4</v>
      </c>
      <c r="P4102">
        <v>1</v>
      </c>
    </row>
    <row r="4103" spans="13:16" x14ac:dyDescent="0.25">
      <c r="M4103">
        <f>1*2.4*2</f>
        <v>4.8</v>
      </c>
      <c r="N4103">
        <v>1</v>
      </c>
      <c r="O4103">
        <v>2.4</v>
      </c>
      <c r="P4103">
        <v>2</v>
      </c>
    </row>
    <row r="4104" spans="13:16" x14ac:dyDescent="0.25">
      <c r="M4104">
        <f>1*2.4*3</f>
        <v>7.1999999999999993</v>
      </c>
      <c r="N4104">
        <v>1</v>
      </c>
      <c r="O4104">
        <v>2.4</v>
      </c>
      <c r="P4104">
        <v>3</v>
      </c>
    </row>
    <row r="4105" spans="13:16" x14ac:dyDescent="0.25">
      <c r="M4105">
        <f>1*2.4*4</f>
        <v>9.6</v>
      </c>
      <c r="N4105">
        <v>1</v>
      </c>
      <c r="O4105">
        <v>2.4</v>
      </c>
      <c r="P4105">
        <v>4</v>
      </c>
    </row>
    <row r="4106" spans="13:16" x14ac:dyDescent="0.25">
      <c r="M4106">
        <f>1*2.4*5</f>
        <v>12</v>
      </c>
      <c r="N4106">
        <v>1</v>
      </c>
      <c r="O4106">
        <v>2.4</v>
      </c>
      <c r="P4106">
        <v>5</v>
      </c>
    </row>
    <row r="4107" spans="13:16" x14ac:dyDescent="0.25">
      <c r="M4107">
        <f>1*2.4*6</f>
        <v>14.399999999999999</v>
      </c>
      <c r="N4107">
        <v>1</v>
      </c>
      <c r="O4107">
        <v>2.4</v>
      </c>
      <c r="P4107">
        <v>6</v>
      </c>
    </row>
    <row r="4108" spans="13:16" x14ac:dyDescent="0.25">
      <c r="M4108">
        <f>1*2.4*7</f>
        <v>16.8</v>
      </c>
      <c r="N4108">
        <v>1</v>
      </c>
      <c r="O4108">
        <v>2.4</v>
      </c>
      <c r="P4108">
        <v>7</v>
      </c>
    </row>
    <row r="4109" spans="13:16" x14ac:dyDescent="0.25">
      <c r="M4109">
        <f>1*2.4*8</f>
        <v>19.2</v>
      </c>
      <c r="N4109">
        <v>1</v>
      </c>
      <c r="O4109">
        <v>2.4</v>
      </c>
      <c r="P4109">
        <v>8</v>
      </c>
    </row>
    <row r="4110" spans="13:16" x14ac:dyDescent="0.25">
      <c r="M4110">
        <f>1*2.4*9</f>
        <v>21.599999999999998</v>
      </c>
      <c r="N4110">
        <v>1</v>
      </c>
      <c r="O4110">
        <v>2.4</v>
      </c>
      <c r="P4110">
        <v>9</v>
      </c>
    </row>
    <row r="4111" spans="13:16" x14ac:dyDescent="0.25">
      <c r="M4111">
        <f>1*2.4*10</f>
        <v>24</v>
      </c>
      <c r="N4111">
        <v>1</v>
      </c>
      <c r="O4111">
        <v>2.4</v>
      </c>
      <c r="P4111">
        <v>10</v>
      </c>
    </row>
    <row r="4112" spans="13:16" x14ac:dyDescent="0.25">
      <c r="M4112">
        <f>1*2.4*1.1</f>
        <v>2.64</v>
      </c>
      <c r="N4112">
        <v>1</v>
      </c>
      <c r="O4112">
        <v>2.4</v>
      </c>
      <c r="P4112">
        <v>1.1000000000000001</v>
      </c>
    </row>
    <row r="4113" spans="13:16" x14ac:dyDescent="0.25">
      <c r="M4113">
        <f>1*2.4*2.1</f>
        <v>5.04</v>
      </c>
      <c r="N4113">
        <v>1</v>
      </c>
      <c r="O4113">
        <v>2.4</v>
      </c>
      <c r="P4113">
        <v>2.1</v>
      </c>
    </row>
    <row r="4114" spans="13:16" x14ac:dyDescent="0.25">
      <c r="M4114">
        <f>1*2.4*3.1</f>
        <v>7.4399999999999995</v>
      </c>
      <c r="N4114">
        <v>1</v>
      </c>
      <c r="O4114">
        <v>2.4</v>
      </c>
      <c r="P4114">
        <v>3.1</v>
      </c>
    </row>
    <row r="4115" spans="13:16" x14ac:dyDescent="0.25">
      <c r="M4115">
        <f>1*2.4*4.1</f>
        <v>9.8399999999999981</v>
      </c>
      <c r="N4115">
        <v>1</v>
      </c>
      <c r="O4115">
        <v>2.4</v>
      </c>
      <c r="P4115">
        <v>4.0999999999999996</v>
      </c>
    </row>
    <row r="4116" spans="13:16" x14ac:dyDescent="0.25">
      <c r="M4116">
        <f>1*2.4*5.1</f>
        <v>12.239999999999998</v>
      </c>
      <c r="N4116">
        <v>1</v>
      </c>
      <c r="O4116">
        <v>2.4</v>
      </c>
      <c r="P4116">
        <v>5.0999999999999996</v>
      </c>
    </row>
    <row r="4117" spans="13:16" x14ac:dyDescent="0.25">
      <c r="M4117">
        <f>1*2.4*6.1</f>
        <v>14.639999999999999</v>
      </c>
      <c r="N4117">
        <v>1</v>
      </c>
      <c r="O4117">
        <v>2.4</v>
      </c>
      <c r="P4117">
        <v>6.1</v>
      </c>
    </row>
    <row r="4118" spans="13:16" x14ac:dyDescent="0.25">
      <c r="M4118">
        <f>1*2.4*7.1</f>
        <v>17.04</v>
      </c>
      <c r="N4118">
        <v>1</v>
      </c>
      <c r="O4118">
        <v>2.4</v>
      </c>
      <c r="P4118">
        <v>7.1</v>
      </c>
    </row>
    <row r="4119" spans="13:16" x14ac:dyDescent="0.25">
      <c r="M4119">
        <f>1*2.4*8.1</f>
        <v>19.439999999999998</v>
      </c>
      <c r="N4119">
        <v>1</v>
      </c>
      <c r="O4119">
        <v>2.4</v>
      </c>
      <c r="P4119">
        <v>8.1</v>
      </c>
    </row>
    <row r="4120" spans="13:16" x14ac:dyDescent="0.25">
      <c r="M4120">
        <f>1*2.4*9.1</f>
        <v>21.84</v>
      </c>
      <c r="N4120">
        <v>1</v>
      </c>
      <c r="O4120">
        <v>2.4</v>
      </c>
      <c r="P4120">
        <v>9.1</v>
      </c>
    </row>
    <row r="4121" spans="13:16" x14ac:dyDescent="0.25">
      <c r="M4121">
        <f>1*2.4*10.1</f>
        <v>24.24</v>
      </c>
      <c r="N4121">
        <v>1</v>
      </c>
      <c r="O4121">
        <v>2.4</v>
      </c>
      <c r="P4121">
        <v>10.1</v>
      </c>
    </row>
    <row r="4122" spans="13:16" x14ac:dyDescent="0.25">
      <c r="M4122">
        <f>1*2.4*1.2</f>
        <v>2.88</v>
      </c>
      <c r="N4122">
        <v>1</v>
      </c>
      <c r="O4122">
        <v>2.4</v>
      </c>
      <c r="P4122">
        <v>1.2</v>
      </c>
    </row>
    <row r="4123" spans="13:16" x14ac:dyDescent="0.25">
      <c r="M4123">
        <f>1*2.4*2.2</f>
        <v>5.28</v>
      </c>
      <c r="N4123">
        <v>1</v>
      </c>
      <c r="O4123">
        <v>2.4</v>
      </c>
      <c r="P4123">
        <v>2.2000000000000002</v>
      </c>
    </row>
    <row r="4124" spans="13:16" x14ac:dyDescent="0.25">
      <c r="M4124">
        <f>1*2.4*3.2</f>
        <v>7.68</v>
      </c>
      <c r="N4124">
        <v>1</v>
      </c>
      <c r="O4124">
        <v>2.4</v>
      </c>
      <c r="P4124">
        <v>3.2</v>
      </c>
    </row>
    <row r="4125" spans="13:16" x14ac:dyDescent="0.25">
      <c r="M4125">
        <f>1*2.4*4.2</f>
        <v>10.08</v>
      </c>
      <c r="N4125">
        <v>1</v>
      </c>
      <c r="O4125">
        <v>2.4</v>
      </c>
      <c r="P4125">
        <v>4.2</v>
      </c>
    </row>
    <row r="4126" spans="13:16" x14ac:dyDescent="0.25">
      <c r="M4126">
        <f>1*2.4*5.2</f>
        <v>12.48</v>
      </c>
      <c r="N4126">
        <v>1</v>
      </c>
      <c r="O4126">
        <v>2.4</v>
      </c>
      <c r="P4126">
        <v>5.2</v>
      </c>
    </row>
    <row r="4127" spans="13:16" x14ac:dyDescent="0.25">
      <c r="M4127">
        <f>1*2.4*6.2</f>
        <v>14.879999999999999</v>
      </c>
      <c r="N4127">
        <v>1</v>
      </c>
      <c r="O4127">
        <v>2.4</v>
      </c>
      <c r="P4127">
        <v>6.2</v>
      </c>
    </row>
    <row r="4128" spans="13:16" x14ac:dyDescent="0.25">
      <c r="M4128">
        <f>1*2.4*7.2</f>
        <v>17.28</v>
      </c>
      <c r="N4128">
        <v>1</v>
      </c>
      <c r="O4128">
        <v>2.4</v>
      </c>
      <c r="P4128">
        <v>7.2</v>
      </c>
    </row>
    <row r="4129" spans="13:16" x14ac:dyDescent="0.25">
      <c r="M4129">
        <f>1*2.4*8.2</f>
        <v>19.679999999999996</v>
      </c>
      <c r="N4129">
        <v>1</v>
      </c>
      <c r="O4129">
        <v>2.4</v>
      </c>
      <c r="P4129">
        <v>8.1999999999999993</v>
      </c>
    </row>
    <row r="4130" spans="13:16" x14ac:dyDescent="0.25">
      <c r="M4130">
        <f>1*2.4*9.2</f>
        <v>22.08</v>
      </c>
      <c r="N4130">
        <v>1</v>
      </c>
      <c r="O4130">
        <v>2.4</v>
      </c>
      <c r="P4130">
        <v>9.1999999999999993</v>
      </c>
    </row>
    <row r="4131" spans="13:16" x14ac:dyDescent="0.25">
      <c r="M4131">
        <f>1*2.4*10.2</f>
        <v>24.479999999999997</v>
      </c>
      <c r="N4131">
        <v>1</v>
      </c>
      <c r="O4131">
        <v>2.4</v>
      </c>
      <c r="P4131">
        <v>10.199999999999999</v>
      </c>
    </row>
    <row r="4132" spans="13:16" x14ac:dyDescent="0.25">
      <c r="M4132">
        <f>1*2.4*1.3</f>
        <v>3.12</v>
      </c>
      <c r="N4132">
        <v>1</v>
      </c>
      <c r="O4132">
        <v>2.4</v>
      </c>
      <c r="P4132">
        <v>1.3</v>
      </c>
    </row>
    <row r="4133" spans="13:16" x14ac:dyDescent="0.25">
      <c r="M4133">
        <f>1*2.4*2.3</f>
        <v>5.52</v>
      </c>
      <c r="N4133">
        <v>1</v>
      </c>
      <c r="O4133">
        <v>2.4</v>
      </c>
      <c r="P4133">
        <v>2.2999999999999998</v>
      </c>
    </row>
    <row r="4134" spans="13:16" x14ac:dyDescent="0.25">
      <c r="M4134">
        <f>1*2.4*3.3</f>
        <v>7.919999999999999</v>
      </c>
      <c r="N4134">
        <v>1</v>
      </c>
      <c r="O4134">
        <v>2.4</v>
      </c>
      <c r="P4134">
        <v>3.3</v>
      </c>
    </row>
    <row r="4135" spans="13:16" x14ac:dyDescent="0.25">
      <c r="M4135">
        <f>1*2.4*4.3</f>
        <v>10.319999999999999</v>
      </c>
      <c r="N4135">
        <v>1</v>
      </c>
      <c r="O4135">
        <v>2.4</v>
      </c>
      <c r="P4135">
        <v>4.3</v>
      </c>
    </row>
    <row r="4136" spans="13:16" x14ac:dyDescent="0.25">
      <c r="M4136">
        <f>1*2.4*5.3</f>
        <v>12.719999999999999</v>
      </c>
      <c r="N4136">
        <v>1</v>
      </c>
      <c r="O4136">
        <v>2.4</v>
      </c>
      <c r="P4136">
        <v>5.3</v>
      </c>
    </row>
    <row r="4137" spans="13:16" x14ac:dyDescent="0.25">
      <c r="M4137">
        <f>1*2.4*6.3</f>
        <v>15.12</v>
      </c>
      <c r="N4137">
        <v>1</v>
      </c>
      <c r="O4137">
        <v>2.4</v>
      </c>
      <c r="P4137">
        <v>6.3</v>
      </c>
    </row>
    <row r="4138" spans="13:16" x14ac:dyDescent="0.25">
      <c r="M4138">
        <f>1*2.4*7.3</f>
        <v>17.52</v>
      </c>
      <c r="N4138">
        <v>1</v>
      </c>
      <c r="O4138">
        <v>2.4</v>
      </c>
      <c r="P4138">
        <v>7.3</v>
      </c>
    </row>
    <row r="4139" spans="13:16" x14ac:dyDescent="0.25">
      <c r="M4139">
        <f>1*2.4*8.3</f>
        <v>19.920000000000002</v>
      </c>
      <c r="N4139">
        <v>1</v>
      </c>
      <c r="O4139">
        <v>2.4</v>
      </c>
      <c r="P4139">
        <v>8.3000000000000007</v>
      </c>
    </row>
    <row r="4140" spans="13:16" x14ac:dyDescent="0.25">
      <c r="M4140">
        <f>1*2.4*9.3</f>
        <v>22.32</v>
      </c>
      <c r="N4140">
        <v>1</v>
      </c>
      <c r="O4140">
        <v>2.4</v>
      </c>
      <c r="P4140">
        <v>9.3000000000000007</v>
      </c>
    </row>
    <row r="4141" spans="13:16" x14ac:dyDescent="0.25">
      <c r="M4141">
        <f>1*2.4*10.3</f>
        <v>24.720000000000002</v>
      </c>
      <c r="N4141">
        <v>1</v>
      </c>
      <c r="O4141">
        <v>2.4</v>
      </c>
      <c r="P4141">
        <v>10.3</v>
      </c>
    </row>
    <row r="4142" spans="13:16" x14ac:dyDescent="0.25">
      <c r="M4142">
        <f>1*2.4*1.4</f>
        <v>3.36</v>
      </c>
      <c r="N4142">
        <v>1</v>
      </c>
      <c r="O4142">
        <v>2.4</v>
      </c>
      <c r="P4142">
        <v>1.4</v>
      </c>
    </row>
    <row r="4143" spans="13:16" x14ac:dyDescent="0.25">
      <c r="M4143">
        <f>1*2.4*2.4</f>
        <v>5.76</v>
      </c>
      <c r="N4143">
        <v>1</v>
      </c>
      <c r="O4143">
        <v>2.4</v>
      </c>
      <c r="P4143">
        <v>2.4</v>
      </c>
    </row>
    <row r="4144" spans="13:16" x14ac:dyDescent="0.25">
      <c r="M4144">
        <f>1*2.4*3.4</f>
        <v>8.16</v>
      </c>
      <c r="N4144">
        <v>1</v>
      </c>
      <c r="O4144">
        <v>2.4</v>
      </c>
      <c r="P4144">
        <v>3.4</v>
      </c>
    </row>
    <row r="4145" spans="13:16" x14ac:dyDescent="0.25">
      <c r="M4145">
        <f>1*2.4*4.4</f>
        <v>10.56</v>
      </c>
      <c r="N4145">
        <v>1</v>
      </c>
      <c r="O4145">
        <v>2.4</v>
      </c>
      <c r="P4145">
        <v>4.4000000000000004</v>
      </c>
    </row>
    <row r="4146" spans="13:16" x14ac:dyDescent="0.25">
      <c r="M4146">
        <f>1*2.4*5.4</f>
        <v>12.96</v>
      </c>
      <c r="N4146">
        <v>1</v>
      </c>
      <c r="O4146">
        <v>2.4</v>
      </c>
      <c r="P4146">
        <v>5.4</v>
      </c>
    </row>
    <row r="4147" spans="13:16" x14ac:dyDescent="0.25">
      <c r="M4147">
        <f>1*2.4*6.4</f>
        <v>15.36</v>
      </c>
      <c r="N4147">
        <v>1</v>
      </c>
      <c r="O4147">
        <v>2.4</v>
      </c>
      <c r="P4147">
        <v>6.4</v>
      </c>
    </row>
    <row r="4148" spans="13:16" x14ac:dyDescent="0.25">
      <c r="M4148">
        <f>1*2.4*7.4</f>
        <v>17.760000000000002</v>
      </c>
      <c r="N4148">
        <v>1</v>
      </c>
      <c r="O4148">
        <v>2.4</v>
      </c>
      <c r="P4148">
        <v>7.4</v>
      </c>
    </row>
    <row r="4149" spans="13:16" x14ac:dyDescent="0.25">
      <c r="M4149">
        <f>1*2.4*8.4</f>
        <v>20.16</v>
      </c>
      <c r="N4149">
        <v>1</v>
      </c>
      <c r="O4149">
        <v>2.4</v>
      </c>
      <c r="P4149">
        <v>8.4</v>
      </c>
    </row>
    <row r="4150" spans="13:16" x14ac:dyDescent="0.25">
      <c r="M4150">
        <f>1*2.4*9.4</f>
        <v>22.56</v>
      </c>
      <c r="N4150">
        <v>1</v>
      </c>
      <c r="O4150">
        <v>2.4</v>
      </c>
      <c r="P4150">
        <v>9.4</v>
      </c>
    </row>
    <row r="4151" spans="13:16" x14ac:dyDescent="0.25">
      <c r="M4151">
        <f>1*2.4*10.4</f>
        <v>24.96</v>
      </c>
      <c r="N4151">
        <v>1</v>
      </c>
      <c r="O4151">
        <v>2.4</v>
      </c>
      <c r="P4151">
        <v>10.4</v>
      </c>
    </row>
    <row r="4152" spans="13:16" x14ac:dyDescent="0.25">
      <c r="M4152">
        <f>1*2.4*1.5</f>
        <v>3.5999999999999996</v>
      </c>
      <c r="N4152">
        <v>1</v>
      </c>
      <c r="O4152">
        <v>2.4</v>
      </c>
      <c r="P4152">
        <v>1.5</v>
      </c>
    </row>
    <row r="4153" spans="13:16" x14ac:dyDescent="0.25">
      <c r="M4153">
        <f>1*2.4*2.5</f>
        <v>6</v>
      </c>
      <c r="N4153">
        <v>1</v>
      </c>
      <c r="O4153">
        <v>2.4</v>
      </c>
      <c r="P4153">
        <v>2.5</v>
      </c>
    </row>
    <row r="4154" spans="13:16" x14ac:dyDescent="0.25">
      <c r="M4154">
        <f>1*2.4*3.5</f>
        <v>8.4</v>
      </c>
      <c r="N4154">
        <v>1</v>
      </c>
      <c r="O4154">
        <v>2.4</v>
      </c>
      <c r="P4154">
        <v>3.5</v>
      </c>
    </row>
    <row r="4155" spans="13:16" x14ac:dyDescent="0.25">
      <c r="M4155">
        <f>1*2.4*4.5</f>
        <v>10.799999999999999</v>
      </c>
      <c r="N4155">
        <v>1</v>
      </c>
      <c r="O4155">
        <v>2.4</v>
      </c>
      <c r="P4155">
        <v>4.5</v>
      </c>
    </row>
    <row r="4156" spans="13:16" x14ac:dyDescent="0.25">
      <c r="M4156">
        <f>1*2.4*5.5</f>
        <v>13.2</v>
      </c>
      <c r="N4156">
        <v>1</v>
      </c>
      <c r="O4156">
        <v>2.4</v>
      </c>
      <c r="P4156">
        <v>5.5</v>
      </c>
    </row>
    <row r="4157" spans="13:16" x14ac:dyDescent="0.25">
      <c r="M4157">
        <f>1*2.4*6.5</f>
        <v>15.6</v>
      </c>
      <c r="N4157">
        <v>1</v>
      </c>
      <c r="O4157">
        <v>2.4</v>
      </c>
      <c r="P4157">
        <v>6.5</v>
      </c>
    </row>
    <row r="4158" spans="13:16" x14ac:dyDescent="0.25">
      <c r="M4158">
        <f>1*2.4*7.5</f>
        <v>18</v>
      </c>
      <c r="N4158">
        <v>1</v>
      </c>
      <c r="O4158">
        <v>2.4</v>
      </c>
      <c r="P4158">
        <v>7.5</v>
      </c>
    </row>
    <row r="4159" spans="13:16" x14ac:dyDescent="0.25">
      <c r="M4159">
        <f>1*2.4*8.5</f>
        <v>20.399999999999999</v>
      </c>
      <c r="N4159">
        <v>1</v>
      </c>
      <c r="O4159">
        <v>2.4</v>
      </c>
      <c r="P4159">
        <v>8.5</v>
      </c>
    </row>
    <row r="4160" spans="13:16" x14ac:dyDescent="0.25">
      <c r="M4160">
        <f>1*2.4*9.5</f>
        <v>22.8</v>
      </c>
      <c r="N4160">
        <v>1</v>
      </c>
      <c r="O4160">
        <v>2.4</v>
      </c>
      <c r="P4160">
        <v>9.5</v>
      </c>
    </row>
    <row r="4161" spans="13:16" x14ac:dyDescent="0.25">
      <c r="M4161">
        <f>1*2.4*10.5</f>
        <v>25.2</v>
      </c>
      <c r="N4161">
        <v>1</v>
      </c>
      <c r="O4161">
        <v>2.4</v>
      </c>
      <c r="P4161">
        <v>10.5</v>
      </c>
    </row>
    <row r="4162" spans="13:16" x14ac:dyDescent="0.25">
      <c r="M4162">
        <f>1*2.4*1.6</f>
        <v>3.84</v>
      </c>
      <c r="N4162">
        <v>1</v>
      </c>
      <c r="O4162">
        <v>2.4</v>
      </c>
      <c r="P4162">
        <v>1.6</v>
      </c>
    </row>
    <row r="4163" spans="13:16" x14ac:dyDescent="0.25">
      <c r="M4163">
        <f>1*2.4*2.6</f>
        <v>6.24</v>
      </c>
      <c r="N4163">
        <v>1</v>
      </c>
      <c r="O4163">
        <v>2.4</v>
      </c>
      <c r="P4163">
        <v>2.6</v>
      </c>
    </row>
    <row r="4164" spans="13:16" x14ac:dyDescent="0.25">
      <c r="M4164">
        <f>1*2.4*3.6</f>
        <v>8.64</v>
      </c>
      <c r="N4164">
        <v>1</v>
      </c>
      <c r="O4164">
        <v>2.4</v>
      </c>
      <c r="P4164">
        <v>3.6</v>
      </c>
    </row>
    <row r="4165" spans="13:16" x14ac:dyDescent="0.25">
      <c r="M4165">
        <f>1*2.4*4.6</f>
        <v>11.04</v>
      </c>
      <c r="N4165">
        <v>1</v>
      </c>
      <c r="O4165">
        <v>2.4</v>
      </c>
      <c r="P4165">
        <v>4.5999999999999996</v>
      </c>
    </row>
    <row r="4166" spans="13:16" x14ac:dyDescent="0.25">
      <c r="M4166">
        <f>1*2.4*5.6</f>
        <v>13.44</v>
      </c>
      <c r="N4166">
        <v>1</v>
      </c>
      <c r="O4166">
        <v>2.4</v>
      </c>
      <c r="P4166">
        <v>5.6</v>
      </c>
    </row>
    <row r="4167" spans="13:16" x14ac:dyDescent="0.25">
      <c r="M4167">
        <f>1*2.4*6.6</f>
        <v>15.839999999999998</v>
      </c>
      <c r="N4167">
        <v>1</v>
      </c>
      <c r="O4167">
        <v>2.4</v>
      </c>
      <c r="P4167">
        <v>6.6</v>
      </c>
    </row>
    <row r="4168" spans="13:16" x14ac:dyDescent="0.25">
      <c r="M4168">
        <f>1*2.4*7.6</f>
        <v>18.239999999999998</v>
      </c>
      <c r="N4168">
        <v>1</v>
      </c>
      <c r="O4168">
        <v>2.4</v>
      </c>
      <c r="P4168">
        <v>7.6</v>
      </c>
    </row>
    <row r="4169" spans="13:16" x14ac:dyDescent="0.25">
      <c r="M4169">
        <f>1*2.4*8.6</f>
        <v>20.639999999999997</v>
      </c>
      <c r="N4169">
        <v>1</v>
      </c>
      <c r="O4169">
        <v>2.4</v>
      </c>
      <c r="P4169">
        <v>8.6</v>
      </c>
    </row>
    <row r="4170" spans="13:16" x14ac:dyDescent="0.25">
      <c r="M4170">
        <f>1*2.4*9.6</f>
        <v>23.04</v>
      </c>
      <c r="N4170">
        <v>1</v>
      </c>
      <c r="O4170">
        <v>2.4</v>
      </c>
      <c r="P4170">
        <v>9.6</v>
      </c>
    </row>
    <row r="4171" spans="13:16" x14ac:dyDescent="0.25">
      <c r="M4171">
        <f>1*2.4*10.6</f>
        <v>25.439999999999998</v>
      </c>
      <c r="N4171">
        <v>1</v>
      </c>
      <c r="O4171">
        <v>2.4</v>
      </c>
      <c r="P4171">
        <v>10.6</v>
      </c>
    </row>
    <row r="4172" spans="13:16" x14ac:dyDescent="0.25">
      <c r="M4172">
        <f>1*2.4*1.7</f>
        <v>4.08</v>
      </c>
      <c r="N4172">
        <v>1</v>
      </c>
      <c r="O4172">
        <v>2.4</v>
      </c>
      <c r="P4172">
        <v>1.7</v>
      </c>
    </row>
    <row r="4173" spans="13:16" x14ac:dyDescent="0.25">
      <c r="M4173">
        <f>1*2.4*2.7</f>
        <v>6.48</v>
      </c>
      <c r="N4173">
        <v>1</v>
      </c>
      <c r="O4173">
        <v>2.4</v>
      </c>
      <c r="P4173">
        <v>2.7</v>
      </c>
    </row>
    <row r="4174" spans="13:16" x14ac:dyDescent="0.25">
      <c r="M4174">
        <f>1*2.4*3.7</f>
        <v>8.8800000000000008</v>
      </c>
      <c r="N4174">
        <v>1</v>
      </c>
      <c r="O4174">
        <v>2.4</v>
      </c>
      <c r="P4174">
        <v>3.7</v>
      </c>
    </row>
    <row r="4175" spans="13:16" x14ac:dyDescent="0.25">
      <c r="M4175">
        <f>1*2.4*4.7</f>
        <v>11.28</v>
      </c>
      <c r="N4175">
        <v>1</v>
      </c>
      <c r="O4175">
        <v>2.4</v>
      </c>
      <c r="P4175">
        <v>4.7</v>
      </c>
    </row>
    <row r="4176" spans="13:16" x14ac:dyDescent="0.25">
      <c r="M4176">
        <f>1*2.4*5.7</f>
        <v>13.68</v>
      </c>
      <c r="N4176">
        <v>1</v>
      </c>
      <c r="O4176">
        <v>2.4</v>
      </c>
      <c r="P4176">
        <v>5.7</v>
      </c>
    </row>
    <row r="4177" spans="13:16" x14ac:dyDescent="0.25">
      <c r="M4177">
        <f>1*2.4*6.7</f>
        <v>16.079999999999998</v>
      </c>
      <c r="N4177">
        <v>1</v>
      </c>
      <c r="O4177">
        <v>2.4</v>
      </c>
      <c r="P4177">
        <v>6.7</v>
      </c>
    </row>
    <row r="4178" spans="13:16" x14ac:dyDescent="0.25">
      <c r="M4178">
        <f>1*2.4*7.7</f>
        <v>18.48</v>
      </c>
      <c r="N4178">
        <v>1</v>
      </c>
      <c r="O4178">
        <v>2.4</v>
      </c>
      <c r="P4178">
        <v>7.7</v>
      </c>
    </row>
    <row r="4179" spans="13:16" x14ac:dyDescent="0.25">
      <c r="M4179">
        <f>1*2.4*8.7</f>
        <v>20.88</v>
      </c>
      <c r="N4179">
        <v>1</v>
      </c>
      <c r="O4179">
        <v>2.4</v>
      </c>
      <c r="P4179">
        <v>8.6999999999999993</v>
      </c>
    </row>
    <row r="4180" spans="13:16" x14ac:dyDescent="0.25">
      <c r="M4180">
        <f>1*2.4*9.7</f>
        <v>23.279999999999998</v>
      </c>
      <c r="N4180">
        <v>1</v>
      </c>
      <c r="O4180">
        <v>2.4</v>
      </c>
      <c r="P4180">
        <v>9.6999999999999993</v>
      </c>
    </row>
    <row r="4181" spans="13:16" x14ac:dyDescent="0.25">
      <c r="M4181">
        <f>1*2.4*10.7</f>
        <v>25.679999999999996</v>
      </c>
      <c r="N4181">
        <v>1</v>
      </c>
      <c r="O4181">
        <v>2.4</v>
      </c>
      <c r="P4181">
        <v>10.7</v>
      </c>
    </row>
    <row r="4182" spans="13:16" x14ac:dyDescent="0.25">
      <c r="M4182">
        <f>1*2.4*1.8</f>
        <v>4.32</v>
      </c>
      <c r="N4182">
        <v>1</v>
      </c>
      <c r="O4182">
        <v>2.4</v>
      </c>
      <c r="P4182">
        <v>1.8</v>
      </c>
    </row>
    <row r="4183" spans="13:16" x14ac:dyDescent="0.25">
      <c r="M4183">
        <f>1*2.4*2.8</f>
        <v>6.72</v>
      </c>
      <c r="N4183">
        <v>1</v>
      </c>
      <c r="O4183">
        <v>2.4</v>
      </c>
      <c r="P4183">
        <v>2.8</v>
      </c>
    </row>
    <row r="4184" spans="13:16" x14ac:dyDescent="0.25">
      <c r="M4184">
        <f>1*2.4*3.8</f>
        <v>9.1199999999999992</v>
      </c>
      <c r="N4184">
        <v>1</v>
      </c>
      <c r="O4184">
        <v>2.4</v>
      </c>
      <c r="P4184">
        <v>3.8</v>
      </c>
    </row>
    <row r="4185" spans="13:16" x14ac:dyDescent="0.25">
      <c r="M4185">
        <f>1*2.4*4.8</f>
        <v>11.52</v>
      </c>
      <c r="N4185">
        <v>1</v>
      </c>
      <c r="O4185">
        <v>2.4</v>
      </c>
      <c r="P4185">
        <v>4.8</v>
      </c>
    </row>
    <row r="4186" spans="13:16" x14ac:dyDescent="0.25">
      <c r="M4186">
        <f>1*2.4*5.8</f>
        <v>13.92</v>
      </c>
      <c r="N4186">
        <v>1</v>
      </c>
      <c r="O4186">
        <v>2.4</v>
      </c>
      <c r="P4186">
        <v>5.8</v>
      </c>
    </row>
    <row r="4187" spans="13:16" x14ac:dyDescent="0.25">
      <c r="M4187">
        <f>1*2.4*6.8</f>
        <v>16.32</v>
      </c>
      <c r="N4187">
        <v>1</v>
      </c>
      <c r="O4187">
        <v>2.4</v>
      </c>
      <c r="P4187">
        <v>6.8</v>
      </c>
    </row>
    <row r="4188" spans="13:16" x14ac:dyDescent="0.25">
      <c r="M4188">
        <f>1*2.4*7.8</f>
        <v>18.72</v>
      </c>
      <c r="N4188">
        <v>1</v>
      </c>
      <c r="O4188">
        <v>2.4</v>
      </c>
      <c r="P4188">
        <v>7.8</v>
      </c>
    </row>
    <row r="4189" spans="13:16" x14ac:dyDescent="0.25">
      <c r="M4189">
        <f>1*2.4*8.8</f>
        <v>21.12</v>
      </c>
      <c r="N4189">
        <v>1</v>
      </c>
      <c r="O4189">
        <v>2.4</v>
      </c>
      <c r="P4189">
        <v>8.8000000000000007</v>
      </c>
    </row>
    <row r="4190" spans="13:16" x14ac:dyDescent="0.25">
      <c r="M4190">
        <f>1*2.4*9.8</f>
        <v>23.52</v>
      </c>
      <c r="N4190">
        <v>1</v>
      </c>
      <c r="O4190">
        <v>2.4</v>
      </c>
      <c r="P4190">
        <v>9.8000000000000007</v>
      </c>
    </row>
    <row r="4191" spans="13:16" x14ac:dyDescent="0.25">
      <c r="M4191">
        <f>1*2.4*10.8</f>
        <v>25.92</v>
      </c>
      <c r="N4191">
        <v>1</v>
      </c>
      <c r="O4191">
        <v>2.4</v>
      </c>
      <c r="P4191">
        <v>10.8</v>
      </c>
    </row>
    <row r="4192" spans="13:16" x14ac:dyDescent="0.25">
      <c r="M4192">
        <f>1*2.4*1.9</f>
        <v>4.5599999999999996</v>
      </c>
      <c r="N4192">
        <v>1</v>
      </c>
      <c r="O4192">
        <v>2.4</v>
      </c>
      <c r="P4192">
        <v>1.9</v>
      </c>
    </row>
    <row r="4193" spans="13:16" x14ac:dyDescent="0.25">
      <c r="M4193">
        <f>1*2.4*2.9</f>
        <v>6.96</v>
      </c>
      <c r="N4193">
        <v>1</v>
      </c>
      <c r="O4193">
        <v>2.4</v>
      </c>
      <c r="P4193">
        <v>2.9</v>
      </c>
    </row>
    <row r="4194" spans="13:16" x14ac:dyDescent="0.25">
      <c r="M4194">
        <f>1*2.4*3.9</f>
        <v>9.36</v>
      </c>
      <c r="N4194">
        <v>1</v>
      </c>
      <c r="O4194">
        <v>2.4</v>
      </c>
      <c r="P4194">
        <v>3.9</v>
      </c>
    </row>
    <row r="4195" spans="13:16" x14ac:dyDescent="0.25">
      <c r="M4195">
        <f>1*2.4*4.9</f>
        <v>11.76</v>
      </c>
      <c r="N4195">
        <v>1</v>
      </c>
      <c r="O4195">
        <v>2.4</v>
      </c>
      <c r="P4195">
        <v>4.9000000000000004</v>
      </c>
    </row>
    <row r="4196" spans="13:16" x14ac:dyDescent="0.25">
      <c r="M4196">
        <f>1*2.4*5.9</f>
        <v>14.16</v>
      </c>
      <c r="N4196">
        <v>1</v>
      </c>
      <c r="O4196">
        <v>2.4</v>
      </c>
      <c r="P4196">
        <v>5.9</v>
      </c>
    </row>
    <row r="4197" spans="13:16" x14ac:dyDescent="0.25">
      <c r="M4197">
        <f>1*2.4*6.9</f>
        <v>16.559999999999999</v>
      </c>
      <c r="N4197">
        <v>1</v>
      </c>
      <c r="O4197">
        <v>2.4</v>
      </c>
      <c r="P4197">
        <v>6.9</v>
      </c>
    </row>
    <row r="4198" spans="13:16" x14ac:dyDescent="0.25">
      <c r="M4198">
        <f>1*2.4*7.9</f>
        <v>18.96</v>
      </c>
      <c r="N4198">
        <v>1</v>
      </c>
      <c r="O4198">
        <v>2.4</v>
      </c>
      <c r="P4198">
        <v>7.9</v>
      </c>
    </row>
    <row r="4199" spans="13:16" x14ac:dyDescent="0.25">
      <c r="M4199">
        <f>1*2.4*8.9</f>
        <v>21.36</v>
      </c>
      <c r="N4199">
        <v>1</v>
      </c>
      <c r="O4199">
        <v>2.4</v>
      </c>
      <c r="P4199">
        <v>8.9</v>
      </c>
    </row>
    <row r="4200" spans="13:16" x14ac:dyDescent="0.25">
      <c r="M4200">
        <f>1*2.4*9.9</f>
        <v>23.76</v>
      </c>
      <c r="N4200">
        <v>1</v>
      </c>
      <c r="O4200">
        <v>2.4</v>
      </c>
      <c r="P4200">
        <v>9.9</v>
      </c>
    </row>
    <row r="4201" spans="13:16" x14ac:dyDescent="0.25">
      <c r="M4201">
        <f>1*2.4*10.9</f>
        <v>26.16</v>
      </c>
      <c r="N4201">
        <v>1</v>
      </c>
      <c r="O4201">
        <v>2.4</v>
      </c>
      <c r="P4201">
        <v>10.9</v>
      </c>
    </row>
    <row r="4202" spans="13:16" x14ac:dyDescent="0.25">
      <c r="M4202">
        <f>1*3.4*1</f>
        <v>3.4</v>
      </c>
      <c r="N4202">
        <v>1</v>
      </c>
      <c r="O4202">
        <v>3.4</v>
      </c>
      <c r="P4202">
        <v>1</v>
      </c>
    </row>
    <row r="4203" spans="13:16" x14ac:dyDescent="0.25">
      <c r="M4203">
        <f>1*3.4*2</f>
        <v>6.8</v>
      </c>
      <c r="N4203">
        <v>1</v>
      </c>
      <c r="O4203">
        <v>3.4</v>
      </c>
      <c r="P4203">
        <v>2</v>
      </c>
    </row>
    <row r="4204" spans="13:16" x14ac:dyDescent="0.25">
      <c r="M4204">
        <f>1*3.4*3</f>
        <v>10.199999999999999</v>
      </c>
      <c r="N4204">
        <v>1</v>
      </c>
      <c r="O4204">
        <v>3.4</v>
      </c>
      <c r="P4204">
        <v>3</v>
      </c>
    </row>
    <row r="4205" spans="13:16" x14ac:dyDescent="0.25">
      <c r="M4205">
        <f>1*3.4*4</f>
        <v>13.6</v>
      </c>
      <c r="N4205">
        <v>1</v>
      </c>
      <c r="O4205">
        <v>3.4</v>
      </c>
      <c r="P4205">
        <v>4</v>
      </c>
    </row>
    <row r="4206" spans="13:16" x14ac:dyDescent="0.25">
      <c r="M4206">
        <f>1*3.4*5</f>
        <v>17</v>
      </c>
      <c r="N4206">
        <v>1</v>
      </c>
      <c r="O4206">
        <v>3.4</v>
      </c>
      <c r="P4206">
        <v>5</v>
      </c>
    </row>
    <row r="4207" spans="13:16" x14ac:dyDescent="0.25">
      <c r="M4207">
        <f>1*3.4*6</f>
        <v>20.399999999999999</v>
      </c>
      <c r="N4207">
        <v>1</v>
      </c>
      <c r="O4207">
        <v>3.4</v>
      </c>
      <c r="P4207">
        <v>6</v>
      </c>
    </row>
    <row r="4208" spans="13:16" x14ac:dyDescent="0.25">
      <c r="M4208">
        <f>1*3.4*7</f>
        <v>23.8</v>
      </c>
      <c r="N4208">
        <v>1</v>
      </c>
      <c r="O4208">
        <v>3.4</v>
      </c>
      <c r="P4208">
        <v>7</v>
      </c>
    </row>
    <row r="4209" spans="13:16" x14ac:dyDescent="0.25">
      <c r="M4209">
        <f>1*3.4*8</f>
        <v>27.2</v>
      </c>
      <c r="N4209">
        <v>1</v>
      </c>
      <c r="O4209">
        <v>3.4</v>
      </c>
      <c r="P4209">
        <v>8</v>
      </c>
    </row>
    <row r="4210" spans="13:16" x14ac:dyDescent="0.25">
      <c r="M4210">
        <f>1*3.4*9</f>
        <v>30.599999999999998</v>
      </c>
      <c r="N4210">
        <v>1</v>
      </c>
      <c r="O4210">
        <v>3.4</v>
      </c>
      <c r="P4210">
        <v>9</v>
      </c>
    </row>
    <row r="4211" spans="13:16" x14ac:dyDescent="0.25">
      <c r="M4211">
        <f>1*3.4*10</f>
        <v>34</v>
      </c>
      <c r="N4211">
        <v>1</v>
      </c>
      <c r="O4211">
        <v>3.4</v>
      </c>
      <c r="P4211">
        <v>10</v>
      </c>
    </row>
    <row r="4212" spans="13:16" x14ac:dyDescent="0.25">
      <c r="M4212">
        <f>1*3.4*1.1</f>
        <v>3.74</v>
      </c>
      <c r="N4212">
        <v>1</v>
      </c>
      <c r="O4212">
        <v>3.4</v>
      </c>
      <c r="P4212">
        <v>1.1000000000000001</v>
      </c>
    </row>
    <row r="4213" spans="13:16" x14ac:dyDescent="0.25">
      <c r="M4213">
        <f>1*3.4*2.1</f>
        <v>7.14</v>
      </c>
      <c r="N4213">
        <v>1</v>
      </c>
      <c r="O4213">
        <v>3.4</v>
      </c>
      <c r="P4213">
        <v>2.1</v>
      </c>
    </row>
    <row r="4214" spans="13:16" x14ac:dyDescent="0.25">
      <c r="M4214">
        <f>1*3.4*3.1</f>
        <v>10.54</v>
      </c>
      <c r="N4214">
        <v>1</v>
      </c>
      <c r="O4214">
        <v>3.4</v>
      </c>
      <c r="P4214">
        <v>3.1</v>
      </c>
    </row>
    <row r="4215" spans="13:16" x14ac:dyDescent="0.25">
      <c r="M4215">
        <f>1*3.4*4.1</f>
        <v>13.939999999999998</v>
      </c>
      <c r="N4215">
        <v>1</v>
      </c>
      <c r="O4215">
        <v>3.4</v>
      </c>
      <c r="P4215">
        <v>4.0999999999999996</v>
      </c>
    </row>
    <row r="4216" spans="13:16" x14ac:dyDescent="0.25">
      <c r="M4216">
        <f>1*3.4*5.1</f>
        <v>17.34</v>
      </c>
      <c r="N4216">
        <v>1</v>
      </c>
      <c r="O4216">
        <v>3.4</v>
      </c>
      <c r="P4216">
        <v>5.0999999999999996</v>
      </c>
    </row>
    <row r="4217" spans="13:16" x14ac:dyDescent="0.25">
      <c r="M4217">
        <f>1*3.4*6.1</f>
        <v>20.74</v>
      </c>
      <c r="N4217">
        <v>1</v>
      </c>
      <c r="O4217">
        <v>3.4</v>
      </c>
      <c r="P4217">
        <v>6.1</v>
      </c>
    </row>
    <row r="4218" spans="13:16" x14ac:dyDescent="0.25">
      <c r="M4218">
        <f>1*3.4*7.1</f>
        <v>24.139999999999997</v>
      </c>
      <c r="N4218">
        <v>1</v>
      </c>
      <c r="O4218">
        <v>3.4</v>
      </c>
      <c r="P4218">
        <v>7.1</v>
      </c>
    </row>
    <row r="4219" spans="13:16" x14ac:dyDescent="0.25">
      <c r="M4219">
        <f>1*3.4*8.1</f>
        <v>27.54</v>
      </c>
      <c r="N4219">
        <v>1</v>
      </c>
      <c r="O4219">
        <v>3.4</v>
      </c>
      <c r="P4219">
        <v>8.1</v>
      </c>
    </row>
    <row r="4220" spans="13:16" x14ac:dyDescent="0.25">
      <c r="M4220">
        <f>1*3.4*9.1</f>
        <v>30.939999999999998</v>
      </c>
      <c r="N4220">
        <v>1</v>
      </c>
      <c r="O4220">
        <v>3.4</v>
      </c>
      <c r="P4220">
        <v>9.1</v>
      </c>
    </row>
    <row r="4221" spans="13:16" x14ac:dyDescent="0.25">
      <c r="M4221">
        <f>1*3.4*10.1</f>
        <v>34.339999999999996</v>
      </c>
      <c r="N4221">
        <v>1</v>
      </c>
      <c r="O4221">
        <v>3.4</v>
      </c>
      <c r="P4221">
        <v>10.1</v>
      </c>
    </row>
    <row r="4222" spans="13:16" x14ac:dyDescent="0.25">
      <c r="M4222">
        <f>1*3.4*1.2</f>
        <v>4.08</v>
      </c>
      <c r="N4222">
        <v>1</v>
      </c>
      <c r="O4222">
        <v>3.4</v>
      </c>
      <c r="P4222">
        <v>1.2</v>
      </c>
    </row>
    <row r="4223" spans="13:16" x14ac:dyDescent="0.25">
      <c r="M4223">
        <f>1*3.4*2.2</f>
        <v>7.48</v>
      </c>
      <c r="N4223">
        <v>1</v>
      </c>
      <c r="O4223">
        <v>3.4</v>
      </c>
      <c r="P4223">
        <v>2.2000000000000002</v>
      </c>
    </row>
    <row r="4224" spans="13:16" x14ac:dyDescent="0.25">
      <c r="M4224">
        <f>1*3.4*3.2</f>
        <v>10.88</v>
      </c>
      <c r="N4224">
        <v>1</v>
      </c>
      <c r="O4224">
        <v>3.4</v>
      </c>
      <c r="P4224">
        <v>3.2</v>
      </c>
    </row>
    <row r="4225" spans="13:16" x14ac:dyDescent="0.25">
      <c r="M4225">
        <f>1*3.4*4.2</f>
        <v>14.28</v>
      </c>
      <c r="N4225">
        <v>1</v>
      </c>
      <c r="O4225">
        <v>3.4</v>
      </c>
      <c r="P4225">
        <v>4.2</v>
      </c>
    </row>
    <row r="4226" spans="13:16" x14ac:dyDescent="0.25">
      <c r="M4226">
        <f>1*3.4*5.2</f>
        <v>17.68</v>
      </c>
      <c r="N4226">
        <v>1</v>
      </c>
      <c r="O4226">
        <v>3.4</v>
      </c>
      <c r="P4226">
        <v>5.2</v>
      </c>
    </row>
    <row r="4227" spans="13:16" x14ac:dyDescent="0.25">
      <c r="M4227">
        <f>1*3.4*6.2</f>
        <v>21.08</v>
      </c>
      <c r="N4227">
        <v>1</v>
      </c>
      <c r="O4227">
        <v>3.4</v>
      </c>
      <c r="P4227">
        <v>6.2</v>
      </c>
    </row>
    <row r="4228" spans="13:16" x14ac:dyDescent="0.25">
      <c r="M4228">
        <f>1*3.4*7.2</f>
        <v>24.48</v>
      </c>
      <c r="N4228">
        <v>1</v>
      </c>
      <c r="O4228">
        <v>3.4</v>
      </c>
      <c r="P4228">
        <v>7.2</v>
      </c>
    </row>
    <row r="4229" spans="13:16" x14ac:dyDescent="0.25">
      <c r="M4229">
        <f>1*3.4*8.2</f>
        <v>27.879999999999995</v>
      </c>
      <c r="N4229">
        <v>1</v>
      </c>
      <c r="O4229">
        <v>3.4</v>
      </c>
      <c r="P4229">
        <v>8.1999999999999993</v>
      </c>
    </row>
    <row r="4230" spans="13:16" x14ac:dyDescent="0.25">
      <c r="M4230">
        <f>1*3.4*9.2</f>
        <v>31.279999999999998</v>
      </c>
      <c r="N4230">
        <v>1</v>
      </c>
      <c r="O4230">
        <v>3.4</v>
      </c>
      <c r="P4230">
        <v>9.1999999999999993</v>
      </c>
    </row>
    <row r="4231" spans="13:16" x14ac:dyDescent="0.25">
      <c r="M4231">
        <f>1*3.4*10.2</f>
        <v>34.68</v>
      </c>
      <c r="N4231">
        <v>1</v>
      </c>
      <c r="O4231">
        <v>3.4</v>
      </c>
      <c r="P4231">
        <v>10.199999999999999</v>
      </c>
    </row>
    <row r="4232" spans="13:16" x14ac:dyDescent="0.25">
      <c r="M4232">
        <f>1*3.4*1.3</f>
        <v>4.42</v>
      </c>
      <c r="N4232">
        <v>1</v>
      </c>
      <c r="O4232">
        <v>3.4</v>
      </c>
      <c r="P4232">
        <v>1.3</v>
      </c>
    </row>
    <row r="4233" spans="13:16" x14ac:dyDescent="0.25">
      <c r="M4233">
        <f>1*3.4*2.3</f>
        <v>7.8199999999999994</v>
      </c>
      <c r="N4233">
        <v>1</v>
      </c>
      <c r="O4233">
        <v>3.4</v>
      </c>
      <c r="P4233">
        <v>2.2999999999999998</v>
      </c>
    </row>
    <row r="4234" spans="13:16" x14ac:dyDescent="0.25">
      <c r="M4234">
        <f>1*3.4*3.3</f>
        <v>11.219999999999999</v>
      </c>
      <c r="N4234">
        <v>1</v>
      </c>
      <c r="O4234">
        <v>3.4</v>
      </c>
      <c r="P4234">
        <v>3.3</v>
      </c>
    </row>
    <row r="4235" spans="13:16" x14ac:dyDescent="0.25">
      <c r="M4235">
        <f>1*3.4*4.3</f>
        <v>14.62</v>
      </c>
      <c r="N4235">
        <v>1</v>
      </c>
      <c r="O4235">
        <v>3.4</v>
      </c>
      <c r="P4235">
        <v>4.3</v>
      </c>
    </row>
    <row r="4236" spans="13:16" x14ac:dyDescent="0.25">
      <c r="M4236">
        <f>1*3.4*5.3</f>
        <v>18.02</v>
      </c>
      <c r="N4236">
        <v>1</v>
      </c>
      <c r="O4236">
        <v>3.4</v>
      </c>
      <c r="P4236">
        <v>5.3</v>
      </c>
    </row>
    <row r="4237" spans="13:16" x14ac:dyDescent="0.25">
      <c r="M4237">
        <f>1*3.4*6.3</f>
        <v>21.419999999999998</v>
      </c>
      <c r="N4237">
        <v>1</v>
      </c>
      <c r="O4237">
        <v>3.4</v>
      </c>
      <c r="P4237">
        <v>6.3</v>
      </c>
    </row>
    <row r="4238" spans="13:16" x14ac:dyDescent="0.25">
      <c r="M4238">
        <f>1*3.4*7.3</f>
        <v>24.82</v>
      </c>
      <c r="N4238">
        <v>1</v>
      </c>
      <c r="O4238">
        <v>3.4</v>
      </c>
      <c r="P4238">
        <v>7.3</v>
      </c>
    </row>
    <row r="4239" spans="13:16" x14ac:dyDescent="0.25">
      <c r="M4239">
        <f>1*3.4*8.3</f>
        <v>28.220000000000002</v>
      </c>
      <c r="N4239">
        <v>1</v>
      </c>
      <c r="O4239">
        <v>3.4</v>
      </c>
      <c r="P4239">
        <v>8.3000000000000007</v>
      </c>
    </row>
    <row r="4240" spans="13:16" x14ac:dyDescent="0.25">
      <c r="M4240">
        <f>1*3.4*9.3</f>
        <v>31.62</v>
      </c>
      <c r="N4240">
        <v>1</v>
      </c>
      <c r="O4240">
        <v>3.4</v>
      </c>
      <c r="P4240">
        <v>9.3000000000000007</v>
      </c>
    </row>
    <row r="4241" spans="13:16" x14ac:dyDescent="0.25">
      <c r="M4241">
        <f>1*3.4*10.3</f>
        <v>35.020000000000003</v>
      </c>
      <c r="N4241">
        <v>1</v>
      </c>
      <c r="O4241">
        <v>3.4</v>
      </c>
      <c r="P4241">
        <v>10.3</v>
      </c>
    </row>
    <row r="4242" spans="13:16" x14ac:dyDescent="0.25">
      <c r="M4242">
        <f>1*3.4*1.4</f>
        <v>4.76</v>
      </c>
      <c r="N4242">
        <v>1</v>
      </c>
      <c r="O4242">
        <v>3.4</v>
      </c>
      <c r="P4242">
        <v>1.4</v>
      </c>
    </row>
    <row r="4243" spans="13:16" x14ac:dyDescent="0.25">
      <c r="M4243">
        <f>1*3.4*2.4</f>
        <v>8.16</v>
      </c>
      <c r="N4243">
        <v>1</v>
      </c>
      <c r="O4243">
        <v>3.4</v>
      </c>
      <c r="P4243">
        <v>2.4</v>
      </c>
    </row>
    <row r="4244" spans="13:16" x14ac:dyDescent="0.25">
      <c r="M4244">
        <f>1*3.4*3.4</f>
        <v>11.559999999999999</v>
      </c>
      <c r="N4244">
        <v>1</v>
      </c>
      <c r="O4244">
        <v>3.4</v>
      </c>
      <c r="P4244">
        <v>3.4</v>
      </c>
    </row>
    <row r="4245" spans="13:16" x14ac:dyDescent="0.25">
      <c r="M4245">
        <f>1*3.4*4.4</f>
        <v>14.96</v>
      </c>
      <c r="N4245">
        <v>1</v>
      </c>
      <c r="O4245">
        <v>3.4</v>
      </c>
      <c r="P4245">
        <v>4.4000000000000004</v>
      </c>
    </row>
    <row r="4246" spans="13:16" x14ac:dyDescent="0.25">
      <c r="M4246">
        <f>1*3.4*5.4</f>
        <v>18.36</v>
      </c>
      <c r="N4246">
        <v>1</v>
      </c>
      <c r="O4246">
        <v>3.4</v>
      </c>
      <c r="P4246">
        <v>5.4</v>
      </c>
    </row>
    <row r="4247" spans="13:16" x14ac:dyDescent="0.25">
      <c r="M4247">
        <f>1*3.4*6.4</f>
        <v>21.76</v>
      </c>
      <c r="N4247">
        <v>1</v>
      </c>
      <c r="O4247">
        <v>3.4</v>
      </c>
      <c r="P4247">
        <v>6.4</v>
      </c>
    </row>
    <row r="4248" spans="13:16" x14ac:dyDescent="0.25">
      <c r="M4248">
        <f>1*3.4*7.4</f>
        <v>25.16</v>
      </c>
      <c r="N4248">
        <v>1</v>
      </c>
      <c r="O4248">
        <v>3.4</v>
      </c>
      <c r="P4248">
        <v>7.4</v>
      </c>
    </row>
    <row r="4249" spans="13:16" x14ac:dyDescent="0.25">
      <c r="M4249">
        <f>1*3.4*8.4</f>
        <v>28.56</v>
      </c>
      <c r="N4249">
        <v>1</v>
      </c>
      <c r="O4249">
        <v>3.4</v>
      </c>
      <c r="P4249">
        <v>8.4</v>
      </c>
    </row>
    <row r="4250" spans="13:16" x14ac:dyDescent="0.25">
      <c r="M4250">
        <f>1*3.4*9.4</f>
        <v>31.96</v>
      </c>
      <c r="N4250">
        <v>1</v>
      </c>
      <c r="O4250">
        <v>3.4</v>
      </c>
      <c r="P4250">
        <v>9.4</v>
      </c>
    </row>
    <row r="4251" spans="13:16" x14ac:dyDescent="0.25">
      <c r="M4251">
        <f>1*3.4*10.4</f>
        <v>35.36</v>
      </c>
      <c r="N4251">
        <v>1</v>
      </c>
      <c r="O4251">
        <v>3.4</v>
      </c>
      <c r="P4251">
        <v>10.4</v>
      </c>
    </row>
    <row r="4252" spans="13:16" x14ac:dyDescent="0.25">
      <c r="M4252">
        <f>1*3.4*1.5</f>
        <v>5.0999999999999996</v>
      </c>
      <c r="N4252">
        <v>1</v>
      </c>
      <c r="O4252">
        <v>3.4</v>
      </c>
      <c r="P4252">
        <v>1.5</v>
      </c>
    </row>
    <row r="4253" spans="13:16" x14ac:dyDescent="0.25">
      <c r="M4253">
        <f>1*3.4*2.5</f>
        <v>8.5</v>
      </c>
      <c r="N4253">
        <v>1</v>
      </c>
      <c r="O4253">
        <v>3.4</v>
      </c>
      <c r="P4253">
        <v>2.5</v>
      </c>
    </row>
    <row r="4254" spans="13:16" x14ac:dyDescent="0.25">
      <c r="M4254">
        <f>1*3.4*3.5</f>
        <v>11.9</v>
      </c>
      <c r="N4254">
        <v>1</v>
      </c>
      <c r="O4254">
        <v>3.4</v>
      </c>
      <c r="P4254">
        <v>3.5</v>
      </c>
    </row>
    <row r="4255" spans="13:16" x14ac:dyDescent="0.25">
      <c r="M4255">
        <f>1*3.4*4.5</f>
        <v>15.299999999999999</v>
      </c>
      <c r="N4255">
        <v>1</v>
      </c>
      <c r="O4255">
        <v>3.4</v>
      </c>
      <c r="P4255">
        <v>4.5</v>
      </c>
    </row>
    <row r="4256" spans="13:16" x14ac:dyDescent="0.25">
      <c r="M4256">
        <f>1*3.4*5.5</f>
        <v>18.7</v>
      </c>
      <c r="N4256">
        <v>1</v>
      </c>
      <c r="O4256">
        <v>3.4</v>
      </c>
      <c r="P4256">
        <v>5.5</v>
      </c>
    </row>
    <row r="4257" spans="13:16" x14ac:dyDescent="0.25">
      <c r="M4257">
        <f>1*3.4*6.5</f>
        <v>22.099999999999998</v>
      </c>
      <c r="N4257">
        <v>1</v>
      </c>
      <c r="O4257">
        <v>3.4</v>
      </c>
      <c r="P4257">
        <v>6.5</v>
      </c>
    </row>
    <row r="4258" spans="13:16" x14ac:dyDescent="0.25">
      <c r="M4258">
        <f>1*3.4*7.5</f>
        <v>25.5</v>
      </c>
      <c r="N4258">
        <v>1</v>
      </c>
      <c r="O4258">
        <v>3.4</v>
      </c>
      <c r="P4258">
        <v>7.5</v>
      </c>
    </row>
    <row r="4259" spans="13:16" x14ac:dyDescent="0.25">
      <c r="M4259">
        <f>1*3.4*8.5</f>
        <v>28.9</v>
      </c>
      <c r="N4259">
        <v>1</v>
      </c>
      <c r="O4259">
        <v>3.4</v>
      </c>
      <c r="P4259">
        <v>8.5</v>
      </c>
    </row>
    <row r="4260" spans="13:16" x14ac:dyDescent="0.25">
      <c r="M4260">
        <f>1*3.4*9.5</f>
        <v>32.299999999999997</v>
      </c>
      <c r="N4260">
        <v>1</v>
      </c>
      <c r="O4260">
        <v>3.4</v>
      </c>
      <c r="P4260">
        <v>9.5</v>
      </c>
    </row>
    <row r="4261" spans="13:16" x14ac:dyDescent="0.25">
      <c r="M4261">
        <f>1*3.4*10.5</f>
        <v>35.699999999999996</v>
      </c>
      <c r="N4261">
        <v>1</v>
      </c>
      <c r="O4261">
        <v>3.4</v>
      </c>
      <c r="P4261">
        <v>10.5</v>
      </c>
    </row>
    <row r="4262" spans="13:16" x14ac:dyDescent="0.25">
      <c r="M4262">
        <f>1*3.4*1.6</f>
        <v>5.44</v>
      </c>
      <c r="N4262">
        <v>1</v>
      </c>
      <c r="O4262">
        <v>3.4</v>
      </c>
      <c r="P4262">
        <v>1.6</v>
      </c>
    </row>
    <row r="4263" spans="13:16" x14ac:dyDescent="0.25">
      <c r="M4263">
        <f>1*3.4*2.6</f>
        <v>8.84</v>
      </c>
      <c r="N4263">
        <v>1</v>
      </c>
      <c r="O4263">
        <v>3.4</v>
      </c>
      <c r="P4263">
        <v>2.6</v>
      </c>
    </row>
    <row r="4264" spans="13:16" x14ac:dyDescent="0.25">
      <c r="M4264">
        <f>1*3.4*3.6</f>
        <v>12.24</v>
      </c>
      <c r="N4264">
        <v>1</v>
      </c>
      <c r="O4264">
        <v>3.4</v>
      </c>
      <c r="P4264">
        <v>3.6</v>
      </c>
    </row>
    <row r="4265" spans="13:16" x14ac:dyDescent="0.25">
      <c r="M4265">
        <f>1*3.4*4.6</f>
        <v>15.639999999999999</v>
      </c>
      <c r="N4265">
        <v>1</v>
      </c>
      <c r="O4265">
        <v>3.4</v>
      </c>
      <c r="P4265">
        <v>4.5999999999999996</v>
      </c>
    </row>
    <row r="4266" spans="13:16" x14ac:dyDescent="0.25">
      <c r="M4266">
        <f>1*3.4*5.6</f>
        <v>19.04</v>
      </c>
      <c r="N4266">
        <v>1</v>
      </c>
      <c r="O4266">
        <v>3.4</v>
      </c>
      <c r="P4266">
        <v>5.6</v>
      </c>
    </row>
    <row r="4267" spans="13:16" x14ac:dyDescent="0.25">
      <c r="M4267">
        <f>1*3.4*6.6</f>
        <v>22.439999999999998</v>
      </c>
      <c r="N4267">
        <v>1</v>
      </c>
      <c r="O4267">
        <v>3.4</v>
      </c>
      <c r="P4267">
        <v>6.6</v>
      </c>
    </row>
    <row r="4268" spans="13:16" x14ac:dyDescent="0.25">
      <c r="M4268">
        <f>1*3.4*7.6</f>
        <v>25.84</v>
      </c>
      <c r="N4268">
        <v>1</v>
      </c>
      <c r="O4268">
        <v>3.4</v>
      </c>
      <c r="P4268">
        <v>7.6</v>
      </c>
    </row>
    <row r="4269" spans="13:16" x14ac:dyDescent="0.25">
      <c r="M4269">
        <f>1*3.4*8.6</f>
        <v>29.24</v>
      </c>
      <c r="N4269">
        <v>1</v>
      </c>
      <c r="O4269">
        <v>3.4</v>
      </c>
      <c r="P4269">
        <v>8.6</v>
      </c>
    </row>
    <row r="4270" spans="13:16" x14ac:dyDescent="0.25">
      <c r="M4270">
        <f>1*3.4*9.6</f>
        <v>32.64</v>
      </c>
      <c r="N4270">
        <v>1</v>
      </c>
      <c r="O4270">
        <v>3.4</v>
      </c>
      <c r="P4270">
        <v>9.6</v>
      </c>
    </row>
    <row r="4271" spans="13:16" x14ac:dyDescent="0.25">
      <c r="M4271">
        <f>1*3.4*10.6</f>
        <v>36.04</v>
      </c>
      <c r="N4271">
        <v>1</v>
      </c>
      <c r="O4271">
        <v>3.4</v>
      </c>
      <c r="P4271">
        <v>10.6</v>
      </c>
    </row>
    <row r="4272" spans="13:16" x14ac:dyDescent="0.25">
      <c r="M4272">
        <f>1*3.4*1.7</f>
        <v>5.7799999999999994</v>
      </c>
      <c r="N4272">
        <v>1</v>
      </c>
      <c r="O4272">
        <v>3.4</v>
      </c>
      <c r="P4272">
        <v>1.7</v>
      </c>
    </row>
    <row r="4273" spans="13:16" x14ac:dyDescent="0.25">
      <c r="M4273">
        <f>1*3.4*2.7</f>
        <v>9.18</v>
      </c>
      <c r="N4273">
        <v>1</v>
      </c>
      <c r="O4273">
        <v>3.4</v>
      </c>
      <c r="P4273">
        <v>2.7</v>
      </c>
    </row>
    <row r="4274" spans="13:16" x14ac:dyDescent="0.25">
      <c r="M4274">
        <f>1*3.4*3.7</f>
        <v>12.58</v>
      </c>
      <c r="N4274">
        <v>1</v>
      </c>
      <c r="O4274">
        <v>3.4</v>
      </c>
      <c r="P4274">
        <v>3.7</v>
      </c>
    </row>
    <row r="4275" spans="13:16" x14ac:dyDescent="0.25">
      <c r="M4275">
        <f>1*3.4*4.7</f>
        <v>15.98</v>
      </c>
      <c r="N4275">
        <v>1</v>
      </c>
      <c r="O4275">
        <v>3.4</v>
      </c>
      <c r="P4275">
        <v>4.7</v>
      </c>
    </row>
    <row r="4276" spans="13:16" x14ac:dyDescent="0.25">
      <c r="M4276">
        <f>1*3.4*5.7</f>
        <v>19.38</v>
      </c>
      <c r="N4276">
        <v>1</v>
      </c>
      <c r="O4276">
        <v>3.4</v>
      </c>
      <c r="P4276">
        <v>5.7</v>
      </c>
    </row>
    <row r="4277" spans="13:16" x14ac:dyDescent="0.25">
      <c r="M4277">
        <f>1*3.4*6.7</f>
        <v>22.78</v>
      </c>
      <c r="N4277">
        <v>1</v>
      </c>
      <c r="O4277">
        <v>3.4</v>
      </c>
      <c r="P4277">
        <v>6.7</v>
      </c>
    </row>
    <row r="4278" spans="13:16" x14ac:dyDescent="0.25">
      <c r="M4278">
        <f>1*3.4*7.7</f>
        <v>26.18</v>
      </c>
      <c r="N4278">
        <v>1</v>
      </c>
      <c r="O4278">
        <v>3.4</v>
      </c>
      <c r="P4278">
        <v>7.7</v>
      </c>
    </row>
    <row r="4279" spans="13:16" x14ac:dyDescent="0.25">
      <c r="M4279">
        <f>1*3.4*8.7</f>
        <v>29.58</v>
      </c>
      <c r="N4279">
        <v>1</v>
      </c>
      <c r="O4279">
        <v>3.4</v>
      </c>
      <c r="P4279">
        <v>8.6999999999999993</v>
      </c>
    </row>
    <row r="4280" spans="13:16" x14ac:dyDescent="0.25">
      <c r="M4280">
        <f>1*3.4*9.7</f>
        <v>32.979999999999997</v>
      </c>
      <c r="N4280">
        <v>1</v>
      </c>
      <c r="O4280">
        <v>3.4</v>
      </c>
      <c r="P4280">
        <v>9.6999999999999993</v>
      </c>
    </row>
    <row r="4281" spans="13:16" x14ac:dyDescent="0.25">
      <c r="M4281">
        <f>1*3.4*10.7</f>
        <v>36.379999999999995</v>
      </c>
      <c r="N4281">
        <v>1</v>
      </c>
      <c r="O4281">
        <v>3.4</v>
      </c>
      <c r="P4281">
        <v>10.7</v>
      </c>
    </row>
    <row r="4282" spans="13:16" x14ac:dyDescent="0.25">
      <c r="M4282">
        <f>1*3.4*1.8</f>
        <v>6.12</v>
      </c>
      <c r="N4282">
        <v>1</v>
      </c>
      <c r="O4282">
        <v>3.4</v>
      </c>
      <c r="P4282">
        <v>1.8</v>
      </c>
    </row>
    <row r="4283" spans="13:16" x14ac:dyDescent="0.25">
      <c r="M4283">
        <f>1*3.4*2.8</f>
        <v>9.52</v>
      </c>
      <c r="N4283">
        <v>1</v>
      </c>
      <c r="O4283">
        <v>3.4</v>
      </c>
      <c r="P4283">
        <v>2.8</v>
      </c>
    </row>
    <row r="4284" spans="13:16" x14ac:dyDescent="0.25">
      <c r="M4284">
        <f>1*3.4*3.8</f>
        <v>12.92</v>
      </c>
      <c r="N4284">
        <v>1</v>
      </c>
      <c r="O4284">
        <v>3.4</v>
      </c>
      <c r="P4284">
        <v>3.8</v>
      </c>
    </row>
    <row r="4285" spans="13:16" x14ac:dyDescent="0.25">
      <c r="M4285">
        <f>1*3.4*4.8</f>
        <v>16.32</v>
      </c>
      <c r="N4285">
        <v>1</v>
      </c>
      <c r="O4285">
        <v>3.4</v>
      </c>
      <c r="P4285">
        <v>4.8</v>
      </c>
    </row>
    <row r="4286" spans="13:16" x14ac:dyDescent="0.25">
      <c r="M4286">
        <f>1*3.4*5.8</f>
        <v>19.72</v>
      </c>
      <c r="N4286">
        <v>1</v>
      </c>
      <c r="O4286">
        <v>3.4</v>
      </c>
      <c r="P4286">
        <v>5.8</v>
      </c>
    </row>
    <row r="4287" spans="13:16" x14ac:dyDescent="0.25">
      <c r="M4287">
        <f>1*3.4*6.8</f>
        <v>23.119999999999997</v>
      </c>
      <c r="N4287">
        <v>1</v>
      </c>
      <c r="O4287">
        <v>3.4</v>
      </c>
      <c r="P4287">
        <v>6.8</v>
      </c>
    </row>
    <row r="4288" spans="13:16" x14ac:dyDescent="0.25">
      <c r="M4288">
        <f>1*3.4*7.8</f>
        <v>26.52</v>
      </c>
      <c r="N4288">
        <v>1</v>
      </c>
      <c r="O4288">
        <v>3.4</v>
      </c>
      <c r="P4288">
        <v>7.8</v>
      </c>
    </row>
    <row r="4289" spans="13:16" x14ac:dyDescent="0.25">
      <c r="M4289">
        <f>1*3.4*8.8</f>
        <v>29.92</v>
      </c>
      <c r="N4289">
        <v>1</v>
      </c>
      <c r="O4289">
        <v>3.4</v>
      </c>
      <c r="P4289">
        <v>8.8000000000000007</v>
      </c>
    </row>
    <row r="4290" spans="13:16" x14ac:dyDescent="0.25">
      <c r="M4290">
        <f>1*3.4*9.8</f>
        <v>33.32</v>
      </c>
      <c r="N4290">
        <v>1</v>
      </c>
      <c r="O4290">
        <v>3.4</v>
      </c>
      <c r="P4290">
        <v>9.8000000000000007</v>
      </c>
    </row>
    <row r="4291" spans="13:16" x14ac:dyDescent="0.25">
      <c r="M4291">
        <f>1*3.4*10.8</f>
        <v>36.72</v>
      </c>
      <c r="N4291">
        <v>1</v>
      </c>
      <c r="O4291">
        <v>3.4</v>
      </c>
      <c r="P4291">
        <v>10.8</v>
      </c>
    </row>
    <row r="4292" spans="13:16" x14ac:dyDescent="0.25">
      <c r="M4292">
        <f>1*3.4*1.9</f>
        <v>6.46</v>
      </c>
      <c r="N4292">
        <v>1</v>
      </c>
      <c r="O4292">
        <v>3.4</v>
      </c>
      <c r="P4292">
        <v>1.9</v>
      </c>
    </row>
    <row r="4293" spans="13:16" x14ac:dyDescent="0.25">
      <c r="M4293">
        <f>1*3.4*2.9</f>
        <v>9.86</v>
      </c>
      <c r="N4293">
        <v>1</v>
      </c>
      <c r="O4293">
        <v>3.4</v>
      </c>
      <c r="P4293">
        <v>2.9</v>
      </c>
    </row>
    <row r="4294" spans="13:16" x14ac:dyDescent="0.25">
      <c r="M4294">
        <f>1*3.4*3.9</f>
        <v>13.26</v>
      </c>
      <c r="N4294">
        <v>1</v>
      </c>
      <c r="O4294">
        <v>3.4</v>
      </c>
      <c r="P4294">
        <v>3.9</v>
      </c>
    </row>
    <row r="4295" spans="13:16" x14ac:dyDescent="0.25">
      <c r="M4295">
        <f>1*3.4*4.9</f>
        <v>16.66</v>
      </c>
      <c r="N4295">
        <v>1</v>
      </c>
      <c r="O4295">
        <v>3.4</v>
      </c>
      <c r="P4295">
        <v>4.9000000000000004</v>
      </c>
    </row>
    <row r="4296" spans="13:16" x14ac:dyDescent="0.25">
      <c r="M4296">
        <f>1*3.4*5.9</f>
        <v>20.060000000000002</v>
      </c>
      <c r="N4296">
        <v>1</v>
      </c>
      <c r="O4296">
        <v>3.4</v>
      </c>
      <c r="P4296">
        <v>5.9</v>
      </c>
    </row>
    <row r="4297" spans="13:16" x14ac:dyDescent="0.25">
      <c r="M4297">
        <f>1*3.4*6.9</f>
        <v>23.46</v>
      </c>
      <c r="N4297">
        <v>1</v>
      </c>
      <c r="O4297">
        <v>3.4</v>
      </c>
      <c r="P4297">
        <v>6.9</v>
      </c>
    </row>
    <row r="4298" spans="13:16" x14ac:dyDescent="0.25">
      <c r="M4298">
        <f>1*3.4*7.9</f>
        <v>26.86</v>
      </c>
      <c r="N4298">
        <v>1</v>
      </c>
      <c r="O4298">
        <v>3.4</v>
      </c>
      <c r="P4298">
        <v>7.9</v>
      </c>
    </row>
    <row r="4299" spans="13:16" x14ac:dyDescent="0.25">
      <c r="M4299">
        <f>1*3.4*8.9</f>
        <v>30.26</v>
      </c>
      <c r="N4299">
        <v>1</v>
      </c>
      <c r="O4299">
        <v>3.4</v>
      </c>
      <c r="P4299">
        <v>8.9</v>
      </c>
    </row>
    <row r="4300" spans="13:16" x14ac:dyDescent="0.25">
      <c r="M4300">
        <f>1*3.4*9.9</f>
        <v>33.660000000000004</v>
      </c>
      <c r="N4300">
        <v>1</v>
      </c>
      <c r="O4300">
        <v>3.4</v>
      </c>
      <c r="P4300">
        <v>9.9</v>
      </c>
    </row>
    <row r="4301" spans="13:16" x14ac:dyDescent="0.25">
      <c r="M4301">
        <f>1*3.4*10.9</f>
        <v>37.06</v>
      </c>
      <c r="N4301">
        <v>1</v>
      </c>
      <c r="O4301">
        <v>3.4</v>
      </c>
      <c r="P4301">
        <v>10.9</v>
      </c>
    </row>
    <row r="4302" spans="13:16" x14ac:dyDescent="0.25">
      <c r="M4302">
        <f>1*4.4*1</f>
        <v>4.4000000000000004</v>
      </c>
      <c r="N4302">
        <v>1</v>
      </c>
      <c r="O4302">
        <v>4.4000000000000004</v>
      </c>
      <c r="P4302">
        <v>1</v>
      </c>
    </row>
    <row r="4303" spans="13:16" x14ac:dyDescent="0.25">
      <c r="M4303">
        <f>1*4.4*2</f>
        <v>8.8000000000000007</v>
      </c>
      <c r="N4303">
        <v>1</v>
      </c>
      <c r="O4303">
        <v>4.4000000000000004</v>
      </c>
      <c r="P4303">
        <v>2</v>
      </c>
    </row>
    <row r="4304" spans="13:16" x14ac:dyDescent="0.25">
      <c r="M4304">
        <f>1*4.4*3</f>
        <v>13.200000000000001</v>
      </c>
      <c r="N4304">
        <v>1</v>
      </c>
      <c r="O4304">
        <v>4.4000000000000004</v>
      </c>
      <c r="P4304">
        <v>3</v>
      </c>
    </row>
    <row r="4305" spans="13:16" x14ac:dyDescent="0.25">
      <c r="M4305">
        <f>1*4.4*4</f>
        <v>17.600000000000001</v>
      </c>
      <c r="N4305">
        <v>1</v>
      </c>
      <c r="O4305">
        <v>4.4000000000000004</v>
      </c>
      <c r="P4305">
        <v>4</v>
      </c>
    </row>
    <row r="4306" spans="13:16" x14ac:dyDescent="0.25">
      <c r="M4306">
        <f>1*4.4*5</f>
        <v>22</v>
      </c>
      <c r="N4306">
        <v>1</v>
      </c>
      <c r="O4306">
        <v>4.4000000000000004</v>
      </c>
      <c r="P4306">
        <v>5</v>
      </c>
    </row>
    <row r="4307" spans="13:16" x14ac:dyDescent="0.25">
      <c r="M4307">
        <f>1*4.4*6</f>
        <v>26.400000000000002</v>
      </c>
      <c r="N4307">
        <v>1</v>
      </c>
      <c r="O4307">
        <v>4.4000000000000004</v>
      </c>
      <c r="P4307">
        <v>6</v>
      </c>
    </row>
    <row r="4308" spans="13:16" x14ac:dyDescent="0.25">
      <c r="M4308">
        <f>1*4.4*7</f>
        <v>30.800000000000004</v>
      </c>
      <c r="N4308">
        <v>1</v>
      </c>
      <c r="O4308">
        <v>4.4000000000000004</v>
      </c>
      <c r="P4308">
        <v>7</v>
      </c>
    </row>
    <row r="4309" spans="13:16" x14ac:dyDescent="0.25">
      <c r="M4309">
        <f>1*4.4*8</f>
        <v>35.200000000000003</v>
      </c>
      <c r="N4309">
        <v>1</v>
      </c>
      <c r="O4309">
        <v>4.4000000000000004</v>
      </c>
      <c r="P4309">
        <v>8</v>
      </c>
    </row>
    <row r="4310" spans="13:16" x14ac:dyDescent="0.25">
      <c r="M4310">
        <f>1*4.4*9</f>
        <v>39.6</v>
      </c>
      <c r="N4310">
        <v>1</v>
      </c>
      <c r="O4310">
        <v>4.4000000000000004</v>
      </c>
      <c r="P4310">
        <v>9</v>
      </c>
    </row>
    <row r="4311" spans="13:16" x14ac:dyDescent="0.25">
      <c r="M4311">
        <f>1*4.4*10</f>
        <v>44</v>
      </c>
      <c r="N4311">
        <v>1</v>
      </c>
      <c r="O4311">
        <v>4.4000000000000004</v>
      </c>
      <c r="P4311">
        <v>10</v>
      </c>
    </row>
    <row r="4312" spans="13:16" x14ac:dyDescent="0.25">
      <c r="M4312">
        <f>1*4.4*1.1</f>
        <v>4.8400000000000007</v>
      </c>
      <c r="N4312">
        <v>1</v>
      </c>
      <c r="O4312">
        <v>4.4000000000000004</v>
      </c>
      <c r="P4312">
        <v>1.1000000000000001</v>
      </c>
    </row>
    <row r="4313" spans="13:16" x14ac:dyDescent="0.25">
      <c r="M4313">
        <f>1*4.4*2.1</f>
        <v>9.240000000000002</v>
      </c>
      <c r="N4313">
        <v>1</v>
      </c>
      <c r="O4313">
        <v>4.4000000000000004</v>
      </c>
      <c r="P4313">
        <v>2.1</v>
      </c>
    </row>
    <row r="4314" spans="13:16" x14ac:dyDescent="0.25">
      <c r="M4314">
        <f>1*4.4*3.1</f>
        <v>13.640000000000002</v>
      </c>
      <c r="N4314">
        <v>1</v>
      </c>
      <c r="O4314">
        <v>4.4000000000000004</v>
      </c>
      <c r="P4314">
        <v>3.1</v>
      </c>
    </row>
    <row r="4315" spans="13:16" x14ac:dyDescent="0.25">
      <c r="M4315">
        <f>1*4.4*4.1</f>
        <v>18.04</v>
      </c>
      <c r="N4315">
        <v>1</v>
      </c>
      <c r="O4315">
        <v>4.4000000000000004</v>
      </c>
      <c r="P4315">
        <v>4.0999999999999996</v>
      </c>
    </row>
    <row r="4316" spans="13:16" x14ac:dyDescent="0.25">
      <c r="M4316">
        <f>1*4.4*5.1</f>
        <v>22.44</v>
      </c>
      <c r="N4316">
        <v>1</v>
      </c>
      <c r="O4316">
        <v>4.4000000000000004</v>
      </c>
      <c r="P4316">
        <v>5.0999999999999996</v>
      </c>
    </row>
    <row r="4317" spans="13:16" x14ac:dyDescent="0.25">
      <c r="M4317">
        <f>1*4.4*6.1</f>
        <v>26.84</v>
      </c>
      <c r="N4317">
        <v>1</v>
      </c>
      <c r="O4317">
        <v>4.4000000000000004</v>
      </c>
      <c r="P4317">
        <v>6.1</v>
      </c>
    </row>
    <row r="4318" spans="13:16" x14ac:dyDescent="0.25">
      <c r="M4318">
        <f>1*4.4*7.1</f>
        <v>31.240000000000002</v>
      </c>
      <c r="N4318">
        <v>1</v>
      </c>
      <c r="O4318">
        <v>4.4000000000000004</v>
      </c>
      <c r="P4318">
        <v>7.1</v>
      </c>
    </row>
    <row r="4319" spans="13:16" x14ac:dyDescent="0.25">
      <c r="M4319">
        <f>1*4.4*8.1</f>
        <v>35.64</v>
      </c>
      <c r="N4319">
        <v>1</v>
      </c>
      <c r="O4319">
        <v>4.4000000000000004</v>
      </c>
      <c r="P4319">
        <v>8.1</v>
      </c>
    </row>
    <row r="4320" spans="13:16" x14ac:dyDescent="0.25">
      <c r="M4320">
        <f>1*4.4*9.1</f>
        <v>40.04</v>
      </c>
      <c r="N4320">
        <v>1</v>
      </c>
      <c r="O4320">
        <v>4.4000000000000004</v>
      </c>
      <c r="P4320">
        <v>9.1</v>
      </c>
    </row>
    <row r="4321" spans="13:16" x14ac:dyDescent="0.25">
      <c r="M4321">
        <f>1*4.4*10.1</f>
        <v>44.440000000000005</v>
      </c>
      <c r="N4321">
        <v>1</v>
      </c>
      <c r="O4321">
        <v>4.4000000000000004</v>
      </c>
      <c r="P4321">
        <v>10.1</v>
      </c>
    </row>
    <row r="4322" spans="13:16" x14ac:dyDescent="0.25">
      <c r="M4322">
        <f>1*4.4*1.2</f>
        <v>5.28</v>
      </c>
      <c r="N4322">
        <v>1</v>
      </c>
      <c r="O4322">
        <v>4.4000000000000004</v>
      </c>
      <c r="P4322">
        <v>1.2</v>
      </c>
    </row>
    <row r="4323" spans="13:16" x14ac:dyDescent="0.25">
      <c r="M4323">
        <f>1*4.4*2.2</f>
        <v>9.6800000000000015</v>
      </c>
      <c r="N4323">
        <v>1</v>
      </c>
      <c r="O4323">
        <v>4.4000000000000004</v>
      </c>
      <c r="P4323">
        <v>2.2000000000000002</v>
      </c>
    </row>
    <row r="4324" spans="13:16" x14ac:dyDescent="0.25">
      <c r="M4324">
        <f>1*4.4*3.2</f>
        <v>14.080000000000002</v>
      </c>
      <c r="N4324">
        <v>1</v>
      </c>
      <c r="O4324">
        <v>4.4000000000000004</v>
      </c>
      <c r="P4324">
        <v>3.2</v>
      </c>
    </row>
    <row r="4325" spans="13:16" x14ac:dyDescent="0.25">
      <c r="M4325">
        <f>1*4.4*4.2</f>
        <v>18.480000000000004</v>
      </c>
      <c r="N4325">
        <v>1</v>
      </c>
      <c r="O4325">
        <v>4.4000000000000004</v>
      </c>
      <c r="P4325">
        <v>4.2</v>
      </c>
    </row>
    <row r="4326" spans="13:16" x14ac:dyDescent="0.25">
      <c r="M4326">
        <f>1*4.4*5.2</f>
        <v>22.880000000000003</v>
      </c>
      <c r="N4326">
        <v>1</v>
      </c>
      <c r="O4326">
        <v>4.4000000000000004</v>
      </c>
      <c r="P4326">
        <v>5.2</v>
      </c>
    </row>
    <row r="4327" spans="13:16" x14ac:dyDescent="0.25">
      <c r="M4327">
        <f>1*4.4*6.2</f>
        <v>27.280000000000005</v>
      </c>
      <c r="N4327">
        <v>1</v>
      </c>
      <c r="O4327">
        <v>4.4000000000000004</v>
      </c>
      <c r="P4327">
        <v>6.2</v>
      </c>
    </row>
    <row r="4328" spans="13:16" x14ac:dyDescent="0.25">
      <c r="M4328">
        <f>1*4.4*7.2</f>
        <v>31.680000000000003</v>
      </c>
      <c r="N4328">
        <v>1</v>
      </c>
      <c r="O4328">
        <v>4.4000000000000004</v>
      </c>
      <c r="P4328">
        <v>7.2</v>
      </c>
    </row>
    <row r="4329" spans="13:16" x14ac:dyDescent="0.25">
      <c r="M4329">
        <f>1*4.4*8.2</f>
        <v>36.08</v>
      </c>
      <c r="N4329">
        <v>1</v>
      </c>
      <c r="O4329">
        <v>4.4000000000000004</v>
      </c>
      <c r="P4329">
        <v>8.1999999999999993</v>
      </c>
    </row>
    <row r="4330" spans="13:16" x14ac:dyDescent="0.25">
      <c r="M4330">
        <f>1*4.4*9.2</f>
        <v>40.479999999999997</v>
      </c>
      <c r="N4330">
        <v>1</v>
      </c>
      <c r="O4330">
        <v>4.4000000000000004</v>
      </c>
      <c r="P4330">
        <v>9.1999999999999993</v>
      </c>
    </row>
    <row r="4331" spans="13:16" x14ac:dyDescent="0.25">
      <c r="M4331">
        <f>1*4.4*10.2</f>
        <v>44.88</v>
      </c>
      <c r="N4331">
        <v>1</v>
      </c>
      <c r="O4331">
        <v>4.4000000000000004</v>
      </c>
      <c r="P4331">
        <v>10.199999999999999</v>
      </c>
    </row>
    <row r="4332" spans="13:16" x14ac:dyDescent="0.25">
      <c r="M4332">
        <f>1*4.4*1.3</f>
        <v>5.7200000000000006</v>
      </c>
      <c r="N4332">
        <v>1</v>
      </c>
      <c r="O4332">
        <v>4.4000000000000004</v>
      </c>
      <c r="P4332">
        <v>1.3</v>
      </c>
    </row>
    <row r="4333" spans="13:16" x14ac:dyDescent="0.25">
      <c r="M4333">
        <f>1*4.4*2.3</f>
        <v>10.119999999999999</v>
      </c>
      <c r="N4333">
        <v>1</v>
      </c>
      <c r="O4333">
        <v>4.4000000000000004</v>
      </c>
      <c r="P4333">
        <v>2.2999999999999998</v>
      </c>
    </row>
    <row r="4334" spans="13:16" x14ac:dyDescent="0.25">
      <c r="M4334">
        <f>1*4.4*3.3</f>
        <v>14.52</v>
      </c>
      <c r="N4334">
        <v>1</v>
      </c>
      <c r="O4334">
        <v>4.4000000000000004</v>
      </c>
      <c r="P4334">
        <v>3.3</v>
      </c>
    </row>
    <row r="4335" spans="13:16" x14ac:dyDescent="0.25">
      <c r="M4335">
        <f>1*4.4*4.3</f>
        <v>18.920000000000002</v>
      </c>
      <c r="N4335">
        <v>1</v>
      </c>
      <c r="O4335">
        <v>4.4000000000000004</v>
      </c>
      <c r="P4335">
        <v>4.3</v>
      </c>
    </row>
    <row r="4336" spans="13:16" x14ac:dyDescent="0.25">
      <c r="M4336">
        <f>1*4.4*5.3</f>
        <v>23.32</v>
      </c>
      <c r="N4336">
        <v>1</v>
      </c>
      <c r="O4336">
        <v>4.4000000000000004</v>
      </c>
      <c r="P4336">
        <v>5.3</v>
      </c>
    </row>
    <row r="4337" spans="13:16" x14ac:dyDescent="0.25">
      <c r="M4337">
        <f>1*4.4*6.3</f>
        <v>27.720000000000002</v>
      </c>
      <c r="N4337">
        <v>1</v>
      </c>
      <c r="O4337">
        <v>4.4000000000000004</v>
      </c>
      <c r="P4337">
        <v>6.3</v>
      </c>
    </row>
    <row r="4338" spans="13:16" x14ac:dyDescent="0.25">
      <c r="M4338">
        <f>1*4.4*7.3</f>
        <v>32.120000000000005</v>
      </c>
      <c r="N4338">
        <v>1</v>
      </c>
      <c r="O4338">
        <v>4.4000000000000004</v>
      </c>
      <c r="P4338">
        <v>7.3</v>
      </c>
    </row>
    <row r="4339" spans="13:16" x14ac:dyDescent="0.25">
      <c r="M4339">
        <f>1*4.4*8.3</f>
        <v>36.520000000000003</v>
      </c>
      <c r="N4339">
        <v>1</v>
      </c>
      <c r="O4339">
        <v>4.4000000000000004</v>
      </c>
      <c r="P4339">
        <v>8.3000000000000007</v>
      </c>
    </row>
    <row r="4340" spans="13:16" x14ac:dyDescent="0.25">
      <c r="M4340">
        <f>1*4.4*9.3</f>
        <v>40.920000000000009</v>
      </c>
      <c r="N4340">
        <v>1</v>
      </c>
      <c r="O4340">
        <v>4.4000000000000004</v>
      </c>
      <c r="P4340">
        <v>9.3000000000000007</v>
      </c>
    </row>
    <row r="4341" spans="13:16" x14ac:dyDescent="0.25">
      <c r="M4341">
        <f>1*4.4*10.3</f>
        <v>45.320000000000007</v>
      </c>
      <c r="N4341">
        <v>1</v>
      </c>
      <c r="O4341">
        <v>4.4000000000000004</v>
      </c>
      <c r="P4341">
        <v>10.3</v>
      </c>
    </row>
    <row r="4342" spans="13:16" x14ac:dyDescent="0.25">
      <c r="M4342">
        <f>1*4.4*1.4</f>
        <v>6.16</v>
      </c>
      <c r="N4342">
        <v>1</v>
      </c>
      <c r="O4342">
        <v>4.4000000000000004</v>
      </c>
      <c r="P4342">
        <v>1.4</v>
      </c>
    </row>
    <row r="4343" spans="13:16" x14ac:dyDescent="0.25">
      <c r="M4343">
        <f>1*4.4*2.4</f>
        <v>10.56</v>
      </c>
      <c r="N4343">
        <v>1</v>
      </c>
      <c r="O4343">
        <v>4.4000000000000004</v>
      </c>
      <c r="P4343">
        <v>2.4</v>
      </c>
    </row>
    <row r="4344" spans="13:16" x14ac:dyDescent="0.25">
      <c r="M4344">
        <f>1*4.4*3.4</f>
        <v>14.96</v>
      </c>
      <c r="N4344">
        <v>1</v>
      </c>
      <c r="O4344">
        <v>4.4000000000000004</v>
      </c>
      <c r="P4344">
        <v>3.4</v>
      </c>
    </row>
    <row r="4345" spans="13:16" x14ac:dyDescent="0.25">
      <c r="M4345">
        <f>1*4.4*4.4</f>
        <v>19.360000000000003</v>
      </c>
      <c r="N4345">
        <v>1</v>
      </c>
      <c r="O4345">
        <v>4.4000000000000004</v>
      </c>
      <c r="P4345">
        <v>4.4000000000000004</v>
      </c>
    </row>
    <row r="4346" spans="13:16" x14ac:dyDescent="0.25">
      <c r="M4346">
        <f>1*4.4*5.4</f>
        <v>23.760000000000005</v>
      </c>
      <c r="N4346">
        <v>1</v>
      </c>
      <c r="O4346">
        <v>4.4000000000000004</v>
      </c>
      <c r="P4346">
        <v>5.4</v>
      </c>
    </row>
    <row r="4347" spans="13:16" x14ac:dyDescent="0.25">
      <c r="M4347">
        <f>1*4.4*6.4</f>
        <v>28.160000000000004</v>
      </c>
      <c r="N4347">
        <v>1</v>
      </c>
      <c r="O4347">
        <v>4.4000000000000004</v>
      </c>
      <c r="P4347">
        <v>6.4</v>
      </c>
    </row>
    <row r="4348" spans="13:16" x14ac:dyDescent="0.25">
      <c r="M4348">
        <f>1*4.4*7.4</f>
        <v>32.56</v>
      </c>
      <c r="N4348">
        <v>1</v>
      </c>
      <c r="O4348">
        <v>4.4000000000000004</v>
      </c>
      <c r="P4348">
        <v>7.4</v>
      </c>
    </row>
    <row r="4349" spans="13:16" x14ac:dyDescent="0.25">
      <c r="M4349">
        <f>1*4.4*8.4</f>
        <v>36.960000000000008</v>
      </c>
      <c r="N4349">
        <v>1</v>
      </c>
      <c r="O4349">
        <v>4.4000000000000004</v>
      </c>
      <c r="P4349">
        <v>8.4</v>
      </c>
    </row>
    <row r="4350" spans="13:16" x14ac:dyDescent="0.25">
      <c r="M4350">
        <f>1*4.4*9.4</f>
        <v>41.360000000000007</v>
      </c>
      <c r="N4350">
        <v>1</v>
      </c>
      <c r="O4350">
        <v>4.4000000000000004</v>
      </c>
      <c r="P4350">
        <v>9.4</v>
      </c>
    </row>
    <row r="4351" spans="13:16" x14ac:dyDescent="0.25">
      <c r="M4351">
        <f>1*4.4*10.4</f>
        <v>45.760000000000005</v>
      </c>
      <c r="N4351">
        <v>1</v>
      </c>
      <c r="O4351">
        <v>4.4000000000000004</v>
      </c>
      <c r="P4351">
        <v>10.4</v>
      </c>
    </row>
    <row r="4352" spans="13:16" x14ac:dyDescent="0.25">
      <c r="M4352">
        <f>1*4.4*1.5</f>
        <v>6.6000000000000005</v>
      </c>
      <c r="N4352">
        <v>1</v>
      </c>
      <c r="O4352">
        <v>4.4000000000000004</v>
      </c>
      <c r="P4352">
        <v>1.5</v>
      </c>
    </row>
    <row r="4353" spans="13:16" x14ac:dyDescent="0.25">
      <c r="M4353">
        <f>1*4.4*2.5</f>
        <v>11</v>
      </c>
      <c r="N4353">
        <v>1</v>
      </c>
      <c r="O4353">
        <v>4.4000000000000004</v>
      </c>
      <c r="P4353">
        <v>2.5</v>
      </c>
    </row>
    <row r="4354" spans="13:16" x14ac:dyDescent="0.25">
      <c r="M4354">
        <f>1*4.4*3.5</f>
        <v>15.400000000000002</v>
      </c>
      <c r="N4354">
        <v>1</v>
      </c>
      <c r="O4354">
        <v>4.4000000000000004</v>
      </c>
      <c r="P4354">
        <v>3.5</v>
      </c>
    </row>
    <row r="4355" spans="13:16" x14ac:dyDescent="0.25">
      <c r="M4355">
        <f>1*4.4*4.5</f>
        <v>19.8</v>
      </c>
      <c r="N4355">
        <v>1</v>
      </c>
      <c r="O4355">
        <v>4.4000000000000004</v>
      </c>
      <c r="P4355">
        <v>4.5</v>
      </c>
    </row>
    <row r="4356" spans="13:16" x14ac:dyDescent="0.25">
      <c r="M4356">
        <f>1*4.4*5.5</f>
        <v>24.200000000000003</v>
      </c>
      <c r="N4356">
        <v>1</v>
      </c>
      <c r="O4356">
        <v>4.4000000000000004</v>
      </c>
      <c r="P4356">
        <v>5.5</v>
      </c>
    </row>
    <row r="4357" spans="13:16" x14ac:dyDescent="0.25">
      <c r="M4357">
        <f>1*4.4*6.5</f>
        <v>28.6</v>
      </c>
      <c r="N4357">
        <v>1</v>
      </c>
      <c r="O4357">
        <v>4.4000000000000004</v>
      </c>
      <c r="P4357">
        <v>6.5</v>
      </c>
    </row>
    <row r="4358" spans="13:16" x14ac:dyDescent="0.25">
      <c r="M4358">
        <f>1*4.4*7.5</f>
        <v>33</v>
      </c>
      <c r="N4358">
        <v>1</v>
      </c>
      <c r="O4358">
        <v>4.4000000000000004</v>
      </c>
      <c r="P4358">
        <v>7.5</v>
      </c>
    </row>
    <row r="4359" spans="13:16" x14ac:dyDescent="0.25">
      <c r="M4359">
        <f>1*4.4*8.5</f>
        <v>37.400000000000006</v>
      </c>
      <c r="N4359">
        <v>1</v>
      </c>
      <c r="O4359">
        <v>4.4000000000000004</v>
      </c>
      <c r="P4359">
        <v>8.5</v>
      </c>
    </row>
    <row r="4360" spans="13:16" x14ac:dyDescent="0.25">
      <c r="M4360">
        <f>1*4.4*9.5</f>
        <v>41.800000000000004</v>
      </c>
      <c r="N4360">
        <v>1</v>
      </c>
      <c r="O4360">
        <v>4.4000000000000004</v>
      </c>
      <c r="P4360">
        <v>9.5</v>
      </c>
    </row>
    <row r="4361" spans="13:16" x14ac:dyDescent="0.25">
      <c r="M4361">
        <f>1*4.4*10.5</f>
        <v>46.2</v>
      </c>
      <c r="N4361">
        <v>1</v>
      </c>
      <c r="O4361">
        <v>4.4000000000000004</v>
      </c>
      <c r="P4361">
        <v>10.5</v>
      </c>
    </row>
    <row r="4362" spans="13:16" x14ac:dyDescent="0.25">
      <c r="M4362">
        <f>1*4.4*1.6</f>
        <v>7.0400000000000009</v>
      </c>
      <c r="N4362">
        <v>1</v>
      </c>
      <c r="O4362">
        <v>4.4000000000000004</v>
      </c>
      <c r="P4362">
        <v>1.6</v>
      </c>
    </row>
    <row r="4363" spans="13:16" x14ac:dyDescent="0.25">
      <c r="M4363">
        <f>1*4.4*2.6</f>
        <v>11.440000000000001</v>
      </c>
      <c r="N4363">
        <v>1</v>
      </c>
      <c r="O4363">
        <v>4.4000000000000004</v>
      </c>
      <c r="P4363">
        <v>2.6</v>
      </c>
    </row>
    <row r="4364" spans="13:16" x14ac:dyDescent="0.25">
      <c r="M4364">
        <f>1*4.4*3.6</f>
        <v>15.840000000000002</v>
      </c>
      <c r="N4364">
        <v>1</v>
      </c>
      <c r="O4364">
        <v>4.4000000000000004</v>
      </c>
      <c r="P4364">
        <v>3.6</v>
      </c>
    </row>
    <row r="4365" spans="13:16" x14ac:dyDescent="0.25">
      <c r="M4365">
        <f>1*4.4*4.6</f>
        <v>20.239999999999998</v>
      </c>
      <c r="N4365">
        <v>1</v>
      </c>
      <c r="O4365">
        <v>4.4000000000000004</v>
      </c>
      <c r="P4365">
        <v>4.5999999999999996</v>
      </c>
    </row>
    <row r="4366" spans="13:16" x14ac:dyDescent="0.25">
      <c r="M4366">
        <f>1*4.4*5.6</f>
        <v>24.64</v>
      </c>
      <c r="N4366">
        <v>1</v>
      </c>
      <c r="O4366">
        <v>4.4000000000000004</v>
      </c>
      <c r="P4366">
        <v>5.6</v>
      </c>
    </row>
    <row r="4367" spans="13:16" x14ac:dyDescent="0.25">
      <c r="M4367">
        <f>1*4.4*6.6</f>
        <v>29.04</v>
      </c>
      <c r="N4367">
        <v>1</v>
      </c>
      <c r="O4367">
        <v>4.4000000000000004</v>
      </c>
      <c r="P4367">
        <v>6.6</v>
      </c>
    </row>
    <row r="4368" spans="13:16" x14ac:dyDescent="0.25">
      <c r="M4368">
        <f>1*4.4*7.6</f>
        <v>33.44</v>
      </c>
      <c r="N4368">
        <v>1</v>
      </c>
      <c r="O4368">
        <v>4.4000000000000004</v>
      </c>
      <c r="P4368">
        <v>7.6</v>
      </c>
    </row>
    <row r="4369" spans="13:16" x14ac:dyDescent="0.25">
      <c r="M4369">
        <f>1*4.4*8.6</f>
        <v>37.840000000000003</v>
      </c>
      <c r="N4369">
        <v>1</v>
      </c>
      <c r="O4369">
        <v>4.4000000000000004</v>
      </c>
      <c r="P4369">
        <v>8.6</v>
      </c>
    </row>
    <row r="4370" spans="13:16" x14ac:dyDescent="0.25">
      <c r="M4370">
        <f>1*4.4*9.6</f>
        <v>42.24</v>
      </c>
      <c r="N4370">
        <v>1</v>
      </c>
      <c r="O4370">
        <v>4.4000000000000004</v>
      </c>
      <c r="P4370">
        <v>9.6</v>
      </c>
    </row>
    <row r="4371" spans="13:16" x14ac:dyDescent="0.25">
      <c r="M4371">
        <f>1*4.4*10.6</f>
        <v>46.64</v>
      </c>
      <c r="N4371">
        <v>1</v>
      </c>
      <c r="O4371">
        <v>4.4000000000000004</v>
      </c>
      <c r="P4371">
        <v>10.6</v>
      </c>
    </row>
    <row r="4372" spans="13:16" x14ac:dyDescent="0.25">
      <c r="M4372">
        <f>1*4.4*1.7</f>
        <v>7.48</v>
      </c>
      <c r="N4372">
        <v>1</v>
      </c>
      <c r="O4372">
        <v>4.4000000000000004</v>
      </c>
      <c r="P4372">
        <v>1.7</v>
      </c>
    </row>
    <row r="4373" spans="13:16" x14ac:dyDescent="0.25">
      <c r="M4373">
        <f>1*4.4*2.7</f>
        <v>11.880000000000003</v>
      </c>
      <c r="N4373">
        <v>1</v>
      </c>
      <c r="O4373">
        <v>4.4000000000000004</v>
      </c>
      <c r="P4373">
        <v>2.7</v>
      </c>
    </row>
    <row r="4374" spans="13:16" x14ac:dyDescent="0.25">
      <c r="M4374">
        <f>1*4.4*3.7</f>
        <v>16.28</v>
      </c>
      <c r="N4374">
        <v>1</v>
      </c>
      <c r="O4374">
        <v>4.4000000000000004</v>
      </c>
      <c r="P4374">
        <v>3.7</v>
      </c>
    </row>
    <row r="4375" spans="13:16" x14ac:dyDescent="0.25">
      <c r="M4375">
        <f>1*4.4*4.7</f>
        <v>20.680000000000003</v>
      </c>
      <c r="N4375">
        <v>1</v>
      </c>
      <c r="O4375">
        <v>4.4000000000000004</v>
      </c>
      <c r="P4375">
        <v>4.7</v>
      </c>
    </row>
    <row r="4376" spans="13:16" x14ac:dyDescent="0.25">
      <c r="M4376">
        <f>1*4.4*5.7</f>
        <v>25.080000000000002</v>
      </c>
      <c r="N4376">
        <v>1</v>
      </c>
      <c r="O4376">
        <v>4.4000000000000004</v>
      </c>
      <c r="P4376">
        <v>5.7</v>
      </c>
    </row>
    <row r="4377" spans="13:16" x14ac:dyDescent="0.25">
      <c r="M4377">
        <f>1*4.4*6.7</f>
        <v>29.480000000000004</v>
      </c>
      <c r="N4377">
        <v>1</v>
      </c>
      <c r="O4377">
        <v>4.4000000000000004</v>
      </c>
      <c r="P4377">
        <v>6.7</v>
      </c>
    </row>
    <row r="4378" spans="13:16" x14ac:dyDescent="0.25">
      <c r="M4378">
        <f>1*4.4*7.7</f>
        <v>33.880000000000003</v>
      </c>
      <c r="N4378">
        <v>1</v>
      </c>
      <c r="O4378">
        <v>4.4000000000000004</v>
      </c>
      <c r="P4378">
        <v>7.7</v>
      </c>
    </row>
    <row r="4379" spans="13:16" x14ac:dyDescent="0.25">
      <c r="M4379">
        <f>1*4.4*8.7</f>
        <v>38.28</v>
      </c>
      <c r="N4379">
        <v>1</v>
      </c>
      <c r="O4379">
        <v>4.4000000000000004</v>
      </c>
      <c r="P4379">
        <v>8.6999999999999993</v>
      </c>
    </row>
    <row r="4380" spans="13:16" x14ac:dyDescent="0.25">
      <c r="M4380">
        <f>1*4.4*9.7</f>
        <v>42.68</v>
      </c>
      <c r="N4380">
        <v>1</v>
      </c>
      <c r="O4380">
        <v>4.4000000000000004</v>
      </c>
      <c r="P4380">
        <v>9.6999999999999993</v>
      </c>
    </row>
    <row r="4381" spans="13:16" x14ac:dyDescent="0.25">
      <c r="M4381">
        <f>1*4.4*10.7</f>
        <v>47.08</v>
      </c>
      <c r="N4381">
        <v>1</v>
      </c>
      <c r="O4381">
        <v>4.4000000000000004</v>
      </c>
      <c r="P4381">
        <v>10.7</v>
      </c>
    </row>
    <row r="4382" spans="13:16" x14ac:dyDescent="0.25">
      <c r="M4382">
        <f>1*4.4*1.8</f>
        <v>7.9200000000000008</v>
      </c>
      <c r="N4382">
        <v>1</v>
      </c>
      <c r="O4382">
        <v>4.4000000000000004</v>
      </c>
      <c r="P4382">
        <v>1.8</v>
      </c>
    </row>
    <row r="4383" spans="13:16" x14ac:dyDescent="0.25">
      <c r="M4383">
        <f>1*4.4*2.8</f>
        <v>12.32</v>
      </c>
      <c r="N4383">
        <v>1</v>
      </c>
      <c r="O4383">
        <v>4.4000000000000004</v>
      </c>
      <c r="P4383">
        <v>2.8</v>
      </c>
    </row>
    <row r="4384" spans="13:16" x14ac:dyDescent="0.25">
      <c r="M4384">
        <f>1*4.4*3.8</f>
        <v>16.72</v>
      </c>
      <c r="N4384">
        <v>1</v>
      </c>
      <c r="O4384">
        <v>4.4000000000000004</v>
      </c>
      <c r="P4384">
        <v>3.8</v>
      </c>
    </row>
    <row r="4385" spans="13:16" x14ac:dyDescent="0.25">
      <c r="M4385">
        <f>1*4.4*4.8</f>
        <v>21.12</v>
      </c>
      <c r="N4385">
        <v>1</v>
      </c>
      <c r="O4385">
        <v>4.4000000000000004</v>
      </c>
      <c r="P4385">
        <v>4.8</v>
      </c>
    </row>
    <row r="4386" spans="13:16" x14ac:dyDescent="0.25">
      <c r="M4386">
        <f>1*4.4*5.8</f>
        <v>25.52</v>
      </c>
      <c r="N4386">
        <v>1</v>
      </c>
      <c r="O4386">
        <v>4.4000000000000004</v>
      </c>
      <c r="P4386">
        <v>5.8</v>
      </c>
    </row>
    <row r="4387" spans="13:16" x14ac:dyDescent="0.25">
      <c r="M4387">
        <f>1*4.4*6.8</f>
        <v>29.92</v>
      </c>
      <c r="N4387">
        <v>1</v>
      </c>
      <c r="O4387">
        <v>4.4000000000000004</v>
      </c>
      <c r="P4387">
        <v>6.8</v>
      </c>
    </row>
    <row r="4388" spans="13:16" x14ac:dyDescent="0.25">
      <c r="M4388">
        <f>1*4.4*7.8</f>
        <v>34.32</v>
      </c>
      <c r="N4388">
        <v>1</v>
      </c>
      <c r="O4388">
        <v>4.4000000000000004</v>
      </c>
      <c r="P4388">
        <v>7.8</v>
      </c>
    </row>
    <row r="4389" spans="13:16" x14ac:dyDescent="0.25">
      <c r="M4389">
        <f>1*4.4*8.8</f>
        <v>38.720000000000006</v>
      </c>
      <c r="N4389">
        <v>1</v>
      </c>
      <c r="O4389">
        <v>4.4000000000000004</v>
      </c>
      <c r="P4389">
        <v>8.8000000000000007</v>
      </c>
    </row>
    <row r="4390" spans="13:16" x14ac:dyDescent="0.25">
      <c r="M4390">
        <f>1*4.4*9.8</f>
        <v>43.120000000000005</v>
      </c>
      <c r="N4390">
        <v>1</v>
      </c>
      <c r="O4390">
        <v>4.4000000000000004</v>
      </c>
      <c r="P4390">
        <v>9.8000000000000007</v>
      </c>
    </row>
    <row r="4391" spans="13:16" x14ac:dyDescent="0.25">
      <c r="M4391">
        <f>1*4.4*10.8</f>
        <v>47.52000000000001</v>
      </c>
      <c r="N4391">
        <v>1</v>
      </c>
      <c r="O4391">
        <v>4.4000000000000004</v>
      </c>
      <c r="P4391">
        <v>10.8</v>
      </c>
    </row>
    <row r="4392" spans="13:16" x14ac:dyDescent="0.25">
      <c r="M4392">
        <f>1*4.4*1.9</f>
        <v>8.36</v>
      </c>
      <c r="N4392">
        <v>1</v>
      </c>
      <c r="O4392">
        <v>4.4000000000000004</v>
      </c>
      <c r="P4392">
        <v>1.9</v>
      </c>
    </row>
    <row r="4393" spans="13:16" x14ac:dyDescent="0.25">
      <c r="M4393">
        <f>1*4.4*2.9</f>
        <v>12.76</v>
      </c>
      <c r="N4393">
        <v>1</v>
      </c>
      <c r="O4393">
        <v>4.4000000000000004</v>
      </c>
      <c r="P4393">
        <v>2.9</v>
      </c>
    </row>
    <row r="4394" spans="13:16" x14ac:dyDescent="0.25">
      <c r="M4394">
        <f>1*4.4*3.9</f>
        <v>17.16</v>
      </c>
      <c r="N4394">
        <v>1</v>
      </c>
      <c r="O4394">
        <v>4.4000000000000004</v>
      </c>
      <c r="P4394">
        <v>3.9</v>
      </c>
    </row>
    <row r="4395" spans="13:16" x14ac:dyDescent="0.25">
      <c r="M4395">
        <f>1*4.4*4.9</f>
        <v>21.560000000000002</v>
      </c>
      <c r="N4395">
        <v>1</v>
      </c>
      <c r="O4395">
        <v>4.4000000000000004</v>
      </c>
      <c r="P4395">
        <v>4.9000000000000004</v>
      </c>
    </row>
    <row r="4396" spans="13:16" x14ac:dyDescent="0.25">
      <c r="M4396">
        <f>1*4.4*5.9</f>
        <v>25.960000000000004</v>
      </c>
      <c r="N4396">
        <v>1</v>
      </c>
      <c r="O4396">
        <v>4.4000000000000004</v>
      </c>
      <c r="P4396">
        <v>5.9</v>
      </c>
    </row>
    <row r="4397" spans="13:16" x14ac:dyDescent="0.25">
      <c r="M4397">
        <f>1*4.4*6.9</f>
        <v>30.360000000000003</v>
      </c>
      <c r="N4397">
        <v>1</v>
      </c>
      <c r="O4397">
        <v>4.4000000000000004</v>
      </c>
      <c r="P4397">
        <v>6.9</v>
      </c>
    </row>
    <row r="4398" spans="13:16" x14ac:dyDescent="0.25">
      <c r="M4398">
        <f>1*4.4*7.9</f>
        <v>34.760000000000005</v>
      </c>
      <c r="N4398">
        <v>1</v>
      </c>
      <c r="O4398">
        <v>4.4000000000000004</v>
      </c>
      <c r="P4398">
        <v>7.9</v>
      </c>
    </row>
    <row r="4399" spans="13:16" x14ac:dyDescent="0.25">
      <c r="M4399">
        <f>1*4.4*8.9</f>
        <v>39.160000000000004</v>
      </c>
      <c r="N4399">
        <v>1</v>
      </c>
      <c r="O4399">
        <v>4.4000000000000004</v>
      </c>
      <c r="P4399">
        <v>8.9</v>
      </c>
    </row>
    <row r="4400" spans="13:16" x14ac:dyDescent="0.25">
      <c r="M4400">
        <f>1*4.4*9.9</f>
        <v>43.56</v>
      </c>
      <c r="N4400">
        <v>1</v>
      </c>
      <c r="O4400">
        <v>4.4000000000000004</v>
      </c>
      <c r="P4400">
        <v>9.9</v>
      </c>
    </row>
    <row r="4401" spans="13:16" x14ac:dyDescent="0.25">
      <c r="M4401">
        <f>1*4.4*10.9</f>
        <v>47.960000000000008</v>
      </c>
      <c r="N4401">
        <v>1</v>
      </c>
      <c r="O4401">
        <v>4.4000000000000004</v>
      </c>
      <c r="P4401">
        <v>10.9</v>
      </c>
    </row>
    <row r="4402" spans="13:16" x14ac:dyDescent="0.25">
      <c r="M4402">
        <f>1*5.4*1</f>
        <v>5.4</v>
      </c>
      <c r="N4402">
        <v>1</v>
      </c>
      <c r="O4402">
        <v>5.4</v>
      </c>
      <c r="P4402">
        <v>1</v>
      </c>
    </row>
    <row r="4403" spans="13:16" x14ac:dyDescent="0.25">
      <c r="M4403">
        <f>1*5.4*2</f>
        <v>10.8</v>
      </c>
      <c r="N4403">
        <v>1</v>
      </c>
      <c r="O4403">
        <v>5.4</v>
      </c>
      <c r="P4403">
        <v>2</v>
      </c>
    </row>
    <row r="4404" spans="13:16" x14ac:dyDescent="0.25">
      <c r="M4404">
        <f>1*5.4*3</f>
        <v>16.200000000000003</v>
      </c>
      <c r="N4404">
        <v>1</v>
      </c>
      <c r="O4404">
        <v>5.4</v>
      </c>
      <c r="P4404">
        <v>3</v>
      </c>
    </row>
    <row r="4405" spans="13:16" x14ac:dyDescent="0.25">
      <c r="M4405">
        <f>1*5.4*4</f>
        <v>21.6</v>
      </c>
      <c r="N4405">
        <v>1</v>
      </c>
      <c r="O4405">
        <v>5.4</v>
      </c>
      <c r="P4405">
        <v>4</v>
      </c>
    </row>
    <row r="4406" spans="13:16" x14ac:dyDescent="0.25">
      <c r="M4406">
        <f>1*5.4*5</f>
        <v>27</v>
      </c>
      <c r="N4406">
        <v>1</v>
      </c>
      <c r="O4406">
        <v>5.4</v>
      </c>
      <c r="P4406">
        <v>5</v>
      </c>
    </row>
    <row r="4407" spans="13:16" x14ac:dyDescent="0.25">
      <c r="M4407">
        <f>1*5.4*6</f>
        <v>32.400000000000006</v>
      </c>
      <c r="N4407">
        <v>1</v>
      </c>
      <c r="O4407">
        <v>5.4</v>
      </c>
      <c r="P4407">
        <v>6</v>
      </c>
    </row>
    <row r="4408" spans="13:16" x14ac:dyDescent="0.25">
      <c r="M4408">
        <f>1*5.4*7</f>
        <v>37.800000000000004</v>
      </c>
      <c r="N4408">
        <v>1</v>
      </c>
      <c r="O4408">
        <v>5.4</v>
      </c>
      <c r="P4408">
        <v>7</v>
      </c>
    </row>
    <row r="4409" spans="13:16" x14ac:dyDescent="0.25">
      <c r="M4409">
        <f>1*5.4*8</f>
        <v>43.2</v>
      </c>
      <c r="N4409">
        <v>1</v>
      </c>
      <c r="O4409">
        <v>5.4</v>
      </c>
      <c r="P4409">
        <v>8</v>
      </c>
    </row>
    <row r="4410" spans="13:16" x14ac:dyDescent="0.25">
      <c r="M4410">
        <f>1*5.4*9</f>
        <v>48.6</v>
      </c>
      <c r="N4410">
        <v>1</v>
      </c>
      <c r="O4410">
        <v>5.4</v>
      </c>
      <c r="P4410">
        <v>9</v>
      </c>
    </row>
    <row r="4411" spans="13:16" x14ac:dyDescent="0.25">
      <c r="M4411">
        <f>1*5.4*10</f>
        <v>54</v>
      </c>
      <c r="N4411">
        <v>1</v>
      </c>
      <c r="O4411">
        <v>5.4</v>
      </c>
      <c r="P4411">
        <v>10</v>
      </c>
    </row>
    <row r="4412" spans="13:16" x14ac:dyDescent="0.25">
      <c r="M4412">
        <f>1*5.4*1.1</f>
        <v>5.9400000000000013</v>
      </c>
      <c r="N4412">
        <v>1</v>
      </c>
      <c r="O4412">
        <v>5.4</v>
      </c>
      <c r="P4412">
        <v>1.1000000000000001</v>
      </c>
    </row>
    <row r="4413" spans="13:16" x14ac:dyDescent="0.25">
      <c r="M4413">
        <f>1*5.4*2.1</f>
        <v>11.340000000000002</v>
      </c>
      <c r="N4413">
        <v>1</v>
      </c>
      <c r="O4413">
        <v>5.4</v>
      </c>
      <c r="P4413">
        <v>2.1</v>
      </c>
    </row>
    <row r="4414" spans="13:16" x14ac:dyDescent="0.25">
      <c r="M4414">
        <f>1*5.4*3.1</f>
        <v>16.740000000000002</v>
      </c>
      <c r="N4414">
        <v>1</v>
      </c>
      <c r="O4414">
        <v>5.4</v>
      </c>
      <c r="P4414">
        <v>3.1</v>
      </c>
    </row>
    <row r="4415" spans="13:16" x14ac:dyDescent="0.25">
      <c r="M4415">
        <f>1*5.4*4.1</f>
        <v>22.14</v>
      </c>
      <c r="N4415">
        <v>1</v>
      </c>
      <c r="O4415">
        <v>5.4</v>
      </c>
      <c r="P4415">
        <v>4.0999999999999996</v>
      </c>
    </row>
    <row r="4416" spans="13:16" x14ac:dyDescent="0.25">
      <c r="M4416">
        <f>1*5.4*5.1</f>
        <v>27.54</v>
      </c>
      <c r="N4416">
        <v>1</v>
      </c>
      <c r="O4416">
        <v>5.4</v>
      </c>
      <c r="P4416">
        <v>5.0999999999999996</v>
      </c>
    </row>
    <row r="4417" spans="13:16" x14ac:dyDescent="0.25">
      <c r="M4417">
        <f>1*5.4*6.1</f>
        <v>32.94</v>
      </c>
      <c r="N4417">
        <v>1</v>
      </c>
      <c r="O4417">
        <v>5.4</v>
      </c>
      <c r="P4417">
        <v>6.1</v>
      </c>
    </row>
    <row r="4418" spans="13:16" x14ac:dyDescent="0.25">
      <c r="M4418">
        <f>1*5.4*7.1</f>
        <v>38.340000000000003</v>
      </c>
      <c r="N4418">
        <v>1</v>
      </c>
      <c r="O4418">
        <v>5.4</v>
      </c>
      <c r="P4418">
        <v>7.1</v>
      </c>
    </row>
    <row r="4419" spans="13:16" x14ac:dyDescent="0.25">
      <c r="M4419">
        <f>1*5.4*8.1</f>
        <v>43.74</v>
      </c>
      <c r="N4419">
        <v>1</v>
      </c>
      <c r="O4419">
        <v>5.4</v>
      </c>
      <c r="P4419">
        <v>8.1</v>
      </c>
    </row>
    <row r="4420" spans="13:16" x14ac:dyDescent="0.25">
      <c r="M4420">
        <f>1*5.4*9.1</f>
        <v>49.14</v>
      </c>
      <c r="N4420">
        <v>1</v>
      </c>
      <c r="O4420">
        <v>5.4</v>
      </c>
      <c r="P4420">
        <v>9.1</v>
      </c>
    </row>
    <row r="4421" spans="13:16" x14ac:dyDescent="0.25">
      <c r="M4421">
        <f>1*5.4*10.1</f>
        <v>54.54</v>
      </c>
      <c r="N4421">
        <v>1</v>
      </c>
      <c r="O4421">
        <v>5.4</v>
      </c>
      <c r="P4421">
        <v>10.1</v>
      </c>
    </row>
    <row r="4422" spans="13:16" x14ac:dyDescent="0.25">
      <c r="M4422">
        <f>1*5.4*1.2</f>
        <v>6.48</v>
      </c>
      <c r="N4422">
        <v>1</v>
      </c>
      <c r="O4422">
        <v>5.4</v>
      </c>
      <c r="P4422">
        <v>1.2</v>
      </c>
    </row>
    <row r="4423" spans="13:16" x14ac:dyDescent="0.25">
      <c r="M4423">
        <f>1*5.4*2.2</f>
        <v>11.880000000000003</v>
      </c>
      <c r="N4423">
        <v>1</v>
      </c>
      <c r="O4423">
        <v>5.4</v>
      </c>
      <c r="P4423">
        <v>2.2000000000000002</v>
      </c>
    </row>
    <row r="4424" spans="13:16" x14ac:dyDescent="0.25">
      <c r="M4424">
        <f>1*5.4*3.2</f>
        <v>17.28</v>
      </c>
      <c r="N4424">
        <v>1</v>
      </c>
      <c r="O4424">
        <v>5.4</v>
      </c>
      <c r="P4424">
        <v>3.2</v>
      </c>
    </row>
    <row r="4425" spans="13:16" x14ac:dyDescent="0.25">
      <c r="M4425">
        <f>1*5.4*4.2</f>
        <v>22.680000000000003</v>
      </c>
      <c r="N4425">
        <v>1</v>
      </c>
      <c r="O4425">
        <v>5.4</v>
      </c>
      <c r="P4425">
        <v>4.2</v>
      </c>
    </row>
    <row r="4426" spans="13:16" x14ac:dyDescent="0.25">
      <c r="M4426">
        <f>1*5.4*5.2</f>
        <v>28.080000000000002</v>
      </c>
      <c r="N4426">
        <v>1</v>
      </c>
      <c r="O4426">
        <v>5.4</v>
      </c>
      <c r="P4426">
        <v>5.2</v>
      </c>
    </row>
    <row r="4427" spans="13:16" x14ac:dyDescent="0.25">
      <c r="M4427">
        <f>1*5.4*6.2</f>
        <v>33.480000000000004</v>
      </c>
      <c r="N4427">
        <v>1</v>
      </c>
      <c r="O4427">
        <v>5.4</v>
      </c>
      <c r="P4427">
        <v>6.2</v>
      </c>
    </row>
    <row r="4428" spans="13:16" x14ac:dyDescent="0.25">
      <c r="M4428">
        <f>1*5.4*7.2</f>
        <v>38.880000000000003</v>
      </c>
      <c r="N4428">
        <v>1</v>
      </c>
      <c r="O4428">
        <v>5.4</v>
      </c>
      <c r="P4428">
        <v>7.2</v>
      </c>
    </row>
    <row r="4429" spans="13:16" x14ac:dyDescent="0.25">
      <c r="M4429">
        <f>1*5.4*8.2</f>
        <v>44.28</v>
      </c>
      <c r="N4429">
        <v>1</v>
      </c>
      <c r="O4429">
        <v>5.4</v>
      </c>
      <c r="P4429">
        <v>8.1999999999999993</v>
      </c>
    </row>
    <row r="4430" spans="13:16" x14ac:dyDescent="0.25">
      <c r="M4430">
        <f>1*5.4*9.2</f>
        <v>49.68</v>
      </c>
      <c r="N4430">
        <v>1</v>
      </c>
      <c r="O4430">
        <v>5.4</v>
      </c>
      <c r="P4430">
        <v>9.1999999999999993</v>
      </c>
    </row>
    <row r="4431" spans="13:16" x14ac:dyDescent="0.25">
      <c r="M4431">
        <f>1*5.4*10.2</f>
        <v>55.08</v>
      </c>
      <c r="N4431">
        <v>1</v>
      </c>
      <c r="O4431">
        <v>5.4</v>
      </c>
      <c r="P4431">
        <v>10.199999999999999</v>
      </c>
    </row>
    <row r="4432" spans="13:16" x14ac:dyDescent="0.25">
      <c r="M4432">
        <f>1*5.4*1.3</f>
        <v>7.0200000000000005</v>
      </c>
      <c r="N4432">
        <v>1</v>
      </c>
      <c r="O4432">
        <v>5.4</v>
      </c>
      <c r="P4432">
        <v>1.3</v>
      </c>
    </row>
    <row r="4433" spans="13:16" x14ac:dyDescent="0.25">
      <c r="M4433">
        <f>1*5.4*2.3</f>
        <v>12.42</v>
      </c>
      <c r="N4433">
        <v>1</v>
      </c>
      <c r="O4433">
        <v>5.4</v>
      </c>
      <c r="P4433">
        <v>2.2999999999999998</v>
      </c>
    </row>
    <row r="4434" spans="13:16" x14ac:dyDescent="0.25">
      <c r="M4434">
        <f>1*5.4*3.3</f>
        <v>17.82</v>
      </c>
      <c r="N4434">
        <v>1</v>
      </c>
      <c r="O4434">
        <v>5.4</v>
      </c>
      <c r="P4434">
        <v>3.3</v>
      </c>
    </row>
    <row r="4435" spans="13:16" x14ac:dyDescent="0.25">
      <c r="M4435">
        <f>1*5.4*4.3</f>
        <v>23.22</v>
      </c>
      <c r="N4435">
        <v>1</v>
      </c>
      <c r="O4435">
        <v>5.4</v>
      </c>
      <c r="P4435">
        <v>4.3</v>
      </c>
    </row>
    <row r="4436" spans="13:16" x14ac:dyDescent="0.25">
      <c r="M4436">
        <f>1*5.4*5.3</f>
        <v>28.62</v>
      </c>
      <c r="N4436">
        <v>1</v>
      </c>
      <c r="O4436">
        <v>5.4</v>
      </c>
      <c r="P4436">
        <v>5.3</v>
      </c>
    </row>
    <row r="4437" spans="13:16" x14ac:dyDescent="0.25">
      <c r="M4437">
        <f>1*5.4*6.3</f>
        <v>34.020000000000003</v>
      </c>
      <c r="N4437">
        <v>1</v>
      </c>
      <c r="O4437">
        <v>5.4</v>
      </c>
      <c r="P4437">
        <v>6.3</v>
      </c>
    </row>
    <row r="4438" spans="13:16" x14ac:dyDescent="0.25">
      <c r="M4438">
        <f>1*5.4*7.3</f>
        <v>39.42</v>
      </c>
      <c r="N4438">
        <v>1</v>
      </c>
      <c r="O4438">
        <v>5.4</v>
      </c>
      <c r="P4438">
        <v>7.3</v>
      </c>
    </row>
    <row r="4439" spans="13:16" x14ac:dyDescent="0.25">
      <c r="M4439">
        <f>1*5.4*8.3</f>
        <v>44.820000000000007</v>
      </c>
      <c r="N4439">
        <v>1</v>
      </c>
      <c r="O4439">
        <v>5.4</v>
      </c>
      <c r="P4439">
        <v>8.3000000000000007</v>
      </c>
    </row>
    <row r="4440" spans="13:16" x14ac:dyDescent="0.25">
      <c r="M4440">
        <f>1*5.4*9.3</f>
        <v>50.220000000000006</v>
      </c>
      <c r="N4440">
        <v>1</v>
      </c>
      <c r="O4440">
        <v>5.4</v>
      </c>
      <c r="P4440">
        <v>9.3000000000000007</v>
      </c>
    </row>
    <row r="4441" spans="13:16" x14ac:dyDescent="0.25">
      <c r="M4441">
        <f>1*5.4*10.3</f>
        <v>55.620000000000005</v>
      </c>
      <c r="N4441">
        <v>1</v>
      </c>
      <c r="O4441">
        <v>5.4</v>
      </c>
      <c r="P4441">
        <v>10.3</v>
      </c>
    </row>
    <row r="4442" spans="13:16" x14ac:dyDescent="0.25">
      <c r="M4442">
        <f>1*5.4*1.4</f>
        <v>7.56</v>
      </c>
      <c r="N4442">
        <v>1</v>
      </c>
      <c r="O4442">
        <v>5.4</v>
      </c>
      <c r="P4442">
        <v>1.4</v>
      </c>
    </row>
    <row r="4443" spans="13:16" x14ac:dyDescent="0.25">
      <c r="M4443">
        <f>1*5.4*2.4</f>
        <v>12.96</v>
      </c>
      <c r="N4443">
        <v>1</v>
      </c>
      <c r="O4443">
        <v>5.4</v>
      </c>
      <c r="P4443">
        <v>2.4</v>
      </c>
    </row>
    <row r="4444" spans="13:16" x14ac:dyDescent="0.25">
      <c r="M4444">
        <f>1*5.4*3.4</f>
        <v>18.36</v>
      </c>
      <c r="N4444">
        <v>1</v>
      </c>
      <c r="O4444">
        <v>5.4</v>
      </c>
      <c r="P4444">
        <v>3.4</v>
      </c>
    </row>
    <row r="4445" spans="13:16" x14ac:dyDescent="0.25">
      <c r="M4445">
        <f>1*5.4*4.4</f>
        <v>23.760000000000005</v>
      </c>
      <c r="N4445">
        <v>1</v>
      </c>
      <c r="O4445">
        <v>5.4</v>
      </c>
      <c r="P4445">
        <v>4.4000000000000004</v>
      </c>
    </row>
    <row r="4446" spans="13:16" x14ac:dyDescent="0.25">
      <c r="M4446">
        <f>1*5.4*5.4</f>
        <v>29.160000000000004</v>
      </c>
      <c r="N4446">
        <v>1</v>
      </c>
      <c r="O4446">
        <v>5.4</v>
      </c>
      <c r="P4446">
        <v>5.4</v>
      </c>
    </row>
    <row r="4447" spans="13:16" x14ac:dyDescent="0.25">
      <c r="M4447">
        <f>1*5.4*6.4</f>
        <v>34.56</v>
      </c>
      <c r="N4447">
        <v>1</v>
      </c>
      <c r="O4447">
        <v>5.4</v>
      </c>
      <c r="P4447">
        <v>6.4</v>
      </c>
    </row>
    <row r="4448" spans="13:16" x14ac:dyDescent="0.25">
      <c r="M4448">
        <f>1*5.4*7.4</f>
        <v>39.960000000000008</v>
      </c>
      <c r="N4448">
        <v>1</v>
      </c>
      <c r="O4448">
        <v>5.4</v>
      </c>
      <c r="P4448">
        <v>7.4</v>
      </c>
    </row>
    <row r="4449" spans="13:16" x14ac:dyDescent="0.25">
      <c r="M4449">
        <f>1*5.4*8.4</f>
        <v>45.360000000000007</v>
      </c>
      <c r="N4449">
        <v>1</v>
      </c>
      <c r="O4449">
        <v>5.4</v>
      </c>
      <c r="P4449">
        <v>8.4</v>
      </c>
    </row>
    <row r="4450" spans="13:16" x14ac:dyDescent="0.25">
      <c r="M4450">
        <f>1*5.4*9.4</f>
        <v>50.760000000000005</v>
      </c>
      <c r="N4450">
        <v>1</v>
      </c>
      <c r="O4450">
        <v>5.4</v>
      </c>
      <c r="P4450">
        <v>9.4</v>
      </c>
    </row>
    <row r="4451" spans="13:16" x14ac:dyDescent="0.25">
      <c r="M4451">
        <f>1*5.4*10.4</f>
        <v>56.160000000000004</v>
      </c>
      <c r="N4451">
        <v>1</v>
      </c>
      <c r="O4451">
        <v>5.4</v>
      </c>
      <c r="P4451">
        <v>10.4</v>
      </c>
    </row>
    <row r="4452" spans="13:16" x14ac:dyDescent="0.25">
      <c r="M4452">
        <f>1*5.4*1.5</f>
        <v>8.1000000000000014</v>
      </c>
      <c r="N4452">
        <v>1</v>
      </c>
      <c r="O4452">
        <v>5.4</v>
      </c>
      <c r="P4452">
        <v>1.5</v>
      </c>
    </row>
    <row r="4453" spans="13:16" x14ac:dyDescent="0.25">
      <c r="M4453">
        <f>1*5.4*2.5</f>
        <v>13.5</v>
      </c>
      <c r="N4453">
        <v>1</v>
      </c>
      <c r="O4453">
        <v>5.4</v>
      </c>
      <c r="P4453">
        <v>2.5</v>
      </c>
    </row>
    <row r="4454" spans="13:16" x14ac:dyDescent="0.25">
      <c r="M4454">
        <f>1*5.4*3.5</f>
        <v>18.900000000000002</v>
      </c>
      <c r="N4454">
        <v>1</v>
      </c>
      <c r="O4454">
        <v>5.4</v>
      </c>
      <c r="P4454">
        <v>3.5</v>
      </c>
    </row>
    <row r="4455" spans="13:16" x14ac:dyDescent="0.25">
      <c r="M4455">
        <f>1*5.4*4.5</f>
        <v>24.3</v>
      </c>
      <c r="N4455">
        <v>1</v>
      </c>
      <c r="O4455">
        <v>5.4</v>
      </c>
      <c r="P4455">
        <v>4.5</v>
      </c>
    </row>
    <row r="4456" spans="13:16" x14ac:dyDescent="0.25">
      <c r="M4456">
        <f>1*5.4*5.5</f>
        <v>29.700000000000003</v>
      </c>
      <c r="N4456">
        <v>1</v>
      </c>
      <c r="O4456">
        <v>5.4</v>
      </c>
      <c r="P4456">
        <v>5.5</v>
      </c>
    </row>
    <row r="4457" spans="13:16" x14ac:dyDescent="0.25">
      <c r="M4457">
        <f>1*5.4*6.5</f>
        <v>35.1</v>
      </c>
      <c r="N4457">
        <v>1</v>
      </c>
      <c r="O4457">
        <v>5.4</v>
      </c>
      <c r="P4457">
        <v>6.5</v>
      </c>
    </row>
    <row r="4458" spans="13:16" x14ac:dyDescent="0.25">
      <c r="M4458">
        <f>1*5.4*7.5</f>
        <v>40.5</v>
      </c>
      <c r="N4458">
        <v>1</v>
      </c>
      <c r="O4458">
        <v>5.4</v>
      </c>
      <c r="P4458">
        <v>7.5</v>
      </c>
    </row>
    <row r="4459" spans="13:16" x14ac:dyDescent="0.25">
      <c r="M4459">
        <f>1*5.4*8.5</f>
        <v>45.900000000000006</v>
      </c>
      <c r="N4459">
        <v>1</v>
      </c>
      <c r="O4459">
        <v>5.4</v>
      </c>
      <c r="P4459">
        <v>8.5</v>
      </c>
    </row>
    <row r="4460" spans="13:16" x14ac:dyDescent="0.25">
      <c r="M4460">
        <f>1*5.4*9.5</f>
        <v>51.300000000000004</v>
      </c>
      <c r="N4460">
        <v>1</v>
      </c>
      <c r="O4460">
        <v>5.4</v>
      </c>
      <c r="P4460">
        <v>9.5</v>
      </c>
    </row>
    <row r="4461" spans="13:16" x14ac:dyDescent="0.25">
      <c r="M4461">
        <f>1*5.4*10.5</f>
        <v>56.7</v>
      </c>
      <c r="N4461">
        <v>1</v>
      </c>
      <c r="O4461">
        <v>5.4</v>
      </c>
      <c r="P4461">
        <v>10.5</v>
      </c>
    </row>
    <row r="4462" spans="13:16" x14ac:dyDescent="0.25">
      <c r="M4462">
        <f>1*5.4*1.6</f>
        <v>8.64</v>
      </c>
      <c r="N4462">
        <v>1</v>
      </c>
      <c r="O4462">
        <v>5.4</v>
      </c>
      <c r="P4462">
        <v>1.6</v>
      </c>
    </row>
    <row r="4463" spans="13:16" x14ac:dyDescent="0.25">
      <c r="M4463">
        <f>1*5.4*2.6</f>
        <v>14.040000000000001</v>
      </c>
      <c r="N4463">
        <v>1</v>
      </c>
      <c r="O4463">
        <v>5.4</v>
      </c>
      <c r="P4463">
        <v>2.6</v>
      </c>
    </row>
    <row r="4464" spans="13:16" x14ac:dyDescent="0.25">
      <c r="M4464">
        <f>1*5.4*3.6</f>
        <v>19.440000000000001</v>
      </c>
      <c r="N4464">
        <v>1</v>
      </c>
      <c r="O4464">
        <v>5.4</v>
      </c>
      <c r="P4464">
        <v>3.6</v>
      </c>
    </row>
    <row r="4465" spans="13:16" x14ac:dyDescent="0.25">
      <c r="M4465">
        <f>1*5.4*4.6</f>
        <v>24.84</v>
      </c>
      <c r="N4465">
        <v>1</v>
      </c>
      <c r="O4465">
        <v>5.4</v>
      </c>
      <c r="P4465">
        <v>4.5999999999999996</v>
      </c>
    </row>
    <row r="4466" spans="13:16" x14ac:dyDescent="0.25">
      <c r="M4466">
        <f>1*5.4*5.6</f>
        <v>30.24</v>
      </c>
      <c r="N4466">
        <v>1</v>
      </c>
      <c r="O4466">
        <v>5.4</v>
      </c>
      <c r="P4466">
        <v>5.6</v>
      </c>
    </row>
    <row r="4467" spans="13:16" x14ac:dyDescent="0.25">
      <c r="M4467">
        <f>1*5.4*6.6</f>
        <v>35.64</v>
      </c>
      <c r="N4467">
        <v>1</v>
      </c>
      <c r="O4467">
        <v>5.4</v>
      </c>
      <c r="P4467">
        <v>6.6</v>
      </c>
    </row>
    <row r="4468" spans="13:16" x14ac:dyDescent="0.25">
      <c r="M4468">
        <f>1*5.4*7.6</f>
        <v>41.04</v>
      </c>
      <c r="N4468">
        <v>1</v>
      </c>
      <c r="O4468">
        <v>5.4</v>
      </c>
      <c r="P4468">
        <v>7.6</v>
      </c>
    </row>
    <row r="4469" spans="13:16" x14ac:dyDescent="0.25">
      <c r="M4469">
        <f>1*5.4*8.6</f>
        <v>46.44</v>
      </c>
      <c r="N4469">
        <v>1</v>
      </c>
      <c r="O4469">
        <v>5.4</v>
      </c>
      <c r="P4469">
        <v>8.6</v>
      </c>
    </row>
    <row r="4470" spans="13:16" x14ac:dyDescent="0.25">
      <c r="M4470">
        <f>1*5.4*9.6</f>
        <v>51.84</v>
      </c>
      <c r="N4470">
        <v>1</v>
      </c>
      <c r="O4470">
        <v>5.4</v>
      </c>
      <c r="P4470">
        <v>9.6</v>
      </c>
    </row>
    <row r="4471" spans="13:16" x14ac:dyDescent="0.25">
      <c r="M4471">
        <f>1*5.4*10.6</f>
        <v>57.24</v>
      </c>
      <c r="N4471">
        <v>1</v>
      </c>
      <c r="O4471">
        <v>5.4</v>
      </c>
      <c r="P4471">
        <v>10.6</v>
      </c>
    </row>
    <row r="4472" spans="13:16" x14ac:dyDescent="0.25">
      <c r="M4472">
        <f>1*5.4*1.7</f>
        <v>9.18</v>
      </c>
      <c r="N4472">
        <v>1</v>
      </c>
      <c r="O4472">
        <v>5.4</v>
      </c>
      <c r="P4472">
        <v>1.7</v>
      </c>
    </row>
    <row r="4473" spans="13:16" x14ac:dyDescent="0.25">
      <c r="M4473">
        <f>1*5.4*2.7</f>
        <v>14.580000000000002</v>
      </c>
      <c r="N4473">
        <v>1</v>
      </c>
      <c r="O4473">
        <v>5.4</v>
      </c>
      <c r="P4473">
        <v>2.7</v>
      </c>
    </row>
    <row r="4474" spans="13:16" x14ac:dyDescent="0.25">
      <c r="M4474">
        <f>1*5.4*3.7</f>
        <v>19.980000000000004</v>
      </c>
      <c r="N4474">
        <v>1</v>
      </c>
      <c r="O4474">
        <v>5.4</v>
      </c>
      <c r="P4474">
        <v>3.7</v>
      </c>
    </row>
    <row r="4475" spans="13:16" x14ac:dyDescent="0.25">
      <c r="M4475">
        <f>1*5.4*4.7</f>
        <v>25.380000000000003</v>
      </c>
      <c r="N4475">
        <v>1</v>
      </c>
      <c r="O4475">
        <v>5.4</v>
      </c>
      <c r="P4475">
        <v>4.7</v>
      </c>
    </row>
    <row r="4476" spans="13:16" x14ac:dyDescent="0.25">
      <c r="M4476">
        <f>1*5.4*5.7</f>
        <v>30.780000000000005</v>
      </c>
      <c r="N4476">
        <v>1</v>
      </c>
      <c r="O4476">
        <v>5.4</v>
      </c>
      <c r="P4476">
        <v>5.7</v>
      </c>
    </row>
    <row r="4477" spans="13:16" x14ac:dyDescent="0.25">
      <c r="M4477">
        <f>1*5.4*6.7</f>
        <v>36.180000000000007</v>
      </c>
      <c r="N4477">
        <v>1</v>
      </c>
      <c r="O4477">
        <v>5.4</v>
      </c>
      <c r="P4477">
        <v>6.7</v>
      </c>
    </row>
    <row r="4478" spans="13:16" x14ac:dyDescent="0.25">
      <c r="M4478">
        <f>1*5.4*7.7</f>
        <v>41.580000000000005</v>
      </c>
      <c r="N4478">
        <v>1</v>
      </c>
      <c r="O4478">
        <v>5.4</v>
      </c>
      <c r="P4478">
        <v>7.7</v>
      </c>
    </row>
    <row r="4479" spans="13:16" x14ac:dyDescent="0.25">
      <c r="M4479">
        <f>1*5.4*8.7</f>
        <v>46.98</v>
      </c>
      <c r="N4479">
        <v>1</v>
      </c>
      <c r="O4479">
        <v>5.4</v>
      </c>
      <c r="P4479">
        <v>8.6999999999999993</v>
      </c>
    </row>
    <row r="4480" spans="13:16" x14ac:dyDescent="0.25">
      <c r="M4480">
        <f>1*5.4*9.7</f>
        <v>52.38</v>
      </c>
      <c r="N4480">
        <v>1</v>
      </c>
      <c r="O4480">
        <v>5.4</v>
      </c>
      <c r="P4480">
        <v>9.6999999999999993</v>
      </c>
    </row>
    <row r="4481" spans="13:16" x14ac:dyDescent="0.25">
      <c r="M4481">
        <f>1*5.4*10.7</f>
        <v>57.78</v>
      </c>
      <c r="N4481">
        <v>1</v>
      </c>
      <c r="O4481">
        <v>5.4</v>
      </c>
      <c r="P4481">
        <v>10.7</v>
      </c>
    </row>
    <row r="4482" spans="13:16" x14ac:dyDescent="0.25">
      <c r="M4482">
        <f>1*5.4*1.8</f>
        <v>9.7200000000000006</v>
      </c>
      <c r="N4482">
        <v>1</v>
      </c>
      <c r="O4482">
        <v>5.4</v>
      </c>
      <c r="P4482">
        <v>1.8</v>
      </c>
    </row>
    <row r="4483" spans="13:16" x14ac:dyDescent="0.25">
      <c r="M4483">
        <f>1*5.4*2.8</f>
        <v>15.12</v>
      </c>
      <c r="N4483">
        <v>1</v>
      </c>
      <c r="O4483">
        <v>5.4</v>
      </c>
      <c r="P4483">
        <v>2.8</v>
      </c>
    </row>
    <row r="4484" spans="13:16" x14ac:dyDescent="0.25">
      <c r="M4484">
        <f>1*5.4*3.8</f>
        <v>20.52</v>
      </c>
      <c r="N4484">
        <v>1</v>
      </c>
      <c r="O4484">
        <v>5.4</v>
      </c>
      <c r="P4484">
        <v>3.8</v>
      </c>
    </row>
    <row r="4485" spans="13:16" x14ac:dyDescent="0.25">
      <c r="M4485">
        <f>1*5.4*4.8</f>
        <v>25.92</v>
      </c>
      <c r="N4485">
        <v>1</v>
      </c>
      <c r="O4485">
        <v>5.4</v>
      </c>
      <c r="P4485">
        <v>4.8</v>
      </c>
    </row>
    <row r="4486" spans="13:16" x14ac:dyDescent="0.25">
      <c r="M4486">
        <f>1*5.4*5.8</f>
        <v>31.32</v>
      </c>
      <c r="N4486">
        <v>1</v>
      </c>
      <c r="O4486">
        <v>5.4</v>
      </c>
      <c r="P4486">
        <v>5.8</v>
      </c>
    </row>
    <row r="4487" spans="13:16" x14ac:dyDescent="0.25">
      <c r="M4487">
        <f>1*5.4*6.8</f>
        <v>36.72</v>
      </c>
      <c r="N4487">
        <v>1</v>
      </c>
      <c r="O4487">
        <v>5.4</v>
      </c>
      <c r="P4487">
        <v>6.8</v>
      </c>
    </row>
    <row r="4488" spans="13:16" x14ac:dyDescent="0.25">
      <c r="M4488">
        <f>1*5.4*7.8</f>
        <v>42.120000000000005</v>
      </c>
      <c r="N4488">
        <v>1</v>
      </c>
      <c r="O4488">
        <v>5.4</v>
      </c>
      <c r="P4488">
        <v>7.8</v>
      </c>
    </row>
    <row r="4489" spans="13:16" x14ac:dyDescent="0.25">
      <c r="M4489">
        <f>1*5.4*8.8</f>
        <v>47.52000000000001</v>
      </c>
      <c r="N4489">
        <v>1</v>
      </c>
      <c r="O4489">
        <v>5.4</v>
      </c>
      <c r="P4489">
        <v>8.8000000000000007</v>
      </c>
    </row>
    <row r="4490" spans="13:16" x14ac:dyDescent="0.25">
      <c r="M4490">
        <f>1*5.4*9.8</f>
        <v>52.920000000000009</v>
      </c>
      <c r="N4490">
        <v>1</v>
      </c>
      <c r="O4490">
        <v>5.4</v>
      </c>
      <c r="P4490">
        <v>9.8000000000000007</v>
      </c>
    </row>
    <row r="4491" spans="13:16" x14ac:dyDescent="0.25">
      <c r="M4491">
        <f>1*5.4*10.8</f>
        <v>58.320000000000007</v>
      </c>
      <c r="N4491">
        <v>1</v>
      </c>
      <c r="O4491">
        <v>5.4</v>
      </c>
      <c r="P4491">
        <v>10.8</v>
      </c>
    </row>
    <row r="4492" spans="13:16" x14ac:dyDescent="0.25">
      <c r="M4492">
        <f>1*5.4*1.9</f>
        <v>10.26</v>
      </c>
      <c r="N4492">
        <v>1</v>
      </c>
      <c r="O4492">
        <v>5.4</v>
      </c>
      <c r="P4492">
        <v>1.9</v>
      </c>
    </row>
    <row r="4493" spans="13:16" x14ac:dyDescent="0.25">
      <c r="M4493">
        <f>1*5.4*2.9</f>
        <v>15.66</v>
      </c>
      <c r="N4493">
        <v>1</v>
      </c>
      <c r="O4493">
        <v>5.4</v>
      </c>
      <c r="P4493">
        <v>2.9</v>
      </c>
    </row>
    <row r="4494" spans="13:16" x14ac:dyDescent="0.25">
      <c r="M4494">
        <f>1*5.4*3.9</f>
        <v>21.060000000000002</v>
      </c>
      <c r="N4494">
        <v>1</v>
      </c>
      <c r="O4494">
        <v>5.4</v>
      </c>
      <c r="P4494">
        <v>3.9</v>
      </c>
    </row>
    <row r="4495" spans="13:16" x14ac:dyDescent="0.25">
      <c r="M4495">
        <f>1*5.4*4.9</f>
        <v>26.460000000000004</v>
      </c>
      <c r="N4495">
        <v>1</v>
      </c>
      <c r="O4495">
        <v>5.4</v>
      </c>
      <c r="P4495">
        <v>4.9000000000000004</v>
      </c>
    </row>
    <row r="4496" spans="13:16" x14ac:dyDescent="0.25">
      <c r="M4496">
        <f>1*5.4*5.9</f>
        <v>31.860000000000003</v>
      </c>
      <c r="N4496">
        <v>1</v>
      </c>
      <c r="O4496">
        <v>5.4</v>
      </c>
      <c r="P4496">
        <v>5.9</v>
      </c>
    </row>
    <row r="4497" spans="13:16" x14ac:dyDescent="0.25">
      <c r="M4497">
        <f>1*5.4*6.9</f>
        <v>37.260000000000005</v>
      </c>
      <c r="N4497">
        <v>1</v>
      </c>
      <c r="O4497">
        <v>5.4</v>
      </c>
      <c r="P4497">
        <v>6.9</v>
      </c>
    </row>
    <row r="4498" spans="13:16" x14ac:dyDescent="0.25">
      <c r="M4498">
        <f>1*5.4*7.9</f>
        <v>42.660000000000004</v>
      </c>
      <c r="N4498">
        <v>1</v>
      </c>
      <c r="O4498">
        <v>5.4</v>
      </c>
      <c r="P4498">
        <v>7.9</v>
      </c>
    </row>
    <row r="4499" spans="13:16" x14ac:dyDescent="0.25">
      <c r="M4499">
        <f>1*5.4*8.9</f>
        <v>48.06</v>
      </c>
      <c r="N4499">
        <v>1</v>
      </c>
      <c r="O4499">
        <v>5.4</v>
      </c>
      <c r="P4499">
        <v>8.9</v>
      </c>
    </row>
    <row r="4500" spans="13:16" x14ac:dyDescent="0.25">
      <c r="M4500">
        <f>1*5.4*9.9</f>
        <v>53.460000000000008</v>
      </c>
      <c r="N4500">
        <v>1</v>
      </c>
      <c r="O4500">
        <v>5.4</v>
      </c>
      <c r="P4500">
        <v>9.9</v>
      </c>
    </row>
    <row r="4501" spans="13:16" x14ac:dyDescent="0.25">
      <c r="M4501">
        <f>1*5.4*10.9</f>
        <v>58.860000000000007</v>
      </c>
      <c r="N4501">
        <v>1</v>
      </c>
      <c r="O4501">
        <v>5.4</v>
      </c>
      <c r="P4501">
        <v>10.9</v>
      </c>
    </row>
    <row r="4502" spans="13:16" x14ac:dyDescent="0.25">
      <c r="M4502">
        <f>1*6.4*1</f>
        <v>6.4</v>
      </c>
      <c r="N4502">
        <v>1</v>
      </c>
      <c r="O4502">
        <v>6.4</v>
      </c>
      <c r="P4502">
        <v>1</v>
      </c>
    </row>
    <row r="4503" spans="13:16" x14ac:dyDescent="0.25">
      <c r="M4503">
        <f>1*6.4*2</f>
        <v>12.8</v>
      </c>
      <c r="N4503">
        <v>1</v>
      </c>
      <c r="O4503">
        <v>6.4</v>
      </c>
      <c r="P4503">
        <v>2</v>
      </c>
    </row>
    <row r="4504" spans="13:16" x14ac:dyDescent="0.25">
      <c r="M4504">
        <f>1*6.4*3</f>
        <v>19.200000000000003</v>
      </c>
      <c r="N4504">
        <v>1</v>
      </c>
      <c r="O4504">
        <v>6.4</v>
      </c>
      <c r="P4504">
        <v>3</v>
      </c>
    </row>
    <row r="4505" spans="13:16" x14ac:dyDescent="0.25">
      <c r="M4505">
        <f>1*6.4*4</f>
        <v>25.6</v>
      </c>
      <c r="N4505">
        <v>1</v>
      </c>
      <c r="O4505">
        <v>6.4</v>
      </c>
      <c r="P4505">
        <v>4</v>
      </c>
    </row>
    <row r="4506" spans="13:16" x14ac:dyDescent="0.25">
      <c r="M4506">
        <f>1*6.4*5</f>
        <v>32</v>
      </c>
      <c r="N4506">
        <v>1</v>
      </c>
      <c r="O4506">
        <v>6.4</v>
      </c>
      <c r="P4506">
        <v>5</v>
      </c>
    </row>
    <row r="4507" spans="13:16" x14ac:dyDescent="0.25">
      <c r="M4507">
        <f>1*6.4*6</f>
        <v>38.400000000000006</v>
      </c>
      <c r="N4507">
        <v>1</v>
      </c>
      <c r="O4507">
        <v>6.4</v>
      </c>
      <c r="P4507">
        <v>6</v>
      </c>
    </row>
    <row r="4508" spans="13:16" x14ac:dyDescent="0.25">
      <c r="M4508">
        <f>1*6.4*7</f>
        <v>44.800000000000004</v>
      </c>
      <c r="N4508">
        <v>1</v>
      </c>
      <c r="O4508">
        <v>6.4</v>
      </c>
      <c r="P4508">
        <v>7</v>
      </c>
    </row>
    <row r="4509" spans="13:16" x14ac:dyDescent="0.25">
      <c r="M4509">
        <f>1*6.4*8</f>
        <v>51.2</v>
      </c>
      <c r="N4509">
        <v>1</v>
      </c>
      <c r="O4509">
        <v>6.4</v>
      </c>
      <c r="P4509">
        <v>8</v>
      </c>
    </row>
    <row r="4510" spans="13:16" x14ac:dyDescent="0.25">
      <c r="M4510">
        <f>1*6.4*9</f>
        <v>57.6</v>
      </c>
      <c r="N4510">
        <v>1</v>
      </c>
      <c r="O4510">
        <v>6.4</v>
      </c>
      <c r="P4510">
        <v>9</v>
      </c>
    </row>
    <row r="4511" spans="13:16" x14ac:dyDescent="0.25">
      <c r="M4511">
        <f>1*6.4*10</f>
        <v>64</v>
      </c>
      <c r="N4511">
        <v>1</v>
      </c>
      <c r="O4511">
        <v>6.4</v>
      </c>
      <c r="P4511">
        <v>10</v>
      </c>
    </row>
    <row r="4512" spans="13:16" x14ac:dyDescent="0.25">
      <c r="M4512">
        <f>1*6.4*1.1</f>
        <v>7.0400000000000009</v>
      </c>
      <c r="N4512">
        <v>1</v>
      </c>
      <c r="O4512">
        <v>6.4</v>
      </c>
      <c r="P4512">
        <v>1.1000000000000001</v>
      </c>
    </row>
    <row r="4513" spans="13:16" x14ac:dyDescent="0.25">
      <c r="M4513">
        <f>1*6.4*2.1</f>
        <v>13.440000000000001</v>
      </c>
      <c r="N4513">
        <v>1</v>
      </c>
      <c r="O4513">
        <v>6.4</v>
      </c>
      <c r="P4513">
        <v>2.1</v>
      </c>
    </row>
    <row r="4514" spans="13:16" x14ac:dyDescent="0.25">
      <c r="M4514">
        <f>1*6.4*3.1</f>
        <v>19.840000000000003</v>
      </c>
      <c r="N4514">
        <v>1</v>
      </c>
      <c r="O4514">
        <v>6.4</v>
      </c>
      <c r="P4514">
        <v>3.1</v>
      </c>
    </row>
    <row r="4515" spans="13:16" x14ac:dyDescent="0.25">
      <c r="M4515">
        <f>1*6.4*4.1</f>
        <v>26.24</v>
      </c>
      <c r="N4515">
        <v>1</v>
      </c>
      <c r="O4515">
        <v>6.4</v>
      </c>
      <c r="P4515">
        <v>4.0999999999999996</v>
      </c>
    </row>
    <row r="4516" spans="13:16" x14ac:dyDescent="0.25">
      <c r="M4516">
        <f>1*6.4*5.1</f>
        <v>32.64</v>
      </c>
      <c r="N4516">
        <v>1</v>
      </c>
      <c r="O4516">
        <v>6.4</v>
      </c>
      <c r="P4516">
        <v>5.0999999999999996</v>
      </c>
    </row>
    <row r="4517" spans="13:16" x14ac:dyDescent="0.25">
      <c r="M4517">
        <f>1*6.4*6.1</f>
        <v>39.04</v>
      </c>
      <c r="N4517">
        <v>1</v>
      </c>
      <c r="O4517">
        <v>6.4</v>
      </c>
      <c r="P4517">
        <v>6.1</v>
      </c>
    </row>
    <row r="4518" spans="13:16" x14ac:dyDescent="0.25">
      <c r="M4518">
        <f>1*6.4*7.1</f>
        <v>45.44</v>
      </c>
      <c r="N4518">
        <v>1</v>
      </c>
      <c r="O4518">
        <v>6.4</v>
      </c>
      <c r="P4518">
        <v>7.1</v>
      </c>
    </row>
    <row r="4519" spans="13:16" x14ac:dyDescent="0.25">
      <c r="M4519">
        <f>1*6.4*8.1</f>
        <v>51.84</v>
      </c>
      <c r="N4519">
        <v>1</v>
      </c>
      <c r="O4519">
        <v>6.4</v>
      </c>
      <c r="P4519">
        <v>8.1</v>
      </c>
    </row>
    <row r="4520" spans="13:16" x14ac:dyDescent="0.25">
      <c r="M4520">
        <f>1*6.4*9.1</f>
        <v>58.24</v>
      </c>
      <c r="N4520">
        <v>1</v>
      </c>
      <c r="O4520">
        <v>6.4</v>
      </c>
      <c r="P4520">
        <v>9.1</v>
      </c>
    </row>
    <row r="4521" spans="13:16" x14ac:dyDescent="0.25">
      <c r="M4521">
        <f>1*6.4*10.1</f>
        <v>64.64</v>
      </c>
      <c r="N4521">
        <v>1</v>
      </c>
      <c r="O4521">
        <v>6.4</v>
      </c>
      <c r="P4521">
        <v>10.1</v>
      </c>
    </row>
    <row r="4522" spans="13:16" x14ac:dyDescent="0.25">
      <c r="M4522">
        <f>1*6.4*1.2</f>
        <v>7.68</v>
      </c>
      <c r="N4522">
        <v>1</v>
      </c>
      <c r="O4522">
        <v>6.4</v>
      </c>
      <c r="P4522">
        <v>1.2</v>
      </c>
    </row>
    <row r="4523" spans="13:16" x14ac:dyDescent="0.25">
      <c r="M4523">
        <f>1*6.4*2.2</f>
        <v>14.080000000000002</v>
      </c>
      <c r="N4523">
        <v>1</v>
      </c>
      <c r="O4523">
        <v>6.4</v>
      </c>
      <c r="P4523">
        <v>2.2000000000000002</v>
      </c>
    </row>
    <row r="4524" spans="13:16" x14ac:dyDescent="0.25">
      <c r="M4524">
        <f>1*6.4*3.2</f>
        <v>20.480000000000004</v>
      </c>
      <c r="N4524">
        <v>1</v>
      </c>
      <c r="O4524">
        <v>6.4</v>
      </c>
      <c r="P4524">
        <v>3.2</v>
      </c>
    </row>
    <row r="4525" spans="13:16" x14ac:dyDescent="0.25">
      <c r="M4525">
        <f>1*6.4*4.2</f>
        <v>26.880000000000003</v>
      </c>
      <c r="N4525">
        <v>1</v>
      </c>
      <c r="O4525">
        <v>6.4</v>
      </c>
      <c r="P4525">
        <v>4.2</v>
      </c>
    </row>
    <row r="4526" spans="13:16" x14ac:dyDescent="0.25">
      <c r="M4526">
        <f>1*6.4*5.2</f>
        <v>33.28</v>
      </c>
      <c r="N4526">
        <v>1</v>
      </c>
      <c r="O4526">
        <v>6.4</v>
      </c>
      <c r="P4526">
        <v>5.2</v>
      </c>
    </row>
    <row r="4527" spans="13:16" x14ac:dyDescent="0.25">
      <c r="M4527">
        <f>1*6.4*6.2</f>
        <v>39.680000000000007</v>
      </c>
      <c r="N4527">
        <v>1</v>
      </c>
      <c r="O4527">
        <v>6.4</v>
      </c>
      <c r="P4527">
        <v>6.2</v>
      </c>
    </row>
    <row r="4528" spans="13:16" x14ac:dyDescent="0.25">
      <c r="M4528">
        <f>1*6.4*7.2</f>
        <v>46.080000000000005</v>
      </c>
      <c r="N4528">
        <v>1</v>
      </c>
      <c r="O4528">
        <v>6.4</v>
      </c>
      <c r="P4528">
        <v>7.2</v>
      </c>
    </row>
    <row r="4529" spans="13:16" x14ac:dyDescent="0.25">
      <c r="M4529">
        <f>1*6.4*8.2</f>
        <v>52.48</v>
      </c>
      <c r="N4529">
        <v>1</v>
      </c>
      <c r="O4529">
        <v>6.4</v>
      </c>
      <c r="P4529">
        <v>8.1999999999999993</v>
      </c>
    </row>
    <row r="4530" spans="13:16" x14ac:dyDescent="0.25">
      <c r="M4530">
        <f>1*6.4*9.2</f>
        <v>58.879999999999995</v>
      </c>
      <c r="N4530">
        <v>1</v>
      </c>
      <c r="O4530">
        <v>6.4</v>
      </c>
      <c r="P4530">
        <v>9.1999999999999993</v>
      </c>
    </row>
    <row r="4531" spans="13:16" x14ac:dyDescent="0.25">
      <c r="M4531">
        <f>1*6.4*10.2</f>
        <v>65.28</v>
      </c>
      <c r="N4531">
        <v>1</v>
      </c>
      <c r="O4531">
        <v>6.4</v>
      </c>
      <c r="P4531">
        <v>10.199999999999999</v>
      </c>
    </row>
    <row r="4532" spans="13:16" x14ac:dyDescent="0.25">
      <c r="M4532">
        <f>1*6.4*1.3</f>
        <v>8.32</v>
      </c>
      <c r="N4532">
        <v>1</v>
      </c>
      <c r="O4532">
        <v>6.4</v>
      </c>
      <c r="P4532">
        <v>1.3</v>
      </c>
    </row>
    <row r="4533" spans="13:16" x14ac:dyDescent="0.25">
      <c r="M4533">
        <f>1*6.4*2.3</f>
        <v>14.719999999999999</v>
      </c>
      <c r="N4533">
        <v>1</v>
      </c>
      <c r="O4533">
        <v>6.4</v>
      </c>
      <c r="P4533">
        <v>2.2999999999999998</v>
      </c>
    </row>
    <row r="4534" spans="13:16" x14ac:dyDescent="0.25">
      <c r="M4534">
        <f>1*6.4*3.3</f>
        <v>21.12</v>
      </c>
      <c r="N4534">
        <v>1</v>
      </c>
      <c r="O4534">
        <v>6.4</v>
      </c>
      <c r="P4534">
        <v>3.3</v>
      </c>
    </row>
    <row r="4535" spans="13:16" x14ac:dyDescent="0.25">
      <c r="M4535">
        <f>1*6.4*4.3</f>
        <v>27.52</v>
      </c>
      <c r="N4535">
        <v>1</v>
      </c>
      <c r="O4535">
        <v>6.4</v>
      </c>
      <c r="P4535">
        <v>4.3</v>
      </c>
    </row>
    <row r="4536" spans="13:16" x14ac:dyDescent="0.25">
      <c r="M4536">
        <f>1*6.4*5.3</f>
        <v>33.92</v>
      </c>
      <c r="N4536">
        <v>1</v>
      </c>
      <c r="O4536">
        <v>6.4</v>
      </c>
      <c r="P4536">
        <v>5.3</v>
      </c>
    </row>
    <row r="4537" spans="13:16" x14ac:dyDescent="0.25">
      <c r="M4537">
        <f>1*6.4*6.3</f>
        <v>40.32</v>
      </c>
      <c r="N4537">
        <v>1</v>
      </c>
      <c r="O4537">
        <v>6.4</v>
      </c>
      <c r="P4537">
        <v>6.3</v>
      </c>
    </row>
    <row r="4538" spans="13:16" x14ac:dyDescent="0.25">
      <c r="M4538">
        <f>1*6.4*7.3</f>
        <v>46.72</v>
      </c>
      <c r="N4538">
        <v>1</v>
      </c>
      <c r="O4538">
        <v>6.4</v>
      </c>
      <c r="P4538">
        <v>7.3</v>
      </c>
    </row>
    <row r="4539" spans="13:16" x14ac:dyDescent="0.25">
      <c r="M4539">
        <f>1*6.4*8.3</f>
        <v>53.120000000000005</v>
      </c>
      <c r="N4539">
        <v>1</v>
      </c>
      <c r="O4539">
        <v>6.4</v>
      </c>
      <c r="P4539">
        <v>8.3000000000000007</v>
      </c>
    </row>
    <row r="4540" spans="13:16" x14ac:dyDescent="0.25">
      <c r="M4540">
        <f>1*6.4*9.3</f>
        <v>59.52000000000001</v>
      </c>
      <c r="N4540">
        <v>1</v>
      </c>
      <c r="O4540">
        <v>6.4</v>
      </c>
      <c r="P4540">
        <v>9.3000000000000007</v>
      </c>
    </row>
    <row r="4541" spans="13:16" x14ac:dyDescent="0.25">
      <c r="M4541">
        <f>1*6.4*10.3</f>
        <v>65.92</v>
      </c>
      <c r="N4541">
        <v>1</v>
      </c>
      <c r="O4541">
        <v>6.4</v>
      </c>
      <c r="P4541">
        <v>10.3</v>
      </c>
    </row>
    <row r="4542" spans="13:16" x14ac:dyDescent="0.25">
      <c r="M4542">
        <f>1*6.4*1.4</f>
        <v>8.9599999999999991</v>
      </c>
      <c r="N4542">
        <v>1</v>
      </c>
      <c r="O4542">
        <v>6.4</v>
      </c>
      <c r="P4542">
        <v>1.4</v>
      </c>
    </row>
    <row r="4543" spans="13:16" x14ac:dyDescent="0.25">
      <c r="M4543">
        <f>1*6.4*2.4</f>
        <v>15.36</v>
      </c>
      <c r="N4543">
        <v>1</v>
      </c>
      <c r="O4543">
        <v>6.4</v>
      </c>
      <c r="P4543">
        <v>2.4</v>
      </c>
    </row>
    <row r="4544" spans="13:16" x14ac:dyDescent="0.25">
      <c r="M4544">
        <f>1*6.4*3.4</f>
        <v>21.76</v>
      </c>
      <c r="N4544">
        <v>1</v>
      </c>
      <c r="O4544">
        <v>6.4</v>
      </c>
      <c r="P4544">
        <v>3.4</v>
      </c>
    </row>
    <row r="4545" spans="13:16" x14ac:dyDescent="0.25">
      <c r="M4545">
        <f>1*6.4*4.4</f>
        <v>28.160000000000004</v>
      </c>
      <c r="N4545">
        <v>1</v>
      </c>
      <c r="O4545">
        <v>6.4</v>
      </c>
      <c r="P4545">
        <v>4.4000000000000004</v>
      </c>
    </row>
    <row r="4546" spans="13:16" x14ac:dyDescent="0.25">
      <c r="M4546">
        <f>1*6.4*5.4</f>
        <v>34.56</v>
      </c>
      <c r="N4546">
        <v>1</v>
      </c>
      <c r="O4546">
        <v>6.4</v>
      </c>
      <c r="P4546">
        <v>5.4</v>
      </c>
    </row>
    <row r="4547" spans="13:16" x14ac:dyDescent="0.25">
      <c r="M4547">
        <f>1*6.4*6.4</f>
        <v>40.960000000000008</v>
      </c>
      <c r="N4547">
        <v>1</v>
      </c>
      <c r="O4547">
        <v>6.4</v>
      </c>
      <c r="P4547">
        <v>6.4</v>
      </c>
    </row>
    <row r="4548" spans="13:16" x14ac:dyDescent="0.25">
      <c r="M4548">
        <f>1*6.4*7.4</f>
        <v>47.360000000000007</v>
      </c>
      <c r="N4548">
        <v>1</v>
      </c>
      <c r="O4548">
        <v>6.4</v>
      </c>
      <c r="P4548">
        <v>7.4</v>
      </c>
    </row>
    <row r="4549" spans="13:16" x14ac:dyDescent="0.25">
      <c r="M4549">
        <f>1*6.4*8.4</f>
        <v>53.760000000000005</v>
      </c>
      <c r="N4549">
        <v>1</v>
      </c>
      <c r="O4549">
        <v>6.4</v>
      </c>
      <c r="P4549">
        <v>8.4</v>
      </c>
    </row>
    <row r="4550" spans="13:16" x14ac:dyDescent="0.25">
      <c r="M4550">
        <f>1*6.4*9.4</f>
        <v>60.160000000000004</v>
      </c>
      <c r="N4550">
        <v>1</v>
      </c>
      <c r="O4550">
        <v>6.4</v>
      </c>
      <c r="P4550">
        <v>9.4</v>
      </c>
    </row>
    <row r="4551" spans="13:16" x14ac:dyDescent="0.25">
      <c r="M4551">
        <f>1*6.4*10.4</f>
        <v>66.56</v>
      </c>
      <c r="N4551">
        <v>1</v>
      </c>
      <c r="O4551">
        <v>6.4</v>
      </c>
      <c r="P4551">
        <v>10.4</v>
      </c>
    </row>
    <row r="4552" spans="13:16" x14ac:dyDescent="0.25">
      <c r="M4552">
        <f>1*6.4*1.5</f>
        <v>9.6000000000000014</v>
      </c>
      <c r="N4552">
        <v>1</v>
      </c>
      <c r="O4552">
        <v>6.4</v>
      </c>
      <c r="P4552">
        <v>1.5</v>
      </c>
    </row>
    <row r="4553" spans="13:16" x14ac:dyDescent="0.25">
      <c r="M4553">
        <f>1*6.4*2.5</f>
        <v>16</v>
      </c>
      <c r="N4553">
        <v>1</v>
      </c>
      <c r="O4553">
        <v>6.4</v>
      </c>
      <c r="P4553">
        <v>2.5</v>
      </c>
    </row>
    <row r="4554" spans="13:16" x14ac:dyDescent="0.25">
      <c r="M4554">
        <f>1*6.4*3.5</f>
        <v>22.400000000000002</v>
      </c>
      <c r="N4554">
        <v>1</v>
      </c>
      <c r="O4554">
        <v>6.4</v>
      </c>
      <c r="P4554">
        <v>3.5</v>
      </c>
    </row>
    <row r="4555" spans="13:16" x14ac:dyDescent="0.25">
      <c r="M4555">
        <f>1*6.4*4.5</f>
        <v>28.8</v>
      </c>
      <c r="N4555">
        <v>1</v>
      </c>
      <c r="O4555">
        <v>6.4</v>
      </c>
      <c r="P4555">
        <v>4.5</v>
      </c>
    </row>
    <row r="4556" spans="13:16" x14ac:dyDescent="0.25">
      <c r="M4556">
        <f>1*6.4*5.5</f>
        <v>35.200000000000003</v>
      </c>
      <c r="N4556">
        <v>1</v>
      </c>
      <c r="O4556">
        <v>6.4</v>
      </c>
      <c r="P4556">
        <v>5.5</v>
      </c>
    </row>
    <row r="4557" spans="13:16" x14ac:dyDescent="0.25">
      <c r="M4557">
        <f>1*6.4*6.5</f>
        <v>41.6</v>
      </c>
      <c r="N4557">
        <v>1</v>
      </c>
      <c r="O4557">
        <v>6.4</v>
      </c>
      <c r="P4557">
        <v>6.5</v>
      </c>
    </row>
    <row r="4558" spans="13:16" x14ac:dyDescent="0.25">
      <c r="M4558">
        <f>1*6.4*7.5</f>
        <v>48</v>
      </c>
      <c r="N4558">
        <v>1</v>
      </c>
      <c r="O4558">
        <v>6.4</v>
      </c>
      <c r="P4558">
        <v>7.5</v>
      </c>
    </row>
    <row r="4559" spans="13:16" x14ac:dyDescent="0.25">
      <c r="M4559">
        <f>1*6.4*8.5</f>
        <v>54.400000000000006</v>
      </c>
      <c r="N4559">
        <v>1</v>
      </c>
      <c r="O4559">
        <v>6.4</v>
      </c>
      <c r="P4559">
        <v>8.5</v>
      </c>
    </row>
    <row r="4560" spans="13:16" x14ac:dyDescent="0.25">
      <c r="M4560">
        <f>1*6.4*9.5</f>
        <v>60.800000000000004</v>
      </c>
      <c r="N4560">
        <v>1</v>
      </c>
      <c r="O4560">
        <v>6.4</v>
      </c>
      <c r="P4560">
        <v>9.5</v>
      </c>
    </row>
    <row r="4561" spans="13:16" x14ac:dyDescent="0.25">
      <c r="M4561">
        <f>1*6.4*10.5</f>
        <v>67.2</v>
      </c>
      <c r="N4561">
        <v>1</v>
      </c>
      <c r="O4561">
        <v>6.4</v>
      </c>
      <c r="P4561">
        <v>10.5</v>
      </c>
    </row>
    <row r="4562" spans="13:16" x14ac:dyDescent="0.25">
      <c r="M4562">
        <f>1*6.4*1.6</f>
        <v>10.240000000000002</v>
      </c>
      <c r="N4562">
        <v>1</v>
      </c>
      <c r="O4562">
        <v>6.4</v>
      </c>
      <c r="P4562">
        <v>1.6</v>
      </c>
    </row>
    <row r="4563" spans="13:16" x14ac:dyDescent="0.25">
      <c r="M4563">
        <f>1*6.4*2.6</f>
        <v>16.64</v>
      </c>
      <c r="N4563">
        <v>1</v>
      </c>
      <c r="O4563">
        <v>6.4</v>
      </c>
      <c r="P4563">
        <v>2.6</v>
      </c>
    </row>
    <row r="4564" spans="13:16" x14ac:dyDescent="0.25">
      <c r="M4564">
        <f>1*6.4*3.6</f>
        <v>23.040000000000003</v>
      </c>
      <c r="N4564">
        <v>1</v>
      </c>
      <c r="O4564">
        <v>6.4</v>
      </c>
      <c r="P4564">
        <v>3.6</v>
      </c>
    </row>
    <row r="4565" spans="13:16" x14ac:dyDescent="0.25">
      <c r="M4565">
        <f>1*6.4*4.6</f>
        <v>29.439999999999998</v>
      </c>
      <c r="N4565">
        <v>1</v>
      </c>
      <c r="O4565">
        <v>6.4</v>
      </c>
      <c r="P4565">
        <v>4.5999999999999996</v>
      </c>
    </row>
    <row r="4566" spans="13:16" x14ac:dyDescent="0.25">
      <c r="M4566">
        <f>1*6.4*5.6</f>
        <v>35.839999999999996</v>
      </c>
      <c r="N4566">
        <v>1</v>
      </c>
      <c r="O4566">
        <v>6.4</v>
      </c>
      <c r="P4566">
        <v>5.6</v>
      </c>
    </row>
    <row r="4567" spans="13:16" x14ac:dyDescent="0.25">
      <c r="M4567">
        <f>1*6.4*6.6</f>
        <v>42.24</v>
      </c>
      <c r="N4567">
        <v>1</v>
      </c>
      <c r="O4567">
        <v>6.4</v>
      </c>
      <c r="P4567">
        <v>6.6</v>
      </c>
    </row>
    <row r="4568" spans="13:16" x14ac:dyDescent="0.25">
      <c r="M4568">
        <f>1*6.4*7.6</f>
        <v>48.64</v>
      </c>
      <c r="N4568">
        <v>1</v>
      </c>
      <c r="O4568">
        <v>6.4</v>
      </c>
      <c r="P4568">
        <v>7.6</v>
      </c>
    </row>
    <row r="4569" spans="13:16" x14ac:dyDescent="0.25">
      <c r="M4569">
        <f>1*6.4*8.6</f>
        <v>55.04</v>
      </c>
      <c r="N4569">
        <v>1</v>
      </c>
      <c r="O4569">
        <v>6.4</v>
      </c>
      <c r="P4569">
        <v>8.6</v>
      </c>
    </row>
    <row r="4570" spans="13:16" x14ac:dyDescent="0.25">
      <c r="M4570">
        <f>1*6.4*9.6</f>
        <v>61.44</v>
      </c>
      <c r="N4570">
        <v>1</v>
      </c>
      <c r="O4570">
        <v>6.4</v>
      </c>
      <c r="P4570">
        <v>9.6</v>
      </c>
    </row>
    <row r="4571" spans="13:16" x14ac:dyDescent="0.25">
      <c r="M4571">
        <f>1*6.4*10.6</f>
        <v>67.84</v>
      </c>
      <c r="N4571">
        <v>1</v>
      </c>
      <c r="O4571">
        <v>6.4</v>
      </c>
      <c r="P4571">
        <v>10.6</v>
      </c>
    </row>
    <row r="4572" spans="13:16" x14ac:dyDescent="0.25">
      <c r="M4572">
        <f>1*6.4*1.7</f>
        <v>10.88</v>
      </c>
      <c r="N4572">
        <v>1</v>
      </c>
      <c r="O4572">
        <v>6.4</v>
      </c>
      <c r="P4572">
        <v>1.7</v>
      </c>
    </row>
    <row r="4573" spans="13:16" x14ac:dyDescent="0.25">
      <c r="M4573">
        <f>1*6.4*2.7</f>
        <v>17.28</v>
      </c>
      <c r="N4573">
        <v>1</v>
      </c>
      <c r="O4573">
        <v>6.4</v>
      </c>
      <c r="P4573">
        <v>2.7</v>
      </c>
    </row>
    <row r="4574" spans="13:16" x14ac:dyDescent="0.25">
      <c r="M4574">
        <f>1*6.4*3.7</f>
        <v>23.680000000000003</v>
      </c>
      <c r="N4574">
        <v>1</v>
      </c>
      <c r="O4574">
        <v>6.4</v>
      </c>
      <c r="P4574">
        <v>3.7</v>
      </c>
    </row>
    <row r="4575" spans="13:16" x14ac:dyDescent="0.25">
      <c r="M4575">
        <f>1*6.4*4.7</f>
        <v>30.080000000000002</v>
      </c>
      <c r="N4575">
        <v>1</v>
      </c>
      <c r="O4575">
        <v>6.4</v>
      </c>
      <c r="P4575">
        <v>4.7</v>
      </c>
    </row>
    <row r="4576" spans="13:16" x14ac:dyDescent="0.25">
      <c r="M4576">
        <f>1*6.4*5.7</f>
        <v>36.480000000000004</v>
      </c>
      <c r="N4576">
        <v>1</v>
      </c>
      <c r="O4576">
        <v>6.4</v>
      </c>
      <c r="P4576">
        <v>5.7</v>
      </c>
    </row>
    <row r="4577" spans="13:16" x14ac:dyDescent="0.25">
      <c r="M4577">
        <f>1*6.4*6.7</f>
        <v>42.88</v>
      </c>
      <c r="N4577">
        <v>1</v>
      </c>
      <c r="O4577">
        <v>6.4</v>
      </c>
      <c r="P4577">
        <v>6.7</v>
      </c>
    </row>
    <row r="4578" spans="13:16" x14ac:dyDescent="0.25">
      <c r="M4578">
        <f>1*6.4*7.7</f>
        <v>49.28</v>
      </c>
      <c r="N4578">
        <v>1</v>
      </c>
      <c r="O4578">
        <v>6.4</v>
      </c>
      <c r="P4578">
        <v>7.7</v>
      </c>
    </row>
    <row r="4579" spans="13:16" x14ac:dyDescent="0.25">
      <c r="M4579">
        <f>1*6.4*8.7</f>
        <v>55.68</v>
      </c>
      <c r="N4579">
        <v>1</v>
      </c>
      <c r="O4579">
        <v>6.4</v>
      </c>
      <c r="P4579">
        <v>8.6999999999999993</v>
      </c>
    </row>
    <row r="4580" spans="13:16" x14ac:dyDescent="0.25">
      <c r="M4580">
        <f>1*6.4*9.7</f>
        <v>62.08</v>
      </c>
      <c r="N4580">
        <v>1</v>
      </c>
      <c r="O4580">
        <v>6.4</v>
      </c>
      <c r="P4580">
        <v>9.6999999999999993</v>
      </c>
    </row>
    <row r="4581" spans="13:16" x14ac:dyDescent="0.25">
      <c r="M4581">
        <f>1*6.4*10.7</f>
        <v>68.48</v>
      </c>
      <c r="N4581">
        <v>1</v>
      </c>
      <c r="O4581">
        <v>6.4</v>
      </c>
      <c r="P4581">
        <v>10.7</v>
      </c>
    </row>
    <row r="4582" spans="13:16" x14ac:dyDescent="0.25">
      <c r="M4582">
        <f>1*6.4*1.8</f>
        <v>11.520000000000001</v>
      </c>
      <c r="N4582">
        <v>1</v>
      </c>
      <c r="O4582">
        <v>6.4</v>
      </c>
      <c r="P4582">
        <v>1.8</v>
      </c>
    </row>
    <row r="4583" spans="13:16" x14ac:dyDescent="0.25">
      <c r="M4583">
        <f>1*6.4*2.8</f>
        <v>17.919999999999998</v>
      </c>
      <c r="N4583">
        <v>1</v>
      </c>
      <c r="O4583">
        <v>6.4</v>
      </c>
      <c r="P4583">
        <v>2.8</v>
      </c>
    </row>
    <row r="4584" spans="13:16" x14ac:dyDescent="0.25">
      <c r="M4584">
        <f>1*6.4*3.8</f>
        <v>24.32</v>
      </c>
      <c r="N4584">
        <v>1</v>
      </c>
      <c r="O4584">
        <v>6.4</v>
      </c>
      <c r="P4584">
        <v>3.8</v>
      </c>
    </row>
    <row r="4585" spans="13:16" x14ac:dyDescent="0.25">
      <c r="M4585">
        <f>1*6.4*4.8</f>
        <v>30.72</v>
      </c>
      <c r="N4585">
        <v>1</v>
      </c>
      <c r="O4585">
        <v>6.4</v>
      </c>
      <c r="P4585">
        <v>4.8</v>
      </c>
    </row>
    <row r="4586" spans="13:16" x14ac:dyDescent="0.25">
      <c r="M4586">
        <f>1*6.4*5.8</f>
        <v>37.119999999999997</v>
      </c>
      <c r="N4586">
        <v>1</v>
      </c>
      <c r="O4586">
        <v>6.4</v>
      </c>
      <c r="P4586">
        <v>5.8</v>
      </c>
    </row>
    <row r="4587" spans="13:16" x14ac:dyDescent="0.25">
      <c r="M4587">
        <f>1*6.4*6.8</f>
        <v>43.52</v>
      </c>
      <c r="N4587">
        <v>1</v>
      </c>
      <c r="O4587">
        <v>6.4</v>
      </c>
      <c r="P4587">
        <v>6.8</v>
      </c>
    </row>
    <row r="4588" spans="13:16" x14ac:dyDescent="0.25">
      <c r="M4588">
        <f>1*6.4*7.8</f>
        <v>49.92</v>
      </c>
      <c r="N4588">
        <v>1</v>
      </c>
      <c r="O4588">
        <v>6.4</v>
      </c>
      <c r="P4588">
        <v>7.8</v>
      </c>
    </row>
    <row r="4589" spans="13:16" x14ac:dyDescent="0.25">
      <c r="M4589">
        <f>1*6.4*8.8</f>
        <v>56.320000000000007</v>
      </c>
      <c r="N4589">
        <v>1</v>
      </c>
      <c r="O4589">
        <v>6.4</v>
      </c>
      <c r="P4589">
        <v>8.8000000000000007</v>
      </c>
    </row>
    <row r="4590" spans="13:16" x14ac:dyDescent="0.25">
      <c r="M4590">
        <f>1*6.4*9.8</f>
        <v>62.720000000000006</v>
      </c>
      <c r="N4590">
        <v>1</v>
      </c>
      <c r="O4590">
        <v>6.4</v>
      </c>
      <c r="P4590">
        <v>9.8000000000000007</v>
      </c>
    </row>
    <row r="4591" spans="13:16" x14ac:dyDescent="0.25">
      <c r="M4591">
        <f>1*6.4*10.8</f>
        <v>69.12</v>
      </c>
      <c r="N4591">
        <v>1</v>
      </c>
      <c r="O4591">
        <v>6.4</v>
      </c>
      <c r="P4591">
        <v>10.8</v>
      </c>
    </row>
    <row r="4592" spans="13:16" x14ac:dyDescent="0.25">
      <c r="M4592">
        <f>1*6.4*1.9</f>
        <v>12.16</v>
      </c>
      <c r="N4592">
        <v>1</v>
      </c>
      <c r="O4592">
        <v>6.4</v>
      </c>
      <c r="P4592">
        <v>1.9</v>
      </c>
    </row>
    <row r="4593" spans="13:16" x14ac:dyDescent="0.25">
      <c r="M4593">
        <f>1*6.4*2.9</f>
        <v>18.559999999999999</v>
      </c>
      <c r="N4593">
        <v>1</v>
      </c>
      <c r="O4593">
        <v>6.4</v>
      </c>
      <c r="P4593">
        <v>2.9</v>
      </c>
    </row>
    <row r="4594" spans="13:16" x14ac:dyDescent="0.25">
      <c r="M4594">
        <f>1*6.4*3.9</f>
        <v>24.96</v>
      </c>
      <c r="N4594">
        <v>1</v>
      </c>
      <c r="O4594">
        <v>6.4</v>
      </c>
      <c r="P4594">
        <v>3.9</v>
      </c>
    </row>
    <row r="4595" spans="13:16" x14ac:dyDescent="0.25">
      <c r="M4595">
        <f>1*6.4*4.9</f>
        <v>31.360000000000003</v>
      </c>
      <c r="N4595">
        <v>1</v>
      </c>
      <c r="O4595">
        <v>6.4</v>
      </c>
      <c r="P4595">
        <v>4.9000000000000004</v>
      </c>
    </row>
    <row r="4596" spans="13:16" x14ac:dyDescent="0.25">
      <c r="M4596">
        <f>1*6.4*5.9</f>
        <v>37.760000000000005</v>
      </c>
      <c r="N4596">
        <v>1</v>
      </c>
      <c r="O4596">
        <v>6.4</v>
      </c>
      <c r="P4596">
        <v>5.9</v>
      </c>
    </row>
    <row r="4597" spans="13:16" x14ac:dyDescent="0.25">
      <c r="M4597">
        <f>1*6.4*6.9</f>
        <v>44.160000000000004</v>
      </c>
      <c r="N4597">
        <v>1</v>
      </c>
      <c r="O4597">
        <v>6.4</v>
      </c>
      <c r="P4597">
        <v>6.9</v>
      </c>
    </row>
    <row r="4598" spans="13:16" x14ac:dyDescent="0.25">
      <c r="M4598">
        <f>1*6.4*7.9</f>
        <v>50.56</v>
      </c>
      <c r="N4598">
        <v>1</v>
      </c>
      <c r="O4598">
        <v>6.4</v>
      </c>
      <c r="P4598">
        <v>7.9</v>
      </c>
    </row>
    <row r="4599" spans="13:16" x14ac:dyDescent="0.25">
      <c r="M4599">
        <f>1*6.4*8.9</f>
        <v>56.960000000000008</v>
      </c>
      <c r="N4599">
        <v>1</v>
      </c>
      <c r="O4599">
        <v>6.4</v>
      </c>
      <c r="P4599">
        <v>8.9</v>
      </c>
    </row>
    <row r="4600" spans="13:16" x14ac:dyDescent="0.25">
      <c r="M4600">
        <f>1*6.4*9.9</f>
        <v>63.360000000000007</v>
      </c>
      <c r="N4600">
        <v>1</v>
      </c>
      <c r="O4600">
        <v>6.4</v>
      </c>
      <c r="P4600">
        <v>9.9</v>
      </c>
    </row>
    <row r="4601" spans="13:16" x14ac:dyDescent="0.25">
      <c r="M4601">
        <f>1*6.4*10.9</f>
        <v>69.760000000000005</v>
      </c>
      <c r="N4601">
        <v>1</v>
      </c>
      <c r="O4601">
        <v>6.4</v>
      </c>
      <c r="P4601">
        <v>10.9</v>
      </c>
    </row>
    <row r="4602" spans="13:16" x14ac:dyDescent="0.25">
      <c r="M4602">
        <f>1*7.4*1</f>
        <v>7.4</v>
      </c>
      <c r="N4602">
        <v>1</v>
      </c>
      <c r="O4602">
        <v>7.4</v>
      </c>
      <c r="P4602">
        <v>1</v>
      </c>
    </row>
    <row r="4603" spans="13:16" x14ac:dyDescent="0.25">
      <c r="M4603">
        <f>1*7.4*2</f>
        <v>14.8</v>
      </c>
      <c r="N4603">
        <v>1</v>
      </c>
      <c r="O4603">
        <v>7.4</v>
      </c>
      <c r="P4603">
        <v>2</v>
      </c>
    </row>
    <row r="4604" spans="13:16" x14ac:dyDescent="0.25">
      <c r="M4604">
        <f>1*7.4*3</f>
        <v>22.200000000000003</v>
      </c>
      <c r="N4604">
        <v>1</v>
      </c>
      <c r="O4604">
        <v>7.4</v>
      </c>
      <c r="P4604">
        <v>3</v>
      </c>
    </row>
    <row r="4605" spans="13:16" x14ac:dyDescent="0.25">
      <c r="M4605">
        <f>1*7.4*4</f>
        <v>29.6</v>
      </c>
      <c r="N4605">
        <v>1</v>
      </c>
      <c r="O4605">
        <v>7.4</v>
      </c>
      <c r="P4605">
        <v>4</v>
      </c>
    </row>
    <row r="4606" spans="13:16" x14ac:dyDescent="0.25">
      <c r="M4606">
        <f>1*7.4*5</f>
        <v>37</v>
      </c>
      <c r="N4606">
        <v>1</v>
      </c>
      <c r="O4606">
        <v>7.4</v>
      </c>
      <c r="P4606">
        <v>5</v>
      </c>
    </row>
    <row r="4607" spans="13:16" x14ac:dyDescent="0.25">
      <c r="M4607">
        <f>1*7.4*6</f>
        <v>44.400000000000006</v>
      </c>
      <c r="N4607">
        <v>1</v>
      </c>
      <c r="O4607">
        <v>7.4</v>
      </c>
      <c r="P4607">
        <v>6</v>
      </c>
    </row>
    <row r="4608" spans="13:16" x14ac:dyDescent="0.25">
      <c r="M4608">
        <f>1*7.4*7</f>
        <v>51.800000000000004</v>
      </c>
      <c r="N4608">
        <v>1</v>
      </c>
      <c r="O4608">
        <v>7.4</v>
      </c>
      <c r="P4608">
        <v>7</v>
      </c>
    </row>
    <row r="4609" spans="13:16" x14ac:dyDescent="0.25">
      <c r="M4609">
        <f>1*7.4*8</f>
        <v>59.2</v>
      </c>
      <c r="N4609">
        <v>1</v>
      </c>
      <c r="O4609">
        <v>7.4</v>
      </c>
      <c r="P4609">
        <v>8</v>
      </c>
    </row>
    <row r="4610" spans="13:16" x14ac:dyDescent="0.25">
      <c r="M4610">
        <f>1*7.4*9</f>
        <v>66.600000000000009</v>
      </c>
      <c r="N4610">
        <v>1</v>
      </c>
      <c r="O4610">
        <v>7.4</v>
      </c>
      <c r="P4610">
        <v>9</v>
      </c>
    </row>
    <row r="4611" spans="13:16" x14ac:dyDescent="0.25">
      <c r="M4611">
        <f>1*7.4*10</f>
        <v>74</v>
      </c>
      <c r="N4611">
        <v>1</v>
      </c>
      <c r="O4611">
        <v>7.4</v>
      </c>
      <c r="P4611">
        <v>10</v>
      </c>
    </row>
    <row r="4612" spans="13:16" x14ac:dyDescent="0.25">
      <c r="M4612">
        <f>1*7.4*1.1</f>
        <v>8.14</v>
      </c>
      <c r="N4612">
        <v>1</v>
      </c>
      <c r="O4612">
        <v>7.4</v>
      </c>
      <c r="P4612">
        <v>1.1000000000000001</v>
      </c>
    </row>
    <row r="4613" spans="13:16" x14ac:dyDescent="0.25">
      <c r="M4613">
        <f>1*7.4*2.1</f>
        <v>15.540000000000001</v>
      </c>
      <c r="N4613">
        <v>1</v>
      </c>
      <c r="O4613">
        <v>7.4</v>
      </c>
      <c r="P4613">
        <v>2.1</v>
      </c>
    </row>
    <row r="4614" spans="13:16" x14ac:dyDescent="0.25">
      <c r="M4614">
        <f>1*7.4*3.1</f>
        <v>22.94</v>
      </c>
      <c r="N4614">
        <v>1</v>
      </c>
      <c r="O4614">
        <v>7.4</v>
      </c>
      <c r="P4614">
        <v>3.1</v>
      </c>
    </row>
    <row r="4615" spans="13:16" x14ac:dyDescent="0.25">
      <c r="M4615">
        <f>1*7.4*4.1</f>
        <v>30.34</v>
      </c>
      <c r="N4615">
        <v>1</v>
      </c>
      <c r="O4615">
        <v>7.4</v>
      </c>
      <c r="P4615">
        <v>4.0999999999999996</v>
      </c>
    </row>
    <row r="4616" spans="13:16" x14ac:dyDescent="0.25">
      <c r="M4616">
        <f>1*7.4*5.1</f>
        <v>37.74</v>
      </c>
      <c r="N4616">
        <v>1</v>
      </c>
      <c r="O4616">
        <v>7.4</v>
      </c>
      <c r="P4616">
        <v>5.0999999999999996</v>
      </c>
    </row>
    <row r="4617" spans="13:16" x14ac:dyDescent="0.25">
      <c r="M4617">
        <f>1*7.4*6.1</f>
        <v>45.14</v>
      </c>
      <c r="N4617">
        <v>1</v>
      </c>
      <c r="O4617">
        <v>7.4</v>
      </c>
      <c r="P4617">
        <v>6.1</v>
      </c>
    </row>
    <row r="4618" spans="13:16" x14ac:dyDescent="0.25">
      <c r="M4618">
        <f>1*7.4*7.1</f>
        <v>52.54</v>
      </c>
      <c r="N4618">
        <v>1</v>
      </c>
      <c r="O4618">
        <v>7.4</v>
      </c>
      <c r="P4618">
        <v>7.1</v>
      </c>
    </row>
    <row r="4619" spans="13:16" x14ac:dyDescent="0.25">
      <c r="M4619">
        <f>1*7.4*8.1</f>
        <v>59.94</v>
      </c>
      <c r="N4619">
        <v>1</v>
      </c>
      <c r="O4619">
        <v>7.4</v>
      </c>
      <c r="P4619">
        <v>8.1</v>
      </c>
    </row>
    <row r="4620" spans="13:16" x14ac:dyDescent="0.25">
      <c r="M4620">
        <f>1*7.4*9.1</f>
        <v>67.34</v>
      </c>
      <c r="N4620">
        <v>1</v>
      </c>
      <c r="O4620">
        <v>7.4</v>
      </c>
      <c r="P4620">
        <v>9.1</v>
      </c>
    </row>
    <row r="4621" spans="13:16" x14ac:dyDescent="0.25">
      <c r="M4621">
        <f>1*7.4*10.1</f>
        <v>74.739999999999995</v>
      </c>
      <c r="N4621">
        <v>1</v>
      </c>
      <c r="O4621">
        <v>7.4</v>
      </c>
      <c r="P4621">
        <v>10.1</v>
      </c>
    </row>
    <row r="4622" spans="13:16" x14ac:dyDescent="0.25">
      <c r="M4622">
        <f>1*7.4*1.2</f>
        <v>8.8800000000000008</v>
      </c>
      <c r="N4622">
        <v>1</v>
      </c>
      <c r="O4622">
        <v>7.4</v>
      </c>
      <c r="P4622">
        <v>1.2</v>
      </c>
    </row>
    <row r="4623" spans="13:16" x14ac:dyDescent="0.25">
      <c r="M4623">
        <f>1*7.4*2.2</f>
        <v>16.28</v>
      </c>
      <c r="N4623">
        <v>1</v>
      </c>
      <c r="O4623">
        <v>7.4</v>
      </c>
      <c r="P4623">
        <v>2.2000000000000002</v>
      </c>
    </row>
    <row r="4624" spans="13:16" x14ac:dyDescent="0.25">
      <c r="M4624">
        <f>1*7.4*3.2</f>
        <v>23.680000000000003</v>
      </c>
      <c r="N4624">
        <v>1</v>
      </c>
      <c r="O4624">
        <v>7.4</v>
      </c>
      <c r="P4624">
        <v>3.2</v>
      </c>
    </row>
    <row r="4625" spans="13:16" x14ac:dyDescent="0.25">
      <c r="M4625">
        <f>1*7.4*4.2</f>
        <v>31.080000000000002</v>
      </c>
      <c r="N4625">
        <v>1</v>
      </c>
      <c r="O4625">
        <v>7.4</v>
      </c>
      <c r="P4625">
        <v>4.2</v>
      </c>
    </row>
    <row r="4626" spans="13:16" x14ac:dyDescent="0.25">
      <c r="M4626">
        <f>1*7.4*5.2</f>
        <v>38.480000000000004</v>
      </c>
      <c r="N4626">
        <v>1</v>
      </c>
      <c r="O4626">
        <v>7.4</v>
      </c>
      <c r="P4626">
        <v>5.2</v>
      </c>
    </row>
    <row r="4627" spans="13:16" x14ac:dyDescent="0.25">
      <c r="M4627">
        <f>1*7.4*6.2</f>
        <v>45.88</v>
      </c>
      <c r="N4627">
        <v>1</v>
      </c>
      <c r="O4627">
        <v>7.4</v>
      </c>
      <c r="P4627">
        <v>6.2</v>
      </c>
    </row>
    <row r="4628" spans="13:16" x14ac:dyDescent="0.25">
      <c r="M4628">
        <f>1*7.4*7.2</f>
        <v>53.28</v>
      </c>
      <c r="N4628">
        <v>1</v>
      </c>
      <c r="O4628">
        <v>7.4</v>
      </c>
      <c r="P4628">
        <v>7.2</v>
      </c>
    </row>
    <row r="4629" spans="13:16" x14ac:dyDescent="0.25">
      <c r="M4629">
        <f>1*7.4*8.2</f>
        <v>60.68</v>
      </c>
      <c r="N4629">
        <v>1</v>
      </c>
      <c r="O4629">
        <v>7.4</v>
      </c>
      <c r="P4629">
        <v>8.1999999999999993</v>
      </c>
    </row>
    <row r="4630" spans="13:16" x14ac:dyDescent="0.25">
      <c r="M4630">
        <f>1*7.4*9.2</f>
        <v>68.08</v>
      </c>
      <c r="N4630">
        <v>1</v>
      </c>
      <c r="O4630">
        <v>7.4</v>
      </c>
      <c r="P4630">
        <v>9.1999999999999993</v>
      </c>
    </row>
    <row r="4631" spans="13:16" x14ac:dyDescent="0.25">
      <c r="M4631">
        <f>1*7.4*10.2</f>
        <v>75.48</v>
      </c>
      <c r="N4631">
        <v>1</v>
      </c>
      <c r="O4631">
        <v>7.4</v>
      </c>
      <c r="P4631">
        <v>10.199999999999999</v>
      </c>
    </row>
    <row r="4632" spans="13:16" x14ac:dyDescent="0.25">
      <c r="M4632">
        <f>1*7.4*1.3</f>
        <v>9.620000000000001</v>
      </c>
      <c r="N4632">
        <v>1</v>
      </c>
      <c r="O4632">
        <v>7.4</v>
      </c>
      <c r="P4632">
        <v>1.3</v>
      </c>
    </row>
    <row r="4633" spans="13:16" x14ac:dyDescent="0.25">
      <c r="M4633">
        <f>1*7.4*2.3</f>
        <v>17.02</v>
      </c>
      <c r="N4633">
        <v>1</v>
      </c>
      <c r="O4633">
        <v>7.4</v>
      </c>
      <c r="P4633">
        <v>2.2999999999999998</v>
      </c>
    </row>
    <row r="4634" spans="13:16" x14ac:dyDescent="0.25">
      <c r="M4634">
        <f>1*7.4*3.3</f>
        <v>24.419999999999998</v>
      </c>
      <c r="N4634">
        <v>1</v>
      </c>
      <c r="O4634">
        <v>7.4</v>
      </c>
      <c r="P4634">
        <v>3.3</v>
      </c>
    </row>
    <row r="4635" spans="13:16" x14ac:dyDescent="0.25">
      <c r="M4635">
        <f>1*7.4*4.3</f>
        <v>31.82</v>
      </c>
      <c r="N4635">
        <v>1</v>
      </c>
      <c r="O4635">
        <v>7.4</v>
      </c>
      <c r="P4635">
        <v>4.3</v>
      </c>
    </row>
    <row r="4636" spans="13:16" x14ac:dyDescent="0.25">
      <c r="M4636">
        <f>1*7.4*5.3</f>
        <v>39.22</v>
      </c>
      <c r="N4636">
        <v>1</v>
      </c>
      <c r="O4636">
        <v>7.4</v>
      </c>
      <c r="P4636">
        <v>5.3</v>
      </c>
    </row>
    <row r="4637" spans="13:16" x14ac:dyDescent="0.25">
      <c r="M4637">
        <f>1*7.4*6.3</f>
        <v>46.62</v>
      </c>
      <c r="N4637">
        <v>1</v>
      </c>
      <c r="O4637">
        <v>7.4</v>
      </c>
      <c r="P4637">
        <v>6.3</v>
      </c>
    </row>
    <row r="4638" spans="13:16" x14ac:dyDescent="0.25">
      <c r="M4638">
        <f>1*7.4*7.3</f>
        <v>54.02</v>
      </c>
      <c r="N4638">
        <v>1</v>
      </c>
      <c r="O4638">
        <v>7.4</v>
      </c>
      <c r="P4638">
        <v>7.3</v>
      </c>
    </row>
    <row r="4639" spans="13:16" x14ac:dyDescent="0.25">
      <c r="M4639">
        <f>1*7.4*8.3</f>
        <v>61.420000000000009</v>
      </c>
      <c r="N4639">
        <v>1</v>
      </c>
      <c r="O4639">
        <v>7.4</v>
      </c>
      <c r="P4639">
        <v>8.3000000000000007</v>
      </c>
    </row>
    <row r="4640" spans="13:16" x14ac:dyDescent="0.25">
      <c r="M4640">
        <f>1*7.4*9.3</f>
        <v>68.820000000000007</v>
      </c>
      <c r="N4640">
        <v>1</v>
      </c>
      <c r="O4640">
        <v>7.4</v>
      </c>
      <c r="P4640">
        <v>9.3000000000000007</v>
      </c>
    </row>
    <row r="4641" spans="13:16" x14ac:dyDescent="0.25">
      <c r="M4641">
        <f>1*7.4*10.3</f>
        <v>76.220000000000013</v>
      </c>
      <c r="N4641">
        <v>1</v>
      </c>
      <c r="O4641">
        <v>7.4</v>
      </c>
      <c r="P4641">
        <v>10.3</v>
      </c>
    </row>
    <row r="4642" spans="13:16" x14ac:dyDescent="0.25">
      <c r="M4642">
        <f>1*7.4*1.4</f>
        <v>10.36</v>
      </c>
      <c r="N4642">
        <v>1</v>
      </c>
      <c r="O4642">
        <v>7.4</v>
      </c>
      <c r="P4642">
        <v>1.4</v>
      </c>
    </row>
    <row r="4643" spans="13:16" x14ac:dyDescent="0.25">
      <c r="M4643">
        <f>1*7.4*2.4</f>
        <v>17.760000000000002</v>
      </c>
      <c r="N4643">
        <v>1</v>
      </c>
      <c r="O4643">
        <v>7.4</v>
      </c>
      <c r="P4643">
        <v>2.4</v>
      </c>
    </row>
    <row r="4644" spans="13:16" x14ac:dyDescent="0.25">
      <c r="M4644">
        <f>1*7.4*3.4</f>
        <v>25.16</v>
      </c>
      <c r="N4644">
        <v>1</v>
      </c>
      <c r="O4644">
        <v>7.4</v>
      </c>
      <c r="P4644">
        <v>3.4</v>
      </c>
    </row>
    <row r="4645" spans="13:16" x14ac:dyDescent="0.25">
      <c r="M4645">
        <f>1*7.4*4.4</f>
        <v>32.56</v>
      </c>
      <c r="N4645">
        <v>1</v>
      </c>
      <c r="O4645">
        <v>7.4</v>
      </c>
      <c r="P4645">
        <v>4.4000000000000004</v>
      </c>
    </row>
    <row r="4646" spans="13:16" x14ac:dyDescent="0.25">
      <c r="M4646">
        <f>1*7.4*5.4</f>
        <v>39.960000000000008</v>
      </c>
      <c r="N4646">
        <v>1</v>
      </c>
      <c r="O4646">
        <v>7.4</v>
      </c>
      <c r="P4646">
        <v>5.4</v>
      </c>
    </row>
    <row r="4647" spans="13:16" x14ac:dyDescent="0.25">
      <c r="M4647">
        <f>1*7.4*6.4</f>
        <v>47.360000000000007</v>
      </c>
      <c r="N4647">
        <v>1</v>
      </c>
      <c r="O4647">
        <v>7.4</v>
      </c>
      <c r="P4647">
        <v>6.4</v>
      </c>
    </row>
    <row r="4648" spans="13:16" x14ac:dyDescent="0.25">
      <c r="M4648">
        <f>1*7.4*7.4</f>
        <v>54.760000000000005</v>
      </c>
      <c r="N4648">
        <v>1</v>
      </c>
      <c r="O4648">
        <v>7.4</v>
      </c>
      <c r="P4648">
        <v>7.4</v>
      </c>
    </row>
    <row r="4649" spans="13:16" x14ac:dyDescent="0.25">
      <c r="M4649">
        <f>1*7.4*8.4</f>
        <v>62.160000000000004</v>
      </c>
      <c r="N4649">
        <v>1</v>
      </c>
      <c r="O4649">
        <v>7.4</v>
      </c>
      <c r="P4649">
        <v>8.4</v>
      </c>
    </row>
    <row r="4650" spans="13:16" x14ac:dyDescent="0.25">
      <c r="M4650">
        <f>1*7.4*9.4</f>
        <v>69.56</v>
      </c>
      <c r="N4650">
        <v>1</v>
      </c>
      <c r="O4650">
        <v>7.4</v>
      </c>
      <c r="P4650">
        <v>9.4</v>
      </c>
    </row>
    <row r="4651" spans="13:16" x14ac:dyDescent="0.25">
      <c r="M4651">
        <f>1*7.4*10.4</f>
        <v>76.960000000000008</v>
      </c>
      <c r="N4651">
        <v>1</v>
      </c>
      <c r="O4651">
        <v>7.4</v>
      </c>
      <c r="P4651">
        <v>10.4</v>
      </c>
    </row>
    <row r="4652" spans="13:16" x14ac:dyDescent="0.25">
      <c r="M4652">
        <f>1*7.4*1.5</f>
        <v>11.100000000000001</v>
      </c>
      <c r="N4652">
        <v>1</v>
      </c>
      <c r="O4652">
        <v>7.4</v>
      </c>
      <c r="P4652">
        <v>1.5</v>
      </c>
    </row>
    <row r="4653" spans="13:16" x14ac:dyDescent="0.25">
      <c r="M4653">
        <f>1*7.4*2.5</f>
        <v>18.5</v>
      </c>
      <c r="N4653">
        <v>1</v>
      </c>
      <c r="O4653">
        <v>7.4</v>
      </c>
      <c r="P4653">
        <v>2.5</v>
      </c>
    </row>
    <row r="4654" spans="13:16" x14ac:dyDescent="0.25">
      <c r="M4654">
        <f>1*7.4*3.5</f>
        <v>25.900000000000002</v>
      </c>
      <c r="N4654">
        <v>1</v>
      </c>
      <c r="O4654">
        <v>7.4</v>
      </c>
      <c r="P4654">
        <v>3.5</v>
      </c>
    </row>
    <row r="4655" spans="13:16" x14ac:dyDescent="0.25">
      <c r="M4655">
        <f>1*7.4*4.5</f>
        <v>33.300000000000004</v>
      </c>
      <c r="N4655">
        <v>1</v>
      </c>
      <c r="O4655">
        <v>7.4</v>
      </c>
      <c r="P4655">
        <v>4.5</v>
      </c>
    </row>
    <row r="4656" spans="13:16" x14ac:dyDescent="0.25">
      <c r="M4656">
        <f>1*7.4*5.5</f>
        <v>40.700000000000003</v>
      </c>
      <c r="N4656">
        <v>1</v>
      </c>
      <c r="O4656">
        <v>7.4</v>
      </c>
      <c r="P4656">
        <v>5.5</v>
      </c>
    </row>
    <row r="4657" spans="13:16" x14ac:dyDescent="0.25">
      <c r="M4657">
        <f>1*7.4*6.5</f>
        <v>48.1</v>
      </c>
      <c r="N4657">
        <v>1</v>
      </c>
      <c r="O4657">
        <v>7.4</v>
      </c>
      <c r="P4657">
        <v>6.5</v>
      </c>
    </row>
    <row r="4658" spans="13:16" x14ac:dyDescent="0.25">
      <c r="M4658">
        <f>1*7.4*7.5</f>
        <v>55.5</v>
      </c>
      <c r="N4658">
        <v>1</v>
      </c>
      <c r="O4658">
        <v>7.4</v>
      </c>
      <c r="P4658">
        <v>7.5</v>
      </c>
    </row>
    <row r="4659" spans="13:16" x14ac:dyDescent="0.25">
      <c r="M4659">
        <f>1*7.4*8.5</f>
        <v>62.900000000000006</v>
      </c>
      <c r="N4659">
        <v>1</v>
      </c>
      <c r="O4659">
        <v>7.4</v>
      </c>
      <c r="P4659">
        <v>8.5</v>
      </c>
    </row>
    <row r="4660" spans="13:16" x14ac:dyDescent="0.25">
      <c r="M4660">
        <f>1*7.4*9.5</f>
        <v>70.3</v>
      </c>
      <c r="N4660">
        <v>1</v>
      </c>
      <c r="O4660">
        <v>7.4</v>
      </c>
      <c r="P4660">
        <v>9.5</v>
      </c>
    </row>
    <row r="4661" spans="13:16" x14ac:dyDescent="0.25">
      <c r="M4661">
        <f>1*7.4*10.5</f>
        <v>77.7</v>
      </c>
      <c r="N4661">
        <v>1</v>
      </c>
      <c r="O4661">
        <v>7.4</v>
      </c>
      <c r="P4661">
        <v>10.5</v>
      </c>
    </row>
    <row r="4662" spans="13:16" x14ac:dyDescent="0.25">
      <c r="M4662">
        <f>1*7.4*1.6</f>
        <v>11.840000000000002</v>
      </c>
      <c r="N4662">
        <v>1</v>
      </c>
      <c r="O4662">
        <v>7.4</v>
      </c>
      <c r="P4662">
        <v>1.6</v>
      </c>
    </row>
    <row r="4663" spans="13:16" x14ac:dyDescent="0.25">
      <c r="M4663">
        <f>1*7.4*2.6</f>
        <v>19.240000000000002</v>
      </c>
      <c r="N4663">
        <v>1</v>
      </c>
      <c r="O4663">
        <v>7.4</v>
      </c>
      <c r="P4663">
        <v>2.6</v>
      </c>
    </row>
    <row r="4664" spans="13:16" x14ac:dyDescent="0.25">
      <c r="M4664">
        <f>1*7.4*3.6</f>
        <v>26.64</v>
      </c>
      <c r="N4664">
        <v>1</v>
      </c>
      <c r="O4664">
        <v>7.4</v>
      </c>
      <c r="P4664">
        <v>3.6</v>
      </c>
    </row>
    <row r="4665" spans="13:16" x14ac:dyDescent="0.25">
      <c r="M4665">
        <f>1*7.4*4.6</f>
        <v>34.04</v>
      </c>
      <c r="N4665">
        <v>1</v>
      </c>
      <c r="O4665">
        <v>7.4</v>
      </c>
      <c r="P4665">
        <v>4.5999999999999996</v>
      </c>
    </row>
    <row r="4666" spans="13:16" x14ac:dyDescent="0.25">
      <c r="M4666">
        <f>1*7.4*5.6</f>
        <v>41.44</v>
      </c>
      <c r="N4666">
        <v>1</v>
      </c>
      <c r="O4666">
        <v>7.4</v>
      </c>
      <c r="P4666">
        <v>5.6</v>
      </c>
    </row>
    <row r="4667" spans="13:16" x14ac:dyDescent="0.25">
      <c r="M4667">
        <f>1*7.4*6.6</f>
        <v>48.839999999999996</v>
      </c>
      <c r="N4667">
        <v>1</v>
      </c>
      <c r="O4667">
        <v>7.4</v>
      </c>
      <c r="P4667">
        <v>6.6</v>
      </c>
    </row>
    <row r="4668" spans="13:16" x14ac:dyDescent="0.25">
      <c r="M4668">
        <f>1*7.4*7.6</f>
        <v>56.24</v>
      </c>
      <c r="N4668">
        <v>1</v>
      </c>
      <c r="O4668">
        <v>7.4</v>
      </c>
      <c r="P4668">
        <v>7.6</v>
      </c>
    </row>
    <row r="4669" spans="13:16" x14ac:dyDescent="0.25">
      <c r="M4669">
        <f>1*7.4*8.6</f>
        <v>63.64</v>
      </c>
      <c r="N4669">
        <v>1</v>
      </c>
      <c r="O4669">
        <v>7.4</v>
      </c>
      <c r="P4669">
        <v>8.6</v>
      </c>
    </row>
    <row r="4670" spans="13:16" x14ac:dyDescent="0.25">
      <c r="M4670">
        <f>1*7.4*9.6</f>
        <v>71.040000000000006</v>
      </c>
      <c r="N4670">
        <v>1</v>
      </c>
      <c r="O4670">
        <v>7.4</v>
      </c>
      <c r="P4670">
        <v>9.6</v>
      </c>
    </row>
    <row r="4671" spans="13:16" x14ac:dyDescent="0.25">
      <c r="M4671">
        <f>1*7.4*10.6</f>
        <v>78.44</v>
      </c>
      <c r="N4671">
        <v>1</v>
      </c>
      <c r="O4671">
        <v>7.4</v>
      </c>
      <c r="P4671">
        <v>10.6</v>
      </c>
    </row>
    <row r="4672" spans="13:16" x14ac:dyDescent="0.25">
      <c r="M4672">
        <f>1*7.4*1.7</f>
        <v>12.58</v>
      </c>
      <c r="N4672">
        <v>1</v>
      </c>
      <c r="O4672">
        <v>7.4</v>
      </c>
      <c r="P4672">
        <v>1.7</v>
      </c>
    </row>
    <row r="4673" spans="13:16" x14ac:dyDescent="0.25">
      <c r="M4673">
        <f>1*7.4*2.7</f>
        <v>19.980000000000004</v>
      </c>
      <c r="N4673">
        <v>1</v>
      </c>
      <c r="O4673">
        <v>7.4</v>
      </c>
      <c r="P4673">
        <v>2.7</v>
      </c>
    </row>
    <row r="4674" spans="13:16" x14ac:dyDescent="0.25">
      <c r="M4674">
        <f>1*7.4*3.7</f>
        <v>27.380000000000003</v>
      </c>
      <c r="N4674">
        <v>1</v>
      </c>
      <c r="O4674">
        <v>7.4</v>
      </c>
      <c r="P4674">
        <v>3.7</v>
      </c>
    </row>
    <row r="4675" spans="13:16" x14ac:dyDescent="0.25">
      <c r="M4675">
        <f>1*7.4*4.7</f>
        <v>34.78</v>
      </c>
      <c r="N4675">
        <v>1</v>
      </c>
      <c r="O4675">
        <v>7.4</v>
      </c>
      <c r="P4675">
        <v>4.7</v>
      </c>
    </row>
    <row r="4676" spans="13:16" x14ac:dyDescent="0.25">
      <c r="M4676">
        <f>1*7.4*5.7</f>
        <v>42.180000000000007</v>
      </c>
      <c r="N4676">
        <v>1</v>
      </c>
      <c r="O4676">
        <v>7.4</v>
      </c>
      <c r="P4676">
        <v>5.7</v>
      </c>
    </row>
    <row r="4677" spans="13:16" x14ac:dyDescent="0.25">
      <c r="M4677">
        <f>1*7.4*6.7</f>
        <v>49.580000000000005</v>
      </c>
      <c r="N4677">
        <v>1</v>
      </c>
      <c r="O4677">
        <v>7.4</v>
      </c>
      <c r="P4677">
        <v>6.7</v>
      </c>
    </row>
    <row r="4678" spans="13:16" x14ac:dyDescent="0.25">
      <c r="M4678">
        <f>1*7.4*7.7</f>
        <v>56.980000000000004</v>
      </c>
      <c r="N4678">
        <v>1</v>
      </c>
      <c r="O4678">
        <v>7.4</v>
      </c>
      <c r="P4678">
        <v>7.7</v>
      </c>
    </row>
    <row r="4679" spans="13:16" x14ac:dyDescent="0.25">
      <c r="M4679">
        <f>1*7.4*8.7</f>
        <v>64.38</v>
      </c>
      <c r="N4679">
        <v>1</v>
      </c>
      <c r="O4679">
        <v>7.4</v>
      </c>
      <c r="P4679">
        <v>8.6999999999999993</v>
      </c>
    </row>
    <row r="4680" spans="13:16" x14ac:dyDescent="0.25">
      <c r="M4680">
        <f>1*7.4*9.7</f>
        <v>71.78</v>
      </c>
      <c r="N4680">
        <v>1</v>
      </c>
      <c r="O4680">
        <v>7.4</v>
      </c>
      <c r="P4680">
        <v>9.6999999999999993</v>
      </c>
    </row>
    <row r="4681" spans="13:16" x14ac:dyDescent="0.25">
      <c r="M4681">
        <f>1*7.4*10.7</f>
        <v>79.179999999999993</v>
      </c>
      <c r="N4681">
        <v>1</v>
      </c>
      <c r="O4681">
        <v>7.4</v>
      </c>
      <c r="P4681">
        <v>10.7</v>
      </c>
    </row>
    <row r="4682" spans="13:16" x14ac:dyDescent="0.25">
      <c r="M4682">
        <f>1*7.4*1.8</f>
        <v>13.32</v>
      </c>
      <c r="N4682">
        <v>1</v>
      </c>
      <c r="O4682">
        <v>7.4</v>
      </c>
      <c r="P4682">
        <v>1.8</v>
      </c>
    </row>
    <row r="4683" spans="13:16" x14ac:dyDescent="0.25">
      <c r="M4683">
        <f>1*7.4*2.8</f>
        <v>20.72</v>
      </c>
      <c r="N4683">
        <v>1</v>
      </c>
      <c r="O4683">
        <v>7.4</v>
      </c>
      <c r="P4683">
        <v>2.8</v>
      </c>
    </row>
    <row r="4684" spans="13:16" x14ac:dyDescent="0.25">
      <c r="M4684">
        <f>1*7.4*3.8</f>
        <v>28.12</v>
      </c>
      <c r="N4684">
        <v>1</v>
      </c>
      <c r="O4684">
        <v>7.4</v>
      </c>
      <c r="P4684">
        <v>3.8</v>
      </c>
    </row>
    <row r="4685" spans="13:16" x14ac:dyDescent="0.25">
      <c r="M4685">
        <f>1*7.4*4.8</f>
        <v>35.520000000000003</v>
      </c>
      <c r="N4685">
        <v>1</v>
      </c>
      <c r="O4685">
        <v>7.4</v>
      </c>
      <c r="P4685">
        <v>4.8</v>
      </c>
    </row>
    <row r="4686" spans="13:16" x14ac:dyDescent="0.25">
      <c r="M4686">
        <f>1*7.4*5.8</f>
        <v>42.92</v>
      </c>
      <c r="N4686">
        <v>1</v>
      </c>
      <c r="O4686">
        <v>7.4</v>
      </c>
      <c r="P4686">
        <v>5.8</v>
      </c>
    </row>
    <row r="4687" spans="13:16" x14ac:dyDescent="0.25">
      <c r="M4687">
        <f>1*7.4*6.8</f>
        <v>50.32</v>
      </c>
      <c r="N4687">
        <v>1</v>
      </c>
      <c r="O4687">
        <v>7.4</v>
      </c>
      <c r="P4687">
        <v>6.8</v>
      </c>
    </row>
    <row r="4688" spans="13:16" x14ac:dyDescent="0.25">
      <c r="M4688">
        <f>1*7.4*7.8</f>
        <v>57.72</v>
      </c>
      <c r="N4688">
        <v>1</v>
      </c>
      <c r="O4688">
        <v>7.4</v>
      </c>
      <c r="P4688">
        <v>7.8</v>
      </c>
    </row>
    <row r="4689" spans="13:16" x14ac:dyDescent="0.25">
      <c r="M4689">
        <f>1*7.4*8.8</f>
        <v>65.12</v>
      </c>
      <c r="N4689">
        <v>1</v>
      </c>
      <c r="O4689">
        <v>7.4</v>
      </c>
      <c r="P4689">
        <v>8.8000000000000007</v>
      </c>
    </row>
    <row r="4690" spans="13:16" x14ac:dyDescent="0.25">
      <c r="M4690">
        <f>1*7.4*9.8</f>
        <v>72.52000000000001</v>
      </c>
      <c r="N4690">
        <v>1</v>
      </c>
      <c r="O4690">
        <v>7.4</v>
      </c>
      <c r="P4690">
        <v>9.8000000000000007</v>
      </c>
    </row>
    <row r="4691" spans="13:16" x14ac:dyDescent="0.25">
      <c r="M4691">
        <f>1*7.4*10.8</f>
        <v>79.920000000000016</v>
      </c>
      <c r="N4691">
        <v>1</v>
      </c>
      <c r="O4691">
        <v>7.4</v>
      </c>
      <c r="P4691">
        <v>10.8</v>
      </c>
    </row>
    <row r="4692" spans="13:16" x14ac:dyDescent="0.25">
      <c r="M4692">
        <f>1*7.4*1.9</f>
        <v>14.06</v>
      </c>
      <c r="N4692">
        <v>1</v>
      </c>
      <c r="O4692">
        <v>7.4</v>
      </c>
      <c r="P4692">
        <v>1.9</v>
      </c>
    </row>
    <row r="4693" spans="13:16" x14ac:dyDescent="0.25">
      <c r="M4693">
        <f>1*7.4*2.9</f>
        <v>21.46</v>
      </c>
      <c r="N4693">
        <v>1</v>
      </c>
      <c r="O4693">
        <v>7.4</v>
      </c>
      <c r="P4693">
        <v>2.9</v>
      </c>
    </row>
    <row r="4694" spans="13:16" x14ac:dyDescent="0.25">
      <c r="M4694">
        <f>1*7.4*3.9</f>
        <v>28.86</v>
      </c>
      <c r="N4694">
        <v>1</v>
      </c>
      <c r="O4694">
        <v>7.4</v>
      </c>
      <c r="P4694">
        <v>3.9</v>
      </c>
    </row>
    <row r="4695" spans="13:16" x14ac:dyDescent="0.25">
      <c r="M4695">
        <f>1*7.4*4.9</f>
        <v>36.260000000000005</v>
      </c>
      <c r="N4695">
        <v>1</v>
      </c>
      <c r="O4695">
        <v>7.4</v>
      </c>
      <c r="P4695">
        <v>4.9000000000000004</v>
      </c>
    </row>
    <row r="4696" spans="13:16" x14ac:dyDescent="0.25">
      <c r="M4696">
        <f>1*7.4*5.9</f>
        <v>43.660000000000004</v>
      </c>
      <c r="N4696">
        <v>1</v>
      </c>
      <c r="O4696">
        <v>7.4</v>
      </c>
      <c r="P4696">
        <v>5.9</v>
      </c>
    </row>
    <row r="4697" spans="13:16" x14ac:dyDescent="0.25">
      <c r="M4697">
        <f>1*7.4*6.9</f>
        <v>51.06</v>
      </c>
      <c r="N4697">
        <v>1</v>
      </c>
      <c r="O4697">
        <v>7.4</v>
      </c>
      <c r="P4697">
        <v>6.9</v>
      </c>
    </row>
    <row r="4698" spans="13:16" x14ac:dyDescent="0.25">
      <c r="M4698">
        <f>1*7.4*7.9</f>
        <v>58.460000000000008</v>
      </c>
      <c r="N4698">
        <v>1</v>
      </c>
      <c r="O4698">
        <v>7.4</v>
      </c>
      <c r="P4698">
        <v>7.9</v>
      </c>
    </row>
    <row r="4699" spans="13:16" x14ac:dyDescent="0.25">
      <c r="M4699">
        <f>1*7.4*8.9</f>
        <v>65.86</v>
      </c>
      <c r="N4699">
        <v>1</v>
      </c>
      <c r="O4699">
        <v>7.4</v>
      </c>
      <c r="P4699">
        <v>8.9</v>
      </c>
    </row>
    <row r="4700" spans="13:16" x14ac:dyDescent="0.25">
      <c r="M4700">
        <f>1*7.4*9.9</f>
        <v>73.260000000000005</v>
      </c>
      <c r="N4700">
        <v>1</v>
      </c>
      <c r="O4700">
        <v>7.4</v>
      </c>
      <c r="P4700">
        <v>9.9</v>
      </c>
    </row>
    <row r="4701" spans="13:16" x14ac:dyDescent="0.25">
      <c r="M4701">
        <f>1*7.4*10.9</f>
        <v>80.660000000000011</v>
      </c>
      <c r="N4701">
        <v>1</v>
      </c>
      <c r="O4701">
        <v>7.4</v>
      </c>
      <c r="P4701">
        <v>10.9</v>
      </c>
    </row>
    <row r="4702" spans="13:16" x14ac:dyDescent="0.25">
      <c r="M4702">
        <f>1*8.4*1</f>
        <v>8.4</v>
      </c>
      <c r="N4702">
        <v>1</v>
      </c>
      <c r="O4702">
        <v>8.4</v>
      </c>
      <c r="P4702">
        <v>1</v>
      </c>
    </row>
    <row r="4703" spans="13:16" x14ac:dyDescent="0.25">
      <c r="M4703">
        <f>1*8.4*2</f>
        <v>16.8</v>
      </c>
      <c r="N4703">
        <v>1</v>
      </c>
      <c r="O4703">
        <v>8.4</v>
      </c>
      <c r="P4703">
        <v>2</v>
      </c>
    </row>
    <row r="4704" spans="13:16" x14ac:dyDescent="0.25">
      <c r="M4704">
        <f>1*8.4*3</f>
        <v>25.200000000000003</v>
      </c>
      <c r="N4704">
        <v>1</v>
      </c>
      <c r="O4704">
        <v>8.4</v>
      </c>
      <c r="P4704">
        <v>3</v>
      </c>
    </row>
    <row r="4705" spans="13:16" x14ac:dyDescent="0.25">
      <c r="M4705">
        <f>1*8.4*4</f>
        <v>33.6</v>
      </c>
      <c r="N4705">
        <v>1</v>
      </c>
      <c r="O4705">
        <v>8.4</v>
      </c>
      <c r="P4705">
        <v>4</v>
      </c>
    </row>
    <row r="4706" spans="13:16" x14ac:dyDescent="0.25">
      <c r="M4706">
        <f>1*8.4*5</f>
        <v>42</v>
      </c>
      <c r="N4706">
        <v>1</v>
      </c>
      <c r="O4706">
        <v>8.4</v>
      </c>
      <c r="P4706">
        <v>5</v>
      </c>
    </row>
    <row r="4707" spans="13:16" x14ac:dyDescent="0.25">
      <c r="M4707">
        <f>1*8.4*6</f>
        <v>50.400000000000006</v>
      </c>
      <c r="N4707">
        <v>1</v>
      </c>
      <c r="O4707">
        <v>8.4</v>
      </c>
      <c r="P4707">
        <v>6</v>
      </c>
    </row>
    <row r="4708" spans="13:16" x14ac:dyDescent="0.25">
      <c r="M4708">
        <f>1*8.4*7</f>
        <v>58.800000000000004</v>
      </c>
      <c r="N4708">
        <v>1</v>
      </c>
      <c r="O4708">
        <v>8.4</v>
      </c>
      <c r="P4708">
        <v>7</v>
      </c>
    </row>
    <row r="4709" spans="13:16" x14ac:dyDescent="0.25">
      <c r="M4709">
        <f>1*8.4*8</f>
        <v>67.2</v>
      </c>
      <c r="N4709">
        <v>1</v>
      </c>
      <c r="O4709">
        <v>8.4</v>
      </c>
      <c r="P4709">
        <v>8</v>
      </c>
    </row>
    <row r="4710" spans="13:16" x14ac:dyDescent="0.25">
      <c r="M4710">
        <f>1*8.4*9</f>
        <v>75.600000000000009</v>
      </c>
      <c r="N4710">
        <v>1</v>
      </c>
      <c r="O4710">
        <v>8.4</v>
      </c>
      <c r="P4710">
        <v>9</v>
      </c>
    </row>
    <row r="4711" spans="13:16" x14ac:dyDescent="0.25">
      <c r="M4711">
        <f>1*8.4*10</f>
        <v>84</v>
      </c>
      <c r="N4711">
        <v>1</v>
      </c>
      <c r="O4711">
        <v>8.4</v>
      </c>
      <c r="P4711">
        <v>10</v>
      </c>
    </row>
    <row r="4712" spans="13:16" x14ac:dyDescent="0.25">
      <c r="M4712">
        <f>1*8.4*1.1</f>
        <v>9.240000000000002</v>
      </c>
      <c r="N4712">
        <v>1</v>
      </c>
      <c r="O4712">
        <v>8.4</v>
      </c>
      <c r="P4712">
        <v>1.1000000000000001</v>
      </c>
    </row>
    <row r="4713" spans="13:16" x14ac:dyDescent="0.25">
      <c r="M4713">
        <f>1*8.4*2.1</f>
        <v>17.64</v>
      </c>
      <c r="N4713">
        <v>1</v>
      </c>
      <c r="O4713">
        <v>8.4</v>
      </c>
      <c r="P4713">
        <v>2.1</v>
      </c>
    </row>
    <row r="4714" spans="13:16" x14ac:dyDescent="0.25">
      <c r="M4714">
        <f>1*8.4*3.1</f>
        <v>26.040000000000003</v>
      </c>
      <c r="N4714">
        <v>1</v>
      </c>
      <c r="O4714">
        <v>8.4</v>
      </c>
      <c r="P4714">
        <v>3.1</v>
      </c>
    </row>
    <row r="4715" spans="13:16" x14ac:dyDescent="0.25">
      <c r="M4715">
        <f>1*8.4*4.1</f>
        <v>34.44</v>
      </c>
      <c r="N4715">
        <v>1</v>
      </c>
      <c r="O4715">
        <v>8.4</v>
      </c>
      <c r="P4715">
        <v>4.0999999999999996</v>
      </c>
    </row>
    <row r="4716" spans="13:16" x14ac:dyDescent="0.25">
      <c r="M4716">
        <f>1*8.4*5.1</f>
        <v>42.839999999999996</v>
      </c>
      <c r="N4716">
        <v>1</v>
      </c>
      <c r="O4716">
        <v>8.4</v>
      </c>
      <c r="P4716">
        <v>5.0999999999999996</v>
      </c>
    </row>
    <row r="4717" spans="13:16" x14ac:dyDescent="0.25">
      <c r="M4717">
        <f>1*8.4*6.1</f>
        <v>51.24</v>
      </c>
      <c r="N4717">
        <v>1</v>
      </c>
      <c r="O4717">
        <v>8.4</v>
      </c>
      <c r="P4717">
        <v>6.1</v>
      </c>
    </row>
    <row r="4718" spans="13:16" x14ac:dyDescent="0.25">
      <c r="M4718">
        <f>1*8.4*7.1</f>
        <v>59.64</v>
      </c>
      <c r="N4718">
        <v>1</v>
      </c>
      <c r="O4718">
        <v>8.4</v>
      </c>
      <c r="P4718">
        <v>7.1</v>
      </c>
    </row>
    <row r="4719" spans="13:16" x14ac:dyDescent="0.25">
      <c r="M4719">
        <f>1*8.4*8.1</f>
        <v>68.040000000000006</v>
      </c>
      <c r="N4719">
        <v>1</v>
      </c>
      <c r="O4719">
        <v>8.4</v>
      </c>
      <c r="P4719">
        <v>8.1</v>
      </c>
    </row>
    <row r="4720" spans="13:16" x14ac:dyDescent="0.25">
      <c r="M4720">
        <f>1*8.4*9.1</f>
        <v>76.44</v>
      </c>
      <c r="N4720">
        <v>1</v>
      </c>
      <c r="O4720">
        <v>8.4</v>
      </c>
      <c r="P4720">
        <v>9.1</v>
      </c>
    </row>
    <row r="4721" spans="13:16" x14ac:dyDescent="0.25">
      <c r="M4721">
        <f>1*8.4*10.1</f>
        <v>84.84</v>
      </c>
      <c r="N4721">
        <v>1</v>
      </c>
      <c r="O4721">
        <v>8.4</v>
      </c>
      <c r="P4721">
        <v>10.1</v>
      </c>
    </row>
    <row r="4722" spans="13:16" x14ac:dyDescent="0.25">
      <c r="M4722">
        <f>1*8.4*1.2</f>
        <v>10.08</v>
      </c>
      <c r="N4722">
        <v>1</v>
      </c>
      <c r="O4722">
        <v>8.4</v>
      </c>
      <c r="P4722">
        <v>1.2</v>
      </c>
    </row>
    <row r="4723" spans="13:16" x14ac:dyDescent="0.25">
      <c r="M4723">
        <f>1*8.4*2.2</f>
        <v>18.480000000000004</v>
      </c>
      <c r="N4723">
        <v>1</v>
      </c>
      <c r="O4723">
        <v>8.4</v>
      </c>
      <c r="P4723">
        <v>2.2000000000000002</v>
      </c>
    </row>
    <row r="4724" spans="13:16" x14ac:dyDescent="0.25">
      <c r="M4724">
        <f>1*8.4*3.2</f>
        <v>26.880000000000003</v>
      </c>
      <c r="N4724">
        <v>1</v>
      </c>
      <c r="O4724">
        <v>8.4</v>
      </c>
      <c r="P4724">
        <v>3.2</v>
      </c>
    </row>
    <row r="4725" spans="13:16" x14ac:dyDescent="0.25">
      <c r="M4725">
        <f>1*8.4*4.2</f>
        <v>35.28</v>
      </c>
      <c r="N4725">
        <v>1</v>
      </c>
      <c r="O4725">
        <v>8.4</v>
      </c>
      <c r="P4725">
        <v>4.2</v>
      </c>
    </row>
    <row r="4726" spans="13:16" x14ac:dyDescent="0.25">
      <c r="M4726">
        <f>1*8.4*5.2</f>
        <v>43.680000000000007</v>
      </c>
      <c r="N4726">
        <v>1</v>
      </c>
      <c r="O4726">
        <v>8.4</v>
      </c>
      <c r="P4726">
        <v>5.2</v>
      </c>
    </row>
    <row r="4727" spans="13:16" x14ac:dyDescent="0.25">
      <c r="M4727">
        <f>1*8.4*6.2</f>
        <v>52.080000000000005</v>
      </c>
      <c r="N4727">
        <v>1</v>
      </c>
      <c r="O4727">
        <v>8.4</v>
      </c>
      <c r="P4727">
        <v>6.2</v>
      </c>
    </row>
    <row r="4728" spans="13:16" x14ac:dyDescent="0.25">
      <c r="M4728">
        <f>1*8.4*7.2</f>
        <v>60.480000000000004</v>
      </c>
      <c r="N4728">
        <v>1</v>
      </c>
      <c r="O4728">
        <v>8.4</v>
      </c>
      <c r="P4728">
        <v>7.2</v>
      </c>
    </row>
    <row r="4729" spans="13:16" x14ac:dyDescent="0.25">
      <c r="M4729">
        <f>1*8.4*8.2</f>
        <v>68.88</v>
      </c>
      <c r="N4729">
        <v>1</v>
      </c>
      <c r="O4729">
        <v>8.4</v>
      </c>
      <c r="P4729">
        <v>8.1999999999999993</v>
      </c>
    </row>
    <row r="4730" spans="13:16" x14ac:dyDescent="0.25">
      <c r="M4730">
        <f>1*8.4*9.2</f>
        <v>77.28</v>
      </c>
      <c r="N4730">
        <v>1</v>
      </c>
      <c r="O4730">
        <v>8.4</v>
      </c>
      <c r="P4730">
        <v>9.1999999999999993</v>
      </c>
    </row>
    <row r="4731" spans="13:16" x14ac:dyDescent="0.25">
      <c r="M4731">
        <f>1*8.4*10.2</f>
        <v>85.679999999999993</v>
      </c>
      <c r="N4731">
        <v>1</v>
      </c>
      <c r="O4731">
        <v>8.4</v>
      </c>
      <c r="P4731">
        <v>10.199999999999999</v>
      </c>
    </row>
    <row r="4732" spans="13:16" x14ac:dyDescent="0.25">
      <c r="M4732">
        <f>1*8.4*1.3</f>
        <v>10.920000000000002</v>
      </c>
      <c r="N4732">
        <v>1</v>
      </c>
      <c r="O4732">
        <v>8.4</v>
      </c>
      <c r="P4732">
        <v>1.3</v>
      </c>
    </row>
    <row r="4733" spans="13:16" x14ac:dyDescent="0.25">
      <c r="M4733">
        <f>1*8.4*2.3</f>
        <v>19.32</v>
      </c>
      <c r="N4733">
        <v>1</v>
      </c>
      <c r="O4733">
        <v>8.4</v>
      </c>
      <c r="P4733">
        <v>2.2999999999999998</v>
      </c>
    </row>
    <row r="4734" spans="13:16" x14ac:dyDescent="0.25">
      <c r="M4734">
        <f>1*8.4*3.3</f>
        <v>27.72</v>
      </c>
      <c r="N4734">
        <v>1</v>
      </c>
      <c r="O4734">
        <v>8.4</v>
      </c>
      <c r="P4734">
        <v>3.3</v>
      </c>
    </row>
    <row r="4735" spans="13:16" x14ac:dyDescent="0.25">
      <c r="M4735">
        <f>1*8.4*4.3</f>
        <v>36.119999999999997</v>
      </c>
      <c r="N4735">
        <v>1</v>
      </c>
      <c r="O4735">
        <v>8.4</v>
      </c>
      <c r="P4735">
        <v>4.3</v>
      </c>
    </row>
    <row r="4736" spans="13:16" x14ac:dyDescent="0.25">
      <c r="M4736">
        <f>1*8.4*5.3</f>
        <v>44.52</v>
      </c>
      <c r="N4736">
        <v>1</v>
      </c>
      <c r="O4736">
        <v>8.4</v>
      </c>
      <c r="P4736">
        <v>5.3</v>
      </c>
    </row>
    <row r="4737" spans="13:16" x14ac:dyDescent="0.25">
      <c r="M4737">
        <f>1*8.4*6.3</f>
        <v>52.92</v>
      </c>
      <c r="N4737">
        <v>1</v>
      </c>
      <c r="O4737">
        <v>8.4</v>
      </c>
      <c r="P4737">
        <v>6.3</v>
      </c>
    </row>
    <row r="4738" spans="13:16" x14ac:dyDescent="0.25">
      <c r="M4738">
        <f>1*8.4*7.3</f>
        <v>61.32</v>
      </c>
      <c r="N4738">
        <v>1</v>
      </c>
      <c r="O4738">
        <v>8.4</v>
      </c>
      <c r="P4738">
        <v>7.3</v>
      </c>
    </row>
    <row r="4739" spans="13:16" x14ac:dyDescent="0.25">
      <c r="M4739">
        <f>1*8.4*8.3</f>
        <v>69.720000000000013</v>
      </c>
      <c r="N4739">
        <v>1</v>
      </c>
      <c r="O4739">
        <v>8.4</v>
      </c>
      <c r="P4739">
        <v>8.3000000000000007</v>
      </c>
    </row>
    <row r="4740" spans="13:16" x14ac:dyDescent="0.25">
      <c r="M4740">
        <f>1*8.4*9.3</f>
        <v>78.12</v>
      </c>
      <c r="N4740">
        <v>1</v>
      </c>
      <c r="O4740">
        <v>8.4</v>
      </c>
      <c r="P4740">
        <v>9.3000000000000007</v>
      </c>
    </row>
    <row r="4741" spans="13:16" x14ac:dyDescent="0.25">
      <c r="M4741">
        <f>1*8.4*10.3</f>
        <v>86.52000000000001</v>
      </c>
      <c r="N4741">
        <v>1</v>
      </c>
      <c r="O4741">
        <v>8.4</v>
      </c>
      <c r="P4741">
        <v>10.3</v>
      </c>
    </row>
    <row r="4742" spans="13:16" x14ac:dyDescent="0.25">
      <c r="M4742">
        <f>1*8.4*1.4</f>
        <v>11.76</v>
      </c>
      <c r="N4742">
        <v>1</v>
      </c>
      <c r="O4742">
        <v>8.4</v>
      </c>
      <c r="P4742">
        <v>1.4</v>
      </c>
    </row>
    <row r="4743" spans="13:16" x14ac:dyDescent="0.25">
      <c r="M4743">
        <f>1*8.4*2.4</f>
        <v>20.16</v>
      </c>
      <c r="N4743">
        <v>1</v>
      </c>
      <c r="O4743">
        <v>8.4</v>
      </c>
      <c r="P4743">
        <v>2.4</v>
      </c>
    </row>
    <row r="4744" spans="13:16" x14ac:dyDescent="0.25">
      <c r="M4744">
        <f>1*8.4*3.4</f>
        <v>28.56</v>
      </c>
      <c r="N4744">
        <v>1</v>
      </c>
      <c r="O4744">
        <v>8.4</v>
      </c>
      <c r="P4744">
        <v>3.4</v>
      </c>
    </row>
    <row r="4745" spans="13:16" x14ac:dyDescent="0.25">
      <c r="M4745">
        <f>1*8.4*4.4</f>
        <v>36.960000000000008</v>
      </c>
      <c r="N4745">
        <v>1</v>
      </c>
      <c r="O4745">
        <v>8.4</v>
      </c>
      <c r="P4745">
        <v>4.4000000000000004</v>
      </c>
    </row>
    <row r="4746" spans="13:16" x14ac:dyDescent="0.25">
      <c r="M4746">
        <f>1*8.4*5.4</f>
        <v>45.360000000000007</v>
      </c>
      <c r="N4746">
        <v>1</v>
      </c>
      <c r="O4746">
        <v>8.4</v>
      </c>
      <c r="P4746">
        <v>5.4</v>
      </c>
    </row>
    <row r="4747" spans="13:16" x14ac:dyDescent="0.25">
      <c r="M4747">
        <f>1*8.4*6.4</f>
        <v>53.760000000000005</v>
      </c>
      <c r="N4747">
        <v>1</v>
      </c>
      <c r="O4747">
        <v>8.4</v>
      </c>
      <c r="P4747">
        <v>6.4</v>
      </c>
    </row>
    <row r="4748" spans="13:16" x14ac:dyDescent="0.25">
      <c r="M4748">
        <f>1*8.4*7.4</f>
        <v>62.160000000000004</v>
      </c>
      <c r="N4748">
        <v>1</v>
      </c>
      <c r="O4748">
        <v>8.4</v>
      </c>
      <c r="P4748">
        <v>7.4</v>
      </c>
    </row>
    <row r="4749" spans="13:16" x14ac:dyDescent="0.25">
      <c r="M4749">
        <f>1*8.4*8.4</f>
        <v>70.56</v>
      </c>
      <c r="N4749">
        <v>1</v>
      </c>
      <c r="O4749">
        <v>8.4</v>
      </c>
      <c r="P4749">
        <v>8.4</v>
      </c>
    </row>
    <row r="4750" spans="13:16" x14ac:dyDescent="0.25">
      <c r="M4750">
        <f>1*8.4*9.4</f>
        <v>78.960000000000008</v>
      </c>
      <c r="N4750">
        <v>1</v>
      </c>
      <c r="O4750">
        <v>8.4</v>
      </c>
      <c r="P4750">
        <v>9.4</v>
      </c>
    </row>
    <row r="4751" spans="13:16" x14ac:dyDescent="0.25">
      <c r="M4751">
        <f>1*8.4*10.4</f>
        <v>87.360000000000014</v>
      </c>
      <c r="N4751">
        <v>1</v>
      </c>
      <c r="O4751">
        <v>8.4</v>
      </c>
      <c r="P4751">
        <v>10.4</v>
      </c>
    </row>
    <row r="4752" spans="13:16" x14ac:dyDescent="0.25">
      <c r="M4752">
        <f>1*8.4*1.5</f>
        <v>12.600000000000001</v>
      </c>
      <c r="N4752">
        <v>1</v>
      </c>
      <c r="O4752">
        <v>8.4</v>
      </c>
      <c r="P4752">
        <v>1.5</v>
      </c>
    </row>
    <row r="4753" spans="13:16" x14ac:dyDescent="0.25">
      <c r="M4753">
        <f>1*8.4*2.5</f>
        <v>21</v>
      </c>
      <c r="N4753">
        <v>1</v>
      </c>
      <c r="O4753">
        <v>8.4</v>
      </c>
      <c r="P4753">
        <v>2.5</v>
      </c>
    </row>
    <row r="4754" spans="13:16" x14ac:dyDescent="0.25">
      <c r="M4754">
        <f>1*8.4*3.5</f>
        <v>29.400000000000002</v>
      </c>
      <c r="N4754">
        <v>1</v>
      </c>
      <c r="O4754">
        <v>8.4</v>
      </c>
      <c r="P4754">
        <v>3.5</v>
      </c>
    </row>
    <row r="4755" spans="13:16" x14ac:dyDescent="0.25">
      <c r="M4755">
        <f>1*8.4*4.5</f>
        <v>37.800000000000004</v>
      </c>
      <c r="N4755">
        <v>1</v>
      </c>
      <c r="O4755">
        <v>8.4</v>
      </c>
      <c r="P4755">
        <v>4.5</v>
      </c>
    </row>
    <row r="4756" spans="13:16" x14ac:dyDescent="0.25">
      <c r="M4756">
        <f>1*8.4*5.5</f>
        <v>46.2</v>
      </c>
      <c r="N4756">
        <v>1</v>
      </c>
      <c r="O4756">
        <v>8.4</v>
      </c>
      <c r="P4756">
        <v>5.5</v>
      </c>
    </row>
    <row r="4757" spans="13:16" x14ac:dyDescent="0.25">
      <c r="M4757">
        <f>1*8.4*6.5</f>
        <v>54.6</v>
      </c>
      <c r="N4757">
        <v>1</v>
      </c>
      <c r="O4757">
        <v>8.4</v>
      </c>
      <c r="P4757">
        <v>6.5</v>
      </c>
    </row>
    <row r="4758" spans="13:16" x14ac:dyDescent="0.25">
      <c r="M4758">
        <f>1*8.4*7.5</f>
        <v>63</v>
      </c>
      <c r="N4758">
        <v>1</v>
      </c>
      <c r="O4758">
        <v>8.4</v>
      </c>
      <c r="P4758">
        <v>7.5</v>
      </c>
    </row>
    <row r="4759" spans="13:16" x14ac:dyDescent="0.25">
      <c r="M4759">
        <f>1*8.4*8.5</f>
        <v>71.400000000000006</v>
      </c>
      <c r="N4759">
        <v>1</v>
      </c>
      <c r="O4759">
        <v>8.4</v>
      </c>
      <c r="P4759">
        <v>8.5</v>
      </c>
    </row>
    <row r="4760" spans="13:16" x14ac:dyDescent="0.25">
      <c r="M4760">
        <f>1*8.4*9.5</f>
        <v>79.8</v>
      </c>
      <c r="N4760">
        <v>1</v>
      </c>
      <c r="O4760">
        <v>8.4</v>
      </c>
      <c r="P4760">
        <v>9.5</v>
      </c>
    </row>
    <row r="4761" spans="13:16" x14ac:dyDescent="0.25">
      <c r="M4761">
        <f>1*8.4*10.5</f>
        <v>88.2</v>
      </c>
      <c r="N4761">
        <v>1</v>
      </c>
      <c r="O4761">
        <v>8.4</v>
      </c>
      <c r="P4761">
        <v>10.5</v>
      </c>
    </row>
    <row r="4762" spans="13:16" x14ac:dyDescent="0.25">
      <c r="M4762">
        <f>1*8.4*1.6</f>
        <v>13.440000000000001</v>
      </c>
      <c r="N4762">
        <v>1</v>
      </c>
      <c r="O4762">
        <v>8.4</v>
      </c>
      <c r="P4762">
        <v>1.6</v>
      </c>
    </row>
    <row r="4763" spans="13:16" x14ac:dyDescent="0.25">
      <c r="M4763">
        <f>1*8.4*2.6</f>
        <v>21.840000000000003</v>
      </c>
      <c r="N4763">
        <v>1</v>
      </c>
      <c r="O4763">
        <v>8.4</v>
      </c>
      <c r="P4763">
        <v>2.6</v>
      </c>
    </row>
    <row r="4764" spans="13:16" x14ac:dyDescent="0.25">
      <c r="M4764">
        <f>1*8.4*3.6</f>
        <v>30.240000000000002</v>
      </c>
      <c r="N4764">
        <v>1</v>
      </c>
      <c r="O4764">
        <v>8.4</v>
      </c>
      <c r="P4764">
        <v>3.6</v>
      </c>
    </row>
    <row r="4765" spans="13:16" x14ac:dyDescent="0.25">
      <c r="M4765">
        <f>1*8.4*4.6</f>
        <v>38.64</v>
      </c>
      <c r="N4765">
        <v>1</v>
      </c>
      <c r="O4765">
        <v>8.4</v>
      </c>
      <c r="P4765">
        <v>4.5999999999999996</v>
      </c>
    </row>
    <row r="4766" spans="13:16" x14ac:dyDescent="0.25">
      <c r="M4766">
        <f>1*8.4*5.6</f>
        <v>47.04</v>
      </c>
      <c r="N4766">
        <v>1</v>
      </c>
      <c r="O4766">
        <v>8.4</v>
      </c>
      <c r="P4766">
        <v>5.6</v>
      </c>
    </row>
    <row r="4767" spans="13:16" x14ac:dyDescent="0.25">
      <c r="M4767">
        <f>1*8.4*6.6</f>
        <v>55.44</v>
      </c>
      <c r="N4767">
        <v>1</v>
      </c>
      <c r="O4767">
        <v>8.4</v>
      </c>
      <c r="P4767">
        <v>6.6</v>
      </c>
    </row>
    <row r="4768" spans="13:16" x14ac:dyDescent="0.25">
      <c r="M4768">
        <f>1*8.4*7.6</f>
        <v>63.839999999999996</v>
      </c>
      <c r="N4768">
        <v>1</v>
      </c>
      <c r="O4768">
        <v>8.4</v>
      </c>
      <c r="P4768">
        <v>7.6</v>
      </c>
    </row>
    <row r="4769" spans="13:16" x14ac:dyDescent="0.25">
      <c r="M4769">
        <f>1*8.4*8.6</f>
        <v>72.239999999999995</v>
      </c>
      <c r="N4769">
        <v>1</v>
      </c>
      <c r="O4769">
        <v>8.4</v>
      </c>
      <c r="P4769">
        <v>8.6</v>
      </c>
    </row>
    <row r="4770" spans="13:16" x14ac:dyDescent="0.25">
      <c r="M4770">
        <f>1*8.4*9.6</f>
        <v>80.64</v>
      </c>
      <c r="N4770">
        <v>1</v>
      </c>
      <c r="O4770">
        <v>8.4</v>
      </c>
      <c r="P4770">
        <v>9.6</v>
      </c>
    </row>
    <row r="4771" spans="13:16" x14ac:dyDescent="0.25">
      <c r="M4771">
        <f>1*8.4*10.6</f>
        <v>89.04</v>
      </c>
      <c r="N4771">
        <v>1</v>
      </c>
      <c r="O4771">
        <v>8.4</v>
      </c>
      <c r="P4771">
        <v>10.6</v>
      </c>
    </row>
    <row r="4772" spans="13:16" x14ac:dyDescent="0.25">
      <c r="M4772">
        <f>1*8.4*1.7</f>
        <v>14.28</v>
      </c>
      <c r="N4772">
        <v>1</v>
      </c>
      <c r="O4772">
        <v>8.4</v>
      </c>
      <c r="P4772">
        <v>1.7</v>
      </c>
    </row>
    <row r="4773" spans="13:16" x14ac:dyDescent="0.25">
      <c r="M4773">
        <f>1*8.4*2.7</f>
        <v>22.680000000000003</v>
      </c>
      <c r="N4773">
        <v>1</v>
      </c>
      <c r="O4773">
        <v>8.4</v>
      </c>
      <c r="P4773">
        <v>2.7</v>
      </c>
    </row>
    <row r="4774" spans="13:16" x14ac:dyDescent="0.25">
      <c r="M4774">
        <f>1*8.4*3.7</f>
        <v>31.080000000000002</v>
      </c>
      <c r="N4774">
        <v>1</v>
      </c>
      <c r="O4774">
        <v>8.4</v>
      </c>
      <c r="P4774">
        <v>3.7</v>
      </c>
    </row>
    <row r="4775" spans="13:16" x14ac:dyDescent="0.25">
      <c r="M4775">
        <f>1*8.4*4.7</f>
        <v>39.480000000000004</v>
      </c>
      <c r="N4775">
        <v>1</v>
      </c>
      <c r="O4775">
        <v>8.4</v>
      </c>
      <c r="P4775">
        <v>4.7</v>
      </c>
    </row>
    <row r="4776" spans="13:16" x14ac:dyDescent="0.25">
      <c r="M4776">
        <f>1*8.4*5.7</f>
        <v>47.88</v>
      </c>
      <c r="N4776">
        <v>1</v>
      </c>
      <c r="O4776">
        <v>8.4</v>
      </c>
      <c r="P4776">
        <v>5.7</v>
      </c>
    </row>
    <row r="4777" spans="13:16" x14ac:dyDescent="0.25">
      <c r="M4777">
        <f>1*8.4*6.7</f>
        <v>56.28</v>
      </c>
      <c r="N4777">
        <v>1</v>
      </c>
      <c r="O4777">
        <v>8.4</v>
      </c>
      <c r="P4777">
        <v>6.7</v>
      </c>
    </row>
    <row r="4778" spans="13:16" x14ac:dyDescent="0.25">
      <c r="M4778">
        <f>1*8.4*7.7</f>
        <v>64.680000000000007</v>
      </c>
      <c r="N4778">
        <v>1</v>
      </c>
      <c r="O4778">
        <v>8.4</v>
      </c>
      <c r="P4778">
        <v>7.7</v>
      </c>
    </row>
    <row r="4779" spans="13:16" x14ac:dyDescent="0.25">
      <c r="M4779">
        <f>1*8.4*8.7</f>
        <v>73.08</v>
      </c>
      <c r="N4779">
        <v>1</v>
      </c>
      <c r="O4779">
        <v>8.4</v>
      </c>
      <c r="P4779">
        <v>8.6999999999999993</v>
      </c>
    </row>
    <row r="4780" spans="13:16" x14ac:dyDescent="0.25">
      <c r="M4780">
        <f>1*8.4*9.7</f>
        <v>81.48</v>
      </c>
      <c r="N4780">
        <v>1</v>
      </c>
      <c r="O4780">
        <v>8.4</v>
      </c>
      <c r="P4780">
        <v>9.6999999999999993</v>
      </c>
    </row>
    <row r="4781" spans="13:16" x14ac:dyDescent="0.25">
      <c r="M4781">
        <f>1*8.4*10.7</f>
        <v>89.88</v>
      </c>
      <c r="N4781">
        <v>1</v>
      </c>
      <c r="O4781">
        <v>8.4</v>
      </c>
      <c r="P4781">
        <v>10.7</v>
      </c>
    </row>
    <row r="4782" spans="13:16" x14ac:dyDescent="0.25">
      <c r="M4782">
        <f>1*8.4*1.8</f>
        <v>15.120000000000001</v>
      </c>
      <c r="N4782">
        <v>1</v>
      </c>
      <c r="O4782">
        <v>8.4</v>
      </c>
      <c r="P4782">
        <v>1.8</v>
      </c>
    </row>
    <row r="4783" spans="13:16" x14ac:dyDescent="0.25">
      <c r="M4783">
        <f>1*8.4*2.8</f>
        <v>23.52</v>
      </c>
      <c r="N4783">
        <v>1</v>
      </c>
      <c r="O4783">
        <v>8.4</v>
      </c>
      <c r="P4783">
        <v>2.8</v>
      </c>
    </row>
    <row r="4784" spans="13:16" x14ac:dyDescent="0.25">
      <c r="M4784">
        <f>1*8.4*3.8</f>
        <v>31.919999999999998</v>
      </c>
      <c r="N4784">
        <v>1</v>
      </c>
      <c r="O4784">
        <v>8.4</v>
      </c>
      <c r="P4784">
        <v>3.8</v>
      </c>
    </row>
    <row r="4785" spans="13:16" x14ac:dyDescent="0.25">
      <c r="M4785">
        <f>1*8.4*4.8</f>
        <v>40.32</v>
      </c>
      <c r="N4785">
        <v>1</v>
      </c>
      <c r="O4785">
        <v>8.4</v>
      </c>
      <c r="P4785">
        <v>4.8</v>
      </c>
    </row>
    <row r="4786" spans="13:16" x14ac:dyDescent="0.25">
      <c r="M4786">
        <f>1*8.4*5.8</f>
        <v>48.72</v>
      </c>
      <c r="N4786">
        <v>1</v>
      </c>
      <c r="O4786">
        <v>8.4</v>
      </c>
      <c r="P4786">
        <v>5.8</v>
      </c>
    </row>
    <row r="4787" spans="13:16" x14ac:dyDescent="0.25">
      <c r="M4787">
        <f>1*8.4*6.8</f>
        <v>57.12</v>
      </c>
      <c r="N4787">
        <v>1</v>
      </c>
      <c r="O4787">
        <v>8.4</v>
      </c>
      <c r="P4787">
        <v>6.8</v>
      </c>
    </row>
    <row r="4788" spans="13:16" x14ac:dyDescent="0.25">
      <c r="M4788">
        <f>1*8.4*7.8</f>
        <v>65.52</v>
      </c>
      <c r="N4788">
        <v>1</v>
      </c>
      <c r="O4788">
        <v>8.4</v>
      </c>
      <c r="P4788">
        <v>7.8</v>
      </c>
    </row>
    <row r="4789" spans="13:16" x14ac:dyDescent="0.25">
      <c r="M4789">
        <f>1*8.4*8.8</f>
        <v>73.920000000000016</v>
      </c>
      <c r="N4789">
        <v>1</v>
      </c>
      <c r="O4789">
        <v>8.4</v>
      </c>
      <c r="P4789">
        <v>8.8000000000000007</v>
      </c>
    </row>
    <row r="4790" spans="13:16" x14ac:dyDescent="0.25">
      <c r="M4790">
        <f>1*8.4*9.8</f>
        <v>82.320000000000007</v>
      </c>
      <c r="N4790">
        <v>1</v>
      </c>
      <c r="O4790">
        <v>8.4</v>
      </c>
      <c r="P4790">
        <v>9.8000000000000007</v>
      </c>
    </row>
    <row r="4791" spans="13:16" x14ac:dyDescent="0.25">
      <c r="M4791">
        <f>1*8.4*10.8</f>
        <v>90.720000000000013</v>
      </c>
      <c r="N4791">
        <v>1</v>
      </c>
      <c r="O4791">
        <v>8.4</v>
      </c>
      <c r="P4791">
        <v>10.8</v>
      </c>
    </row>
    <row r="4792" spans="13:16" x14ac:dyDescent="0.25">
      <c r="M4792">
        <f>1*8.4*1.9</f>
        <v>15.959999999999999</v>
      </c>
      <c r="N4792">
        <v>1</v>
      </c>
      <c r="O4792">
        <v>8.4</v>
      </c>
      <c r="P4792">
        <v>1.9</v>
      </c>
    </row>
    <row r="4793" spans="13:16" x14ac:dyDescent="0.25">
      <c r="M4793">
        <f>1*8.4*2.9</f>
        <v>24.36</v>
      </c>
      <c r="N4793">
        <v>1</v>
      </c>
      <c r="O4793">
        <v>8.4</v>
      </c>
      <c r="P4793">
        <v>2.9</v>
      </c>
    </row>
    <row r="4794" spans="13:16" x14ac:dyDescent="0.25">
      <c r="M4794">
        <f>1*8.4*3.9</f>
        <v>32.76</v>
      </c>
      <c r="N4794">
        <v>1</v>
      </c>
      <c r="O4794">
        <v>8.4</v>
      </c>
      <c r="P4794">
        <v>3.9</v>
      </c>
    </row>
    <row r="4795" spans="13:16" x14ac:dyDescent="0.25">
      <c r="M4795">
        <f>1*8.4*4.9</f>
        <v>41.160000000000004</v>
      </c>
      <c r="N4795">
        <v>1</v>
      </c>
      <c r="O4795">
        <v>8.4</v>
      </c>
      <c r="P4795">
        <v>4.9000000000000004</v>
      </c>
    </row>
    <row r="4796" spans="13:16" x14ac:dyDescent="0.25">
      <c r="M4796">
        <f>1*8.4*5.9</f>
        <v>49.56</v>
      </c>
      <c r="N4796">
        <v>1</v>
      </c>
      <c r="O4796">
        <v>8.4</v>
      </c>
      <c r="P4796">
        <v>5.9</v>
      </c>
    </row>
    <row r="4797" spans="13:16" x14ac:dyDescent="0.25">
      <c r="M4797">
        <f>1*8.4*6.9</f>
        <v>57.960000000000008</v>
      </c>
      <c r="N4797">
        <v>1</v>
      </c>
      <c r="O4797">
        <v>8.4</v>
      </c>
      <c r="P4797">
        <v>6.9</v>
      </c>
    </row>
    <row r="4798" spans="13:16" x14ac:dyDescent="0.25">
      <c r="M4798">
        <f>1*8.4*7.9</f>
        <v>66.36</v>
      </c>
      <c r="N4798">
        <v>1</v>
      </c>
      <c r="O4798">
        <v>8.4</v>
      </c>
      <c r="P4798">
        <v>7.9</v>
      </c>
    </row>
    <row r="4799" spans="13:16" x14ac:dyDescent="0.25">
      <c r="M4799">
        <f>1*8.4*8.9</f>
        <v>74.760000000000005</v>
      </c>
      <c r="N4799">
        <v>1</v>
      </c>
      <c r="O4799">
        <v>8.4</v>
      </c>
      <c r="P4799">
        <v>8.9</v>
      </c>
    </row>
    <row r="4800" spans="13:16" x14ac:dyDescent="0.25">
      <c r="M4800">
        <f>1*8.4*9.9</f>
        <v>83.160000000000011</v>
      </c>
      <c r="N4800">
        <v>1</v>
      </c>
      <c r="O4800">
        <v>8.4</v>
      </c>
      <c r="P4800">
        <v>9.9</v>
      </c>
    </row>
    <row r="4801" spans="13:16" x14ac:dyDescent="0.25">
      <c r="M4801">
        <f>1*8.4*10.9</f>
        <v>91.56</v>
      </c>
      <c r="N4801">
        <v>1</v>
      </c>
      <c r="O4801">
        <v>8.4</v>
      </c>
      <c r="P4801">
        <v>10.9</v>
      </c>
    </row>
    <row r="4802" spans="13:16" x14ac:dyDescent="0.25">
      <c r="M4802">
        <f>1*9.4*1</f>
        <v>9.4</v>
      </c>
      <c r="N4802">
        <v>1</v>
      </c>
      <c r="O4802">
        <v>9.4</v>
      </c>
      <c r="P4802">
        <v>1</v>
      </c>
    </row>
    <row r="4803" spans="13:16" x14ac:dyDescent="0.25">
      <c r="M4803">
        <f>1*9.4*2</f>
        <v>18.8</v>
      </c>
      <c r="N4803">
        <v>1</v>
      </c>
      <c r="O4803">
        <v>9.4</v>
      </c>
      <c r="P4803">
        <v>2</v>
      </c>
    </row>
    <row r="4804" spans="13:16" x14ac:dyDescent="0.25">
      <c r="M4804">
        <f>1*9.4*3</f>
        <v>28.200000000000003</v>
      </c>
      <c r="N4804">
        <v>1</v>
      </c>
      <c r="O4804">
        <v>9.4</v>
      </c>
      <c r="P4804">
        <v>3</v>
      </c>
    </row>
    <row r="4805" spans="13:16" x14ac:dyDescent="0.25">
      <c r="M4805">
        <f>1*9.4*4</f>
        <v>37.6</v>
      </c>
      <c r="N4805">
        <v>1</v>
      </c>
      <c r="O4805">
        <v>9.4</v>
      </c>
      <c r="P4805">
        <v>4</v>
      </c>
    </row>
    <row r="4806" spans="13:16" x14ac:dyDescent="0.25">
      <c r="M4806">
        <f>1*9.4*5</f>
        <v>47</v>
      </c>
      <c r="N4806">
        <v>1</v>
      </c>
      <c r="O4806">
        <v>9.4</v>
      </c>
      <c r="P4806">
        <v>5</v>
      </c>
    </row>
    <row r="4807" spans="13:16" x14ac:dyDescent="0.25">
      <c r="M4807">
        <f>1*9.4*6</f>
        <v>56.400000000000006</v>
      </c>
      <c r="N4807">
        <v>1</v>
      </c>
      <c r="O4807">
        <v>9.4</v>
      </c>
      <c r="P4807">
        <v>6</v>
      </c>
    </row>
    <row r="4808" spans="13:16" x14ac:dyDescent="0.25">
      <c r="M4808">
        <f>1*9.4*7</f>
        <v>65.8</v>
      </c>
      <c r="N4808">
        <v>1</v>
      </c>
      <c r="O4808">
        <v>9.4</v>
      </c>
      <c r="P4808">
        <v>7</v>
      </c>
    </row>
    <row r="4809" spans="13:16" x14ac:dyDescent="0.25">
      <c r="M4809">
        <f>1*9.4*8</f>
        <v>75.2</v>
      </c>
      <c r="N4809">
        <v>1</v>
      </c>
      <c r="O4809">
        <v>9.4</v>
      </c>
      <c r="P4809">
        <v>8</v>
      </c>
    </row>
    <row r="4810" spans="13:16" x14ac:dyDescent="0.25">
      <c r="M4810">
        <f>1*9.4*9</f>
        <v>84.600000000000009</v>
      </c>
      <c r="N4810">
        <v>1</v>
      </c>
      <c r="O4810">
        <v>9.4</v>
      </c>
      <c r="P4810">
        <v>9</v>
      </c>
    </row>
    <row r="4811" spans="13:16" x14ac:dyDescent="0.25">
      <c r="M4811">
        <f>1*9.4*10</f>
        <v>94</v>
      </c>
      <c r="N4811">
        <v>1</v>
      </c>
      <c r="O4811">
        <v>9.4</v>
      </c>
      <c r="P4811">
        <v>10</v>
      </c>
    </row>
    <row r="4812" spans="13:16" x14ac:dyDescent="0.25">
      <c r="M4812">
        <f>1*9.4*1.1</f>
        <v>10.340000000000002</v>
      </c>
      <c r="N4812">
        <v>1</v>
      </c>
      <c r="O4812">
        <v>9.4</v>
      </c>
      <c r="P4812">
        <v>1.1000000000000001</v>
      </c>
    </row>
    <row r="4813" spans="13:16" x14ac:dyDescent="0.25">
      <c r="M4813">
        <f>1*9.4*2.1</f>
        <v>19.740000000000002</v>
      </c>
      <c r="N4813">
        <v>1</v>
      </c>
      <c r="O4813">
        <v>9.4</v>
      </c>
      <c r="P4813">
        <v>2.1</v>
      </c>
    </row>
    <row r="4814" spans="13:16" x14ac:dyDescent="0.25">
      <c r="M4814">
        <f>1*9.4*3.1</f>
        <v>29.14</v>
      </c>
      <c r="N4814">
        <v>1</v>
      </c>
      <c r="O4814">
        <v>9.4</v>
      </c>
      <c r="P4814">
        <v>3.1</v>
      </c>
    </row>
    <row r="4815" spans="13:16" x14ac:dyDescent="0.25">
      <c r="M4815">
        <f>1*9.4*4.1</f>
        <v>38.54</v>
      </c>
      <c r="N4815">
        <v>1</v>
      </c>
      <c r="O4815">
        <v>9.4</v>
      </c>
      <c r="P4815">
        <v>4.0999999999999996</v>
      </c>
    </row>
    <row r="4816" spans="13:16" x14ac:dyDescent="0.25">
      <c r="M4816">
        <f>1*9.4*5.1</f>
        <v>47.94</v>
      </c>
      <c r="N4816">
        <v>1</v>
      </c>
      <c r="O4816">
        <v>9.4</v>
      </c>
      <c r="P4816">
        <v>5.0999999999999996</v>
      </c>
    </row>
    <row r="4817" spans="13:16" x14ac:dyDescent="0.25">
      <c r="M4817">
        <f>1*9.4*6.1</f>
        <v>57.339999999999996</v>
      </c>
      <c r="N4817">
        <v>1</v>
      </c>
      <c r="O4817">
        <v>9.4</v>
      </c>
      <c r="P4817">
        <v>6.1</v>
      </c>
    </row>
    <row r="4818" spans="13:16" x14ac:dyDescent="0.25">
      <c r="M4818">
        <f>1*9.4*7.1</f>
        <v>66.739999999999995</v>
      </c>
      <c r="N4818">
        <v>1</v>
      </c>
      <c r="O4818">
        <v>9.4</v>
      </c>
      <c r="P4818">
        <v>7.1</v>
      </c>
    </row>
    <row r="4819" spans="13:16" x14ac:dyDescent="0.25">
      <c r="M4819">
        <f>1*9.4*8.1</f>
        <v>76.14</v>
      </c>
      <c r="N4819">
        <v>1</v>
      </c>
      <c r="O4819">
        <v>9.4</v>
      </c>
      <c r="P4819">
        <v>8.1</v>
      </c>
    </row>
    <row r="4820" spans="13:16" x14ac:dyDescent="0.25">
      <c r="M4820">
        <f>1*9.4*9.1</f>
        <v>85.54</v>
      </c>
      <c r="N4820">
        <v>1</v>
      </c>
      <c r="O4820">
        <v>9.4</v>
      </c>
      <c r="P4820">
        <v>9.1</v>
      </c>
    </row>
    <row r="4821" spans="13:16" x14ac:dyDescent="0.25">
      <c r="M4821">
        <f>1*9.4*10.1</f>
        <v>94.94</v>
      </c>
      <c r="N4821">
        <v>1</v>
      </c>
      <c r="O4821">
        <v>9.4</v>
      </c>
      <c r="P4821">
        <v>10.1</v>
      </c>
    </row>
    <row r="4822" spans="13:16" x14ac:dyDescent="0.25">
      <c r="M4822">
        <f>1*9.4*1.2</f>
        <v>11.28</v>
      </c>
      <c r="N4822">
        <v>1</v>
      </c>
      <c r="O4822">
        <v>9.4</v>
      </c>
      <c r="P4822">
        <v>1.2</v>
      </c>
    </row>
    <row r="4823" spans="13:16" x14ac:dyDescent="0.25">
      <c r="M4823">
        <f>1*9.4*2.2</f>
        <v>20.680000000000003</v>
      </c>
      <c r="N4823">
        <v>1</v>
      </c>
      <c r="O4823">
        <v>9.4</v>
      </c>
      <c r="P4823">
        <v>2.2000000000000002</v>
      </c>
    </row>
    <row r="4824" spans="13:16" x14ac:dyDescent="0.25">
      <c r="M4824">
        <f>1*9.4*3.2</f>
        <v>30.080000000000002</v>
      </c>
      <c r="N4824">
        <v>1</v>
      </c>
      <c r="O4824">
        <v>9.4</v>
      </c>
      <c r="P4824">
        <v>3.2</v>
      </c>
    </row>
    <row r="4825" spans="13:16" x14ac:dyDescent="0.25">
      <c r="M4825">
        <f>1*9.4*4.2</f>
        <v>39.480000000000004</v>
      </c>
      <c r="N4825">
        <v>1</v>
      </c>
      <c r="O4825">
        <v>9.4</v>
      </c>
      <c r="P4825">
        <v>4.2</v>
      </c>
    </row>
    <row r="4826" spans="13:16" x14ac:dyDescent="0.25">
      <c r="M4826">
        <f>1*9.4*5.2</f>
        <v>48.88</v>
      </c>
      <c r="N4826">
        <v>1</v>
      </c>
      <c r="O4826">
        <v>9.4</v>
      </c>
      <c r="P4826">
        <v>5.2</v>
      </c>
    </row>
    <row r="4827" spans="13:16" x14ac:dyDescent="0.25">
      <c r="M4827">
        <f>1*9.4*6.2</f>
        <v>58.28</v>
      </c>
      <c r="N4827">
        <v>1</v>
      </c>
      <c r="O4827">
        <v>9.4</v>
      </c>
      <c r="P4827">
        <v>6.2</v>
      </c>
    </row>
    <row r="4828" spans="13:16" x14ac:dyDescent="0.25">
      <c r="M4828">
        <f>1*9.4*7.2</f>
        <v>67.680000000000007</v>
      </c>
      <c r="N4828">
        <v>1</v>
      </c>
      <c r="O4828">
        <v>9.4</v>
      </c>
      <c r="P4828">
        <v>7.2</v>
      </c>
    </row>
    <row r="4829" spans="13:16" x14ac:dyDescent="0.25">
      <c r="M4829">
        <f>1*9.4*8.2</f>
        <v>77.08</v>
      </c>
      <c r="N4829">
        <v>1</v>
      </c>
      <c r="O4829">
        <v>9.4</v>
      </c>
      <c r="P4829">
        <v>8.1999999999999993</v>
      </c>
    </row>
    <row r="4830" spans="13:16" x14ac:dyDescent="0.25">
      <c r="M4830">
        <f>1*9.4*9.2</f>
        <v>86.47999999999999</v>
      </c>
      <c r="N4830">
        <v>1</v>
      </c>
      <c r="O4830">
        <v>9.4</v>
      </c>
      <c r="P4830">
        <v>9.1999999999999993</v>
      </c>
    </row>
    <row r="4831" spans="13:16" x14ac:dyDescent="0.25">
      <c r="M4831">
        <f>1*9.4*10.2</f>
        <v>95.88</v>
      </c>
      <c r="N4831">
        <v>1</v>
      </c>
      <c r="O4831">
        <v>9.4</v>
      </c>
      <c r="P4831">
        <v>10.199999999999999</v>
      </c>
    </row>
    <row r="4832" spans="13:16" x14ac:dyDescent="0.25">
      <c r="M4832">
        <f>1*9.4*1.3</f>
        <v>12.22</v>
      </c>
      <c r="N4832">
        <v>1</v>
      </c>
      <c r="O4832">
        <v>9.4</v>
      </c>
      <c r="P4832">
        <v>1.3</v>
      </c>
    </row>
    <row r="4833" spans="13:16" x14ac:dyDescent="0.25">
      <c r="M4833">
        <f>1*9.4*2.3</f>
        <v>21.619999999999997</v>
      </c>
      <c r="N4833">
        <v>1</v>
      </c>
      <c r="O4833">
        <v>9.4</v>
      </c>
      <c r="P4833">
        <v>2.2999999999999998</v>
      </c>
    </row>
    <row r="4834" spans="13:16" x14ac:dyDescent="0.25">
      <c r="M4834">
        <f>1*9.4*3.3</f>
        <v>31.02</v>
      </c>
      <c r="N4834">
        <v>1</v>
      </c>
      <c r="O4834">
        <v>9.4</v>
      </c>
      <c r="P4834">
        <v>3.3</v>
      </c>
    </row>
    <row r="4835" spans="13:16" x14ac:dyDescent="0.25">
      <c r="M4835">
        <f>1*9.4*4.3</f>
        <v>40.42</v>
      </c>
      <c r="N4835">
        <v>1</v>
      </c>
      <c r="O4835">
        <v>9.4</v>
      </c>
      <c r="P4835">
        <v>4.3</v>
      </c>
    </row>
    <row r="4836" spans="13:16" x14ac:dyDescent="0.25">
      <c r="M4836">
        <f>1*9.4*5.3</f>
        <v>49.82</v>
      </c>
      <c r="N4836">
        <v>1</v>
      </c>
      <c r="O4836">
        <v>9.4</v>
      </c>
      <c r="P4836">
        <v>5.3</v>
      </c>
    </row>
    <row r="4837" spans="13:16" x14ac:dyDescent="0.25">
      <c r="M4837">
        <f>1*9.4*6.3</f>
        <v>59.22</v>
      </c>
      <c r="N4837">
        <v>1</v>
      </c>
      <c r="O4837">
        <v>9.4</v>
      </c>
      <c r="P4837">
        <v>6.3</v>
      </c>
    </row>
    <row r="4838" spans="13:16" x14ac:dyDescent="0.25">
      <c r="M4838">
        <f>1*9.4*7.3</f>
        <v>68.62</v>
      </c>
      <c r="N4838">
        <v>1</v>
      </c>
      <c r="O4838">
        <v>9.4</v>
      </c>
      <c r="P4838">
        <v>7.3</v>
      </c>
    </row>
    <row r="4839" spans="13:16" x14ac:dyDescent="0.25">
      <c r="M4839">
        <f>1*9.4*8.3</f>
        <v>78.02000000000001</v>
      </c>
      <c r="N4839">
        <v>1</v>
      </c>
      <c r="O4839">
        <v>9.4</v>
      </c>
      <c r="P4839">
        <v>8.3000000000000007</v>
      </c>
    </row>
    <row r="4840" spans="13:16" x14ac:dyDescent="0.25">
      <c r="M4840">
        <f>1*9.4*9.3</f>
        <v>87.420000000000016</v>
      </c>
      <c r="N4840">
        <v>1</v>
      </c>
      <c r="O4840">
        <v>9.4</v>
      </c>
      <c r="P4840">
        <v>9.3000000000000007</v>
      </c>
    </row>
    <row r="4841" spans="13:16" x14ac:dyDescent="0.25">
      <c r="M4841">
        <f>1*9.4*10.3</f>
        <v>96.820000000000007</v>
      </c>
      <c r="N4841">
        <v>1</v>
      </c>
      <c r="O4841">
        <v>9.4</v>
      </c>
      <c r="P4841">
        <v>10.3</v>
      </c>
    </row>
    <row r="4842" spans="13:16" x14ac:dyDescent="0.25">
      <c r="M4842">
        <f>1*9.4*1.4</f>
        <v>13.16</v>
      </c>
      <c r="N4842">
        <v>1</v>
      </c>
      <c r="O4842">
        <v>9.4</v>
      </c>
      <c r="P4842">
        <v>1.4</v>
      </c>
    </row>
    <row r="4843" spans="13:16" x14ac:dyDescent="0.25">
      <c r="M4843">
        <f>1*9.4*2.4</f>
        <v>22.56</v>
      </c>
      <c r="N4843">
        <v>1</v>
      </c>
      <c r="O4843">
        <v>9.4</v>
      </c>
      <c r="P4843">
        <v>2.4</v>
      </c>
    </row>
    <row r="4844" spans="13:16" x14ac:dyDescent="0.25">
      <c r="M4844">
        <f>1*9.4*3.4</f>
        <v>31.96</v>
      </c>
      <c r="N4844">
        <v>1</v>
      </c>
      <c r="O4844">
        <v>9.4</v>
      </c>
      <c r="P4844">
        <v>3.4</v>
      </c>
    </row>
    <row r="4845" spans="13:16" x14ac:dyDescent="0.25">
      <c r="M4845">
        <f>1*9.4*4.4</f>
        <v>41.360000000000007</v>
      </c>
      <c r="N4845">
        <v>1</v>
      </c>
      <c r="O4845">
        <v>9.4</v>
      </c>
      <c r="P4845">
        <v>4.4000000000000004</v>
      </c>
    </row>
    <row r="4846" spans="13:16" x14ac:dyDescent="0.25">
      <c r="M4846">
        <f>1*9.4*5.4</f>
        <v>50.760000000000005</v>
      </c>
      <c r="N4846">
        <v>1</v>
      </c>
      <c r="O4846">
        <v>9.4</v>
      </c>
      <c r="P4846">
        <v>5.4</v>
      </c>
    </row>
    <row r="4847" spans="13:16" x14ac:dyDescent="0.25">
      <c r="M4847">
        <f>1*9.4*6.4</f>
        <v>60.160000000000004</v>
      </c>
      <c r="N4847">
        <v>1</v>
      </c>
      <c r="O4847">
        <v>9.4</v>
      </c>
      <c r="P4847">
        <v>6.4</v>
      </c>
    </row>
    <row r="4848" spans="13:16" x14ac:dyDescent="0.25">
      <c r="M4848">
        <f>1*9.4*7.4</f>
        <v>69.56</v>
      </c>
      <c r="N4848">
        <v>1</v>
      </c>
      <c r="O4848">
        <v>9.4</v>
      </c>
      <c r="P4848">
        <v>7.4</v>
      </c>
    </row>
    <row r="4849" spans="13:16" x14ac:dyDescent="0.25">
      <c r="M4849">
        <f>1*9.4*8.4</f>
        <v>78.960000000000008</v>
      </c>
      <c r="N4849">
        <v>1</v>
      </c>
      <c r="O4849">
        <v>9.4</v>
      </c>
      <c r="P4849">
        <v>8.4</v>
      </c>
    </row>
    <row r="4850" spans="13:16" x14ac:dyDescent="0.25">
      <c r="M4850">
        <f>1*9.4*9.4</f>
        <v>88.360000000000014</v>
      </c>
      <c r="N4850">
        <v>1</v>
      </c>
      <c r="O4850">
        <v>9.4</v>
      </c>
      <c r="P4850">
        <v>9.4</v>
      </c>
    </row>
    <row r="4851" spans="13:16" x14ac:dyDescent="0.25">
      <c r="M4851">
        <f>1*9.4*10.4</f>
        <v>97.76</v>
      </c>
      <c r="N4851">
        <v>1</v>
      </c>
      <c r="O4851">
        <v>9.4</v>
      </c>
      <c r="P4851">
        <v>10.4</v>
      </c>
    </row>
    <row r="4852" spans="13:16" x14ac:dyDescent="0.25">
      <c r="M4852">
        <f>1*9.4*1.5</f>
        <v>14.100000000000001</v>
      </c>
      <c r="N4852">
        <v>1</v>
      </c>
      <c r="O4852">
        <v>9.4</v>
      </c>
      <c r="P4852">
        <v>1.5</v>
      </c>
    </row>
    <row r="4853" spans="13:16" x14ac:dyDescent="0.25">
      <c r="M4853">
        <f>1*9.4*2.5</f>
        <v>23.5</v>
      </c>
      <c r="N4853">
        <v>1</v>
      </c>
      <c r="O4853">
        <v>9.4</v>
      </c>
      <c r="P4853">
        <v>2.5</v>
      </c>
    </row>
    <row r="4854" spans="13:16" x14ac:dyDescent="0.25">
      <c r="M4854">
        <f>1*9.4*3.5</f>
        <v>32.9</v>
      </c>
      <c r="N4854">
        <v>1</v>
      </c>
      <c r="O4854">
        <v>9.4</v>
      </c>
      <c r="P4854">
        <v>3.5</v>
      </c>
    </row>
    <row r="4855" spans="13:16" x14ac:dyDescent="0.25">
      <c r="M4855">
        <f>1*9.4*4.5</f>
        <v>42.300000000000004</v>
      </c>
      <c r="N4855">
        <v>1</v>
      </c>
      <c r="O4855">
        <v>9.4</v>
      </c>
      <c r="P4855">
        <v>4.5</v>
      </c>
    </row>
    <row r="4856" spans="13:16" x14ac:dyDescent="0.25">
      <c r="M4856">
        <f>1*9.4*5.5</f>
        <v>51.7</v>
      </c>
      <c r="N4856">
        <v>1</v>
      </c>
      <c r="O4856">
        <v>9.4</v>
      </c>
      <c r="P4856">
        <v>5.5</v>
      </c>
    </row>
    <row r="4857" spans="13:16" x14ac:dyDescent="0.25">
      <c r="M4857">
        <f>1*9.4*6.5</f>
        <v>61.1</v>
      </c>
      <c r="N4857">
        <v>1</v>
      </c>
      <c r="O4857">
        <v>9.4</v>
      </c>
      <c r="P4857">
        <v>6.5</v>
      </c>
    </row>
    <row r="4858" spans="13:16" x14ac:dyDescent="0.25">
      <c r="M4858">
        <f>1*9.4*7.5</f>
        <v>70.5</v>
      </c>
      <c r="N4858">
        <v>1</v>
      </c>
      <c r="O4858">
        <v>9.4</v>
      </c>
      <c r="P4858">
        <v>7.5</v>
      </c>
    </row>
    <row r="4859" spans="13:16" x14ac:dyDescent="0.25">
      <c r="M4859">
        <f>1*9.4*8.5</f>
        <v>79.900000000000006</v>
      </c>
      <c r="N4859">
        <v>1</v>
      </c>
      <c r="O4859">
        <v>9.4</v>
      </c>
      <c r="P4859">
        <v>8.5</v>
      </c>
    </row>
    <row r="4860" spans="13:16" x14ac:dyDescent="0.25">
      <c r="M4860">
        <f>1*9.4*9.5</f>
        <v>89.3</v>
      </c>
      <c r="N4860">
        <v>1</v>
      </c>
      <c r="O4860">
        <v>9.4</v>
      </c>
      <c r="P4860">
        <v>9.5</v>
      </c>
    </row>
    <row r="4861" spans="13:16" x14ac:dyDescent="0.25">
      <c r="M4861">
        <f>1*9.4*10.5</f>
        <v>98.7</v>
      </c>
      <c r="N4861">
        <v>1</v>
      </c>
      <c r="O4861">
        <v>9.4</v>
      </c>
      <c r="P4861">
        <v>10.5</v>
      </c>
    </row>
    <row r="4862" spans="13:16" x14ac:dyDescent="0.25">
      <c r="M4862">
        <f>1*9.4*1.6</f>
        <v>15.040000000000001</v>
      </c>
      <c r="N4862">
        <v>1</v>
      </c>
      <c r="O4862">
        <v>9.4</v>
      </c>
      <c r="P4862">
        <v>1.6</v>
      </c>
    </row>
    <row r="4863" spans="13:16" x14ac:dyDescent="0.25">
      <c r="M4863">
        <f>1*9.4*2.6</f>
        <v>24.44</v>
      </c>
      <c r="N4863">
        <v>1</v>
      </c>
      <c r="O4863">
        <v>9.4</v>
      </c>
      <c r="P4863">
        <v>2.6</v>
      </c>
    </row>
    <row r="4864" spans="13:16" x14ac:dyDescent="0.25">
      <c r="M4864">
        <f>1*9.4*3.6</f>
        <v>33.840000000000003</v>
      </c>
      <c r="N4864">
        <v>1</v>
      </c>
      <c r="O4864">
        <v>9.4</v>
      </c>
      <c r="P4864">
        <v>3.6</v>
      </c>
    </row>
    <row r="4865" spans="13:16" x14ac:dyDescent="0.25">
      <c r="M4865">
        <f>1*9.4*4.6</f>
        <v>43.239999999999995</v>
      </c>
      <c r="N4865">
        <v>1</v>
      </c>
      <c r="O4865">
        <v>9.4</v>
      </c>
      <c r="P4865">
        <v>4.5999999999999996</v>
      </c>
    </row>
    <row r="4866" spans="13:16" x14ac:dyDescent="0.25">
      <c r="M4866">
        <f>1*9.4*5.6</f>
        <v>52.64</v>
      </c>
      <c r="N4866">
        <v>1</v>
      </c>
      <c r="O4866">
        <v>9.4</v>
      </c>
      <c r="P4866">
        <v>5.6</v>
      </c>
    </row>
    <row r="4867" spans="13:16" x14ac:dyDescent="0.25">
      <c r="M4867">
        <f>1*9.4*6.6</f>
        <v>62.04</v>
      </c>
      <c r="N4867">
        <v>1</v>
      </c>
      <c r="O4867">
        <v>9.4</v>
      </c>
      <c r="P4867">
        <v>6.6</v>
      </c>
    </row>
    <row r="4868" spans="13:16" x14ac:dyDescent="0.25">
      <c r="M4868">
        <f>1*9.4*7.6</f>
        <v>71.44</v>
      </c>
      <c r="N4868">
        <v>1</v>
      </c>
      <c r="O4868">
        <v>9.4</v>
      </c>
      <c r="P4868">
        <v>7.6</v>
      </c>
    </row>
    <row r="4869" spans="13:16" x14ac:dyDescent="0.25">
      <c r="M4869">
        <f>1*9.4*8.6</f>
        <v>80.84</v>
      </c>
      <c r="N4869">
        <v>1</v>
      </c>
      <c r="O4869">
        <v>9.4</v>
      </c>
      <c r="P4869">
        <v>8.6</v>
      </c>
    </row>
    <row r="4870" spans="13:16" x14ac:dyDescent="0.25">
      <c r="M4870">
        <f>1*9.4*9.6</f>
        <v>90.24</v>
      </c>
      <c r="N4870">
        <v>1</v>
      </c>
      <c r="O4870">
        <v>9.4</v>
      </c>
      <c r="P4870">
        <v>9.6</v>
      </c>
    </row>
    <row r="4871" spans="13:16" x14ac:dyDescent="0.25">
      <c r="M4871">
        <f>1*9.4*10.6</f>
        <v>99.64</v>
      </c>
      <c r="N4871">
        <v>1</v>
      </c>
      <c r="O4871">
        <v>9.4</v>
      </c>
      <c r="P4871">
        <v>10.6</v>
      </c>
    </row>
    <row r="4872" spans="13:16" x14ac:dyDescent="0.25">
      <c r="M4872">
        <f>1*9.4*1.7</f>
        <v>15.98</v>
      </c>
      <c r="N4872">
        <v>1</v>
      </c>
      <c r="O4872">
        <v>9.4</v>
      </c>
      <c r="P4872">
        <v>1.7</v>
      </c>
    </row>
    <row r="4873" spans="13:16" x14ac:dyDescent="0.25">
      <c r="M4873">
        <f>1*9.4*2.7</f>
        <v>25.380000000000003</v>
      </c>
      <c r="N4873">
        <v>1</v>
      </c>
      <c r="O4873">
        <v>9.4</v>
      </c>
      <c r="P4873">
        <v>2.7</v>
      </c>
    </row>
    <row r="4874" spans="13:16" x14ac:dyDescent="0.25">
      <c r="M4874">
        <f>1*9.4*3.7</f>
        <v>34.78</v>
      </c>
      <c r="N4874">
        <v>1</v>
      </c>
      <c r="O4874">
        <v>9.4</v>
      </c>
      <c r="P4874">
        <v>3.7</v>
      </c>
    </row>
    <row r="4875" spans="13:16" x14ac:dyDescent="0.25">
      <c r="M4875">
        <f>1*9.4*4.7</f>
        <v>44.180000000000007</v>
      </c>
      <c r="N4875">
        <v>1</v>
      </c>
      <c r="O4875">
        <v>9.4</v>
      </c>
      <c r="P4875">
        <v>4.7</v>
      </c>
    </row>
    <row r="4876" spans="13:16" x14ac:dyDescent="0.25">
      <c r="M4876">
        <f>1*9.4*5.7</f>
        <v>53.580000000000005</v>
      </c>
      <c r="N4876">
        <v>1</v>
      </c>
      <c r="O4876">
        <v>9.4</v>
      </c>
      <c r="P4876">
        <v>5.7</v>
      </c>
    </row>
    <row r="4877" spans="13:16" x14ac:dyDescent="0.25">
      <c r="M4877">
        <f>1*9.4*6.7</f>
        <v>62.980000000000004</v>
      </c>
      <c r="N4877">
        <v>1</v>
      </c>
      <c r="O4877">
        <v>9.4</v>
      </c>
      <c r="P4877">
        <v>6.7</v>
      </c>
    </row>
    <row r="4878" spans="13:16" x14ac:dyDescent="0.25">
      <c r="M4878">
        <f>1*9.4*7.7</f>
        <v>72.38000000000001</v>
      </c>
      <c r="N4878">
        <v>1</v>
      </c>
      <c r="O4878">
        <v>9.4</v>
      </c>
      <c r="P4878">
        <v>7.7</v>
      </c>
    </row>
    <row r="4879" spans="13:16" x14ac:dyDescent="0.25">
      <c r="M4879">
        <f>1*9.4*8.7</f>
        <v>81.78</v>
      </c>
      <c r="N4879">
        <v>1</v>
      </c>
      <c r="O4879">
        <v>9.4</v>
      </c>
      <c r="P4879">
        <v>8.6999999999999993</v>
      </c>
    </row>
    <row r="4880" spans="13:16" x14ac:dyDescent="0.25">
      <c r="M4880">
        <f>1*9.4*9.7</f>
        <v>91.179999999999993</v>
      </c>
      <c r="N4880">
        <v>1</v>
      </c>
      <c r="O4880">
        <v>9.4</v>
      </c>
      <c r="P4880">
        <v>9.6999999999999993</v>
      </c>
    </row>
    <row r="4881" spans="13:16" x14ac:dyDescent="0.25">
      <c r="M4881">
        <f>1*9.4*10.7</f>
        <v>100.58</v>
      </c>
      <c r="N4881">
        <v>1</v>
      </c>
      <c r="O4881">
        <v>9.4</v>
      </c>
      <c r="P4881">
        <v>10.7</v>
      </c>
    </row>
    <row r="4882" spans="13:16" x14ac:dyDescent="0.25">
      <c r="M4882">
        <f>1*9.4*1.8</f>
        <v>16.920000000000002</v>
      </c>
      <c r="N4882">
        <v>1</v>
      </c>
      <c r="O4882">
        <v>9.4</v>
      </c>
      <c r="P4882">
        <v>1.8</v>
      </c>
    </row>
    <row r="4883" spans="13:16" x14ac:dyDescent="0.25">
      <c r="M4883">
        <f>1*9.4*2.8</f>
        <v>26.32</v>
      </c>
      <c r="N4883">
        <v>1</v>
      </c>
      <c r="O4883">
        <v>9.4</v>
      </c>
      <c r="P4883">
        <v>2.8</v>
      </c>
    </row>
    <row r="4884" spans="13:16" x14ac:dyDescent="0.25">
      <c r="M4884">
        <f>1*9.4*3.8</f>
        <v>35.72</v>
      </c>
      <c r="N4884">
        <v>1</v>
      </c>
      <c r="O4884">
        <v>9.4</v>
      </c>
      <c r="P4884">
        <v>3.8</v>
      </c>
    </row>
    <row r="4885" spans="13:16" x14ac:dyDescent="0.25">
      <c r="M4885">
        <f>1*9.4*4.8</f>
        <v>45.12</v>
      </c>
      <c r="N4885">
        <v>1</v>
      </c>
      <c r="O4885">
        <v>9.4</v>
      </c>
      <c r="P4885">
        <v>4.8</v>
      </c>
    </row>
    <row r="4886" spans="13:16" x14ac:dyDescent="0.25">
      <c r="M4886">
        <f>1*9.4*5.8</f>
        <v>54.52</v>
      </c>
      <c r="N4886">
        <v>1</v>
      </c>
      <c r="O4886">
        <v>9.4</v>
      </c>
      <c r="P4886">
        <v>5.8</v>
      </c>
    </row>
    <row r="4887" spans="13:16" x14ac:dyDescent="0.25">
      <c r="M4887">
        <f>1*9.4*6.8</f>
        <v>63.92</v>
      </c>
      <c r="N4887">
        <v>1</v>
      </c>
      <c r="O4887">
        <v>9.4</v>
      </c>
      <c r="P4887">
        <v>6.8</v>
      </c>
    </row>
    <row r="4888" spans="13:16" x14ac:dyDescent="0.25">
      <c r="M4888">
        <f>1*9.4*7.8</f>
        <v>73.320000000000007</v>
      </c>
      <c r="N4888">
        <v>1</v>
      </c>
      <c r="O4888">
        <v>9.4</v>
      </c>
      <c r="P4888">
        <v>7.8</v>
      </c>
    </row>
    <row r="4889" spans="13:16" x14ac:dyDescent="0.25">
      <c r="M4889">
        <f>1*9.4*8.8</f>
        <v>82.720000000000013</v>
      </c>
      <c r="N4889">
        <v>1</v>
      </c>
      <c r="O4889">
        <v>9.4</v>
      </c>
      <c r="P4889">
        <v>8.8000000000000007</v>
      </c>
    </row>
    <row r="4890" spans="13:16" x14ac:dyDescent="0.25">
      <c r="M4890">
        <f>1*9.4*9.8</f>
        <v>92.12</v>
      </c>
      <c r="N4890">
        <v>1</v>
      </c>
      <c r="O4890">
        <v>9.4</v>
      </c>
      <c r="P4890">
        <v>9.8000000000000007</v>
      </c>
    </row>
    <row r="4891" spans="13:16" x14ac:dyDescent="0.25">
      <c r="M4891">
        <f>1*9.4*10.8</f>
        <v>101.52000000000001</v>
      </c>
      <c r="N4891">
        <v>1</v>
      </c>
      <c r="O4891">
        <v>9.4</v>
      </c>
      <c r="P4891">
        <v>10.8</v>
      </c>
    </row>
    <row r="4892" spans="13:16" x14ac:dyDescent="0.25">
      <c r="M4892">
        <f>1*9.4*1.9</f>
        <v>17.86</v>
      </c>
      <c r="N4892">
        <v>1</v>
      </c>
      <c r="O4892">
        <v>9.4</v>
      </c>
      <c r="P4892">
        <v>1.9</v>
      </c>
    </row>
    <row r="4893" spans="13:16" x14ac:dyDescent="0.25">
      <c r="M4893">
        <f>1*9.4*2.9</f>
        <v>27.26</v>
      </c>
      <c r="N4893">
        <v>1</v>
      </c>
      <c r="O4893">
        <v>9.4</v>
      </c>
      <c r="P4893">
        <v>2.9</v>
      </c>
    </row>
    <row r="4894" spans="13:16" x14ac:dyDescent="0.25">
      <c r="M4894">
        <f>1*9.4*3.9</f>
        <v>36.660000000000004</v>
      </c>
      <c r="N4894">
        <v>1</v>
      </c>
      <c r="O4894">
        <v>9.4</v>
      </c>
      <c r="P4894">
        <v>3.9</v>
      </c>
    </row>
    <row r="4895" spans="13:16" x14ac:dyDescent="0.25">
      <c r="M4895">
        <f>1*9.4*4.9</f>
        <v>46.06</v>
      </c>
      <c r="N4895">
        <v>1</v>
      </c>
      <c r="O4895">
        <v>9.4</v>
      </c>
      <c r="P4895">
        <v>4.9000000000000004</v>
      </c>
    </row>
    <row r="4896" spans="13:16" x14ac:dyDescent="0.25">
      <c r="M4896">
        <f>1*9.4*5.9</f>
        <v>55.460000000000008</v>
      </c>
      <c r="N4896">
        <v>1</v>
      </c>
      <c r="O4896">
        <v>9.4</v>
      </c>
      <c r="P4896">
        <v>5.9</v>
      </c>
    </row>
    <row r="4897" spans="13:16" x14ac:dyDescent="0.25">
      <c r="M4897">
        <f>1*9.4*6.9</f>
        <v>64.86</v>
      </c>
      <c r="N4897">
        <v>1</v>
      </c>
      <c r="O4897">
        <v>9.4</v>
      </c>
      <c r="P4897">
        <v>6.9</v>
      </c>
    </row>
    <row r="4898" spans="13:16" x14ac:dyDescent="0.25">
      <c r="M4898">
        <f>1*9.4*7.9</f>
        <v>74.260000000000005</v>
      </c>
      <c r="N4898">
        <v>1</v>
      </c>
      <c r="O4898">
        <v>9.4</v>
      </c>
      <c r="P4898">
        <v>7.9</v>
      </c>
    </row>
    <row r="4899" spans="13:16" x14ac:dyDescent="0.25">
      <c r="M4899">
        <f>1*9.4*8.9</f>
        <v>83.660000000000011</v>
      </c>
      <c r="N4899">
        <v>1</v>
      </c>
      <c r="O4899">
        <v>9.4</v>
      </c>
      <c r="P4899">
        <v>8.9</v>
      </c>
    </row>
    <row r="4900" spans="13:16" x14ac:dyDescent="0.25">
      <c r="M4900">
        <f>1*9.4*9.9</f>
        <v>93.06</v>
      </c>
      <c r="N4900">
        <v>1</v>
      </c>
      <c r="O4900">
        <v>9.4</v>
      </c>
      <c r="P4900">
        <v>9.9</v>
      </c>
    </row>
    <row r="4901" spans="13:16" x14ac:dyDescent="0.25">
      <c r="M4901">
        <f>1*9.4*10.9</f>
        <v>102.46000000000001</v>
      </c>
      <c r="N4901">
        <v>1</v>
      </c>
      <c r="O4901">
        <v>9.4</v>
      </c>
      <c r="P4901">
        <v>10.9</v>
      </c>
    </row>
    <row r="4902" spans="13:16" x14ac:dyDescent="0.25">
      <c r="M4902">
        <f>1*10.4*1</f>
        <v>10.4</v>
      </c>
      <c r="N4902">
        <v>1</v>
      </c>
      <c r="O4902">
        <v>10.4</v>
      </c>
      <c r="P4902">
        <v>1</v>
      </c>
    </row>
    <row r="4903" spans="13:16" x14ac:dyDescent="0.25">
      <c r="M4903">
        <f>1*10.4*2</f>
        <v>20.8</v>
      </c>
      <c r="N4903">
        <v>1</v>
      </c>
      <c r="O4903">
        <v>10.4</v>
      </c>
      <c r="P4903">
        <v>2</v>
      </c>
    </row>
    <row r="4904" spans="13:16" x14ac:dyDescent="0.25">
      <c r="M4904">
        <f>1*10.4*3</f>
        <v>31.200000000000003</v>
      </c>
      <c r="N4904">
        <v>1</v>
      </c>
      <c r="O4904">
        <v>10.4</v>
      </c>
      <c r="P4904">
        <v>3</v>
      </c>
    </row>
    <row r="4905" spans="13:16" x14ac:dyDescent="0.25">
      <c r="M4905">
        <f>1*10.4*4</f>
        <v>41.6</v>
      </c>
      <c r="N4905">
        <v>1</v>
      </c>
      <c r="O4905">
        <v>10.4</v>
      </c>
      <c r="P4905">
        <v>4</v>
      </c>
    </row>
    <row r="4906" spans="13:16" x14ac:dyDescent="0.25">
      <c r="M4906">
        <f>1*10.4*5</f>
        <v>52</v>
      </c>
      <c r="N4906">
        <v>1</v>
      </c>
      <c r="O4906">
        <v>10.4</v>
      </c>
      <c r="P4906">
        <v>5</v>
      </c>
    </row>
    <row r="4907" spans="13:16" x14ac:dyDescent="0.25">
      <c r="M4907">
        <f>1*10.4*6</f>
        <v>62.400000000000006</v>
      </c>
      <c r="N4907">
        <v>1</v>
      </c>
      <c r="O4907">
        <v>10.4</v>
      </c>
      <c r="P4907">
        <v>6</v>
      </c>
    </row>
    <row r="4908" spans="13:16" x14ac:dyDescent="0.25">
      <c r="M4908">
        <f>1*10.4*7</f>
        <v>72.8</v>
      </c>
      <c r="N4908">
        <v>1</v>
      </c>
      <c r="O4908">
        <v>10.4</v>
      </c>
      <c r="P4908">
        <v>7</v>
      </c>
    </row>
    <row r="4909" spans="13:16" x14ac:dyDescent="0.25">
      <c r="M4909">
        <f>1*10.4*8</f>
        <v>83.2</v>
      </c>
      <c r="N4909">
        <v>1</v>
      </c>
      <c r="O4909">
        <v>10.4</v>
      </c>
      <c r="P4909">
        <v>8</v>
      </c>
    </row>
    <row r="4910" spans="13:16" x14ac:dyDescent="0.25">
      <c r="M4910">
        <f>1*10.4*9</f>
        <v>93.600000000000009</v>
      </c>
      <c r="N4910">
        <v>1</v>
      </c>
      <c r="O4910">
        <v>10.4</v>
      </c>
      <c r="P4910">
        <v>9</v>
      </c>
    </row>
    <row r="4911" spans="13:16" x14ac:dyDescent="0.25">
      <c r="M4911">
        <f>1*10.4*10</f>
        <v>104</v>
      </c>
      <c r="N4911">
        <v>1</v>
      </c>
      <c r="O4911">
        <v>10.4</v>
      </c>
      <c r="P4911">
        <v>10</v>
      </c>
    </row>
    <row r="4912" spans="13:16" x14ac:dyDescent="0.25">
      <c r="M4912">
        <f>1*10.4*1.1</f>
        <v>11.440000000000001</v>
      </c>
      <c r="N4912">
        <v>1</v>
      </c>
      <c r="O4912">
        <v>10.4</v>
      </c>
      <c r="P4912">
        <v>1.1000000000000001</v>
      </c>
    </row>
    <row r="4913" spans="13:16" x14ac:dyDescent="0.25">
      <c r="M4913">
        <f>1*10.4*2.1</f>
        <v>21.840000000000003</v>
      </c>
      <c r="N4913">
        <v>1</v>
      </c>
      <c r="O4913">
        <v>10.4</v>
      </c>
      <c r="P4913">
        <v>2.1</v>
      </c>
    </row>
    <row r="4914" spans="13:16" x14ac:dyDescent="0.25">
      <c r="M4914">
        <f>1*10.4*3.1</f>
        <v>32.24</v>
      </c>
      <c r="N4914">
        <v>1</v>
      </c>
      <c r="O4914">
        <v>10.4</v>
      </c>
      <c r="P4914">
        <v>3.1</v>
      </c>
    </row>
    <row r="4915" spans="13:16" x14ac:dyDescent="0.25">
      <c r="M4915">
        <f>1*10.4*4.1</f>
        <v>42.64</v>
      </c>
      <c r="N4915">
        <v>1</v>
      </c>
      <c r="O4915">
        <v>10.4</v>
      </c>
      <c r="P4915">
        <v>4.0999999999999996</v>
      </c>
    </row>
    <row r="4916" spans="13:16" x14ac:dyDescent="0.25">
      <c r="M4916">
        <f>1*10.4*5.1</f>
        <v>53.04</v>
      </c>
      <c r="N4916">
        <v>1</v>
      </c>
      <c r="O4916">
        <v>10.4</v>
      </c>
      <c r="P4916">
        <v>5.0999999999999996</v>
      </c>
    </row>
    <row r="4917" spans="13:16" x14ac:dyDescent="0.25">
      <c r="M4917">
        <f>1*10.4*6.1</f>
        <v>63.44</v>
      </c>
      <c r="N4917">
        <v>1</v>
      </c>
      <c r="O4917">
        <v>10.4</v>
      </c>
      <c r="P4917">
        <v>6.1</v>
      </c>
    </row>
    <row r="4918" spans="13:16" x14ac:dyDescent="0.25">
      <c r="M4918">
        <f>1*10.4*7.1</f>
        <v>73.84</v>
      </c>
      <c r="N4918">
        <v>1</v>
      </c>
      <c r="O4918">
        <v>10.4</v>
      </c>
      <c r="P4918">
        <v>7.1</v>
      </c>
    </row>
    <row r="4919" spans="13:16" x14ac:dyDescent="0.25">
      <c r="M4919">
        <f>1*10.4*8.1</f>
        <v>84.24</v>
      </c>
      <c r="N4919">
        <v>1</v>
      </c>
      <c r="O4919">
        <v>10.4</v>
      </c>
      <c r="P4919">
        <v>8.1</v>
      </c>
    </row>
    <row r="4920" spans="13:16" x14ac:dyDescent="0.25">
      <c r="M4920">
        <f>1*10.4*9.1</f>
        <v>94.64</v>
      </c>
      <c r="N4920">
        <v>1</v>
      </c>
      <c r="O4920">
        <v>10.4</v>
      </c>
      <c r="P4920">
        <v>9.1</v>
      </c>
    </row>
    <row r="4921" spans="13:16" x14ac:dyDescent="0.25">
      <c r="M4921">
        <f>1*10.4*10.1</f>
        <v>105.04</v>
      </c>
      <c r="N4921">
        <v>1</v>
      </c>
      <c r="O4921">
        <v>10.4</v>
      </c>
      <c r="P4921">
        <v>10.1</v>
      </c>
    </row>
    <row r="4922" spans="13:16" x14ac:dyDescent="0.25">
      <c r="M4922">
        <f>1*10.4*1.2</f>
        <v>12.48</v>
      </c>
      <c r="N4922">
        <v>1</v>
      </c>
      <c r="O4922">
        <v>10.4</v>
      </c>
      <c r="P4922">
        <v>1.2</v>
      </c>
    </row>
    <row r="4923" spans="13:16" x14ac:dyDescent="0.25">
      <c r="M4923">
        <f>1*10.4*2.2</f>
        <v>22.880000000000003</v>
      </c>
      <c r="N4923">
        <v>1</v>
      </c>
      <c r="O4923">
        <v>10.4</v>
      </c>
      <c r="P4923">
        <v>2.2000000000000002</v>
      </c>
    </row>
    <row r="4924" spans="13:16" x14ac:dyDescent="0.25">
      <c r="M4924">
        <f>1*10.4*3.2</f>
        <v>33.28</v>
      </c>
      <c r="N4924">
        <v>1</v>
      </c>
      <c r="O4924">
        <v>10.4</v>
      </c>
      <c r="P4924">
        <v>3.2</v>
      </c>
    </row>
    <row r="4925" spans="13:16" x14ac:dyDescent="0.25">
      <c r="M4925">
        <f>1*10.4*4.2</f>
        <v>43.680000000000007</v>
      </c>
      <c r="N4925">
        <v>1</v>
      </c>
      <c r="O4925">
        <v>10.4</v>
      </c>
      <c r="P4925">
        <v>4.2</v>
      </c>
    </row>
    <row r="4926" spans="13:16" x14ac:dyDescent="0.25">
      <c r="M4926">
        <f>1*10.4*5.2</f>
        <v>54.080000000000005</v>
      </c>
      <c r="N4926">
        <v>1</v>
      </c>
      <c r="O4926">
        <v>10.4</v>
      </c>
      <c r="P4926">
        <v>5.2</v>
      </c>
    </row>
    <row r="4927" spans="13:16" x14ac:dyDescent="0.25">
      <c r="M4927">
        <f>1*10.4*6.2</f>
        <v>64.48</v>
      </c>
      <c r="N4927">
        <v>1</v>
      </c>
      <c r="O4927">
        <v>10.4</v>
      </c>
      <c r="P4927">
        <v>6.2</v>
      </c>
    </row>
    <row r="4928" spans="13:16" x14ac:dyDescent="0.25">
      <c r="M4928">
        <f>1*10.4*7.2</f>
        <v>74.88000000000001</v>
      </c>
      <c r="N4928">
        <v>1</v>
      </c>
      <c r="O4928">
        <v>10.4</v>
      </c>
      <c r="P4928">
        <v>7.2</v>
      </c>
    </row>
    <row r="4929" spans="13:16" x14ac:dyDescent="0.25">
      <c r="M4929">
        <f>1*10.4*8.2</f>
        <v>85.28</v>
      </c>
      <c r="N4929">
        <v>1</v>
      </c>
      <c r="O4929">
        <v>10.4</v>
      </c>
      <c r="P4929">
        <v>8.1999999999999993</v>
      </c>
    </row>
    <row r="4930" spans="13:16" x14ac:dyDescent="0.25">
      <c r="M4930">
        <f>1*10.4*9.2</f>
        <v>95.679999999999993</v>
      </c>
      <c r="N4930">
        <v>1</v>
      </c>
      <c r="O4930">
        <v>10.4</v>
      </c>
      <c r="P4930">
        <v>9.1999999999999993</v>
      </c>
    </row>
    <row r="4931" spans="13:16" x14ac:dyDescent="0.25">
      <c r="M4931">
        <f>1*10.4*10.2</f>
        <v>106.08</v>
      </c>
      <c r="N4931">
        <v>1</v>
      </c>
      <c r="O4931">
        <v>10.4</v>
      </c>
      <c r="P4931">
        <v>10.199999999999999</v>
      </c>
    </row>
    <row r="4932" spans="13:16" x14ac:dyDescent="0.25">
      <c r="M4932">
        <f>1*10.4*1.3</f>
        <v>13.520000000000001</v>
      </c>
      <c r="N4932">
        <v>1</v>
      </c>
      <c r="O4932">
        <v>10.4</v>
      </c>
      <c r="P4932">
        <v>1.3</v>
      </c>
    </row>
    <row r="4933" spans="13:16" x14ac:dyDescent="0.25">
      <c r="M4933">
        <f>1*10.4*2.3</f>
        <v>23.919999999999998</v>
      </c>
      <c r="N4933">
        <v>1</v>
      </c>
      <c r="O4933">
        <v>10.4</v>
      </c>
      <c r="P4933">
        <v>2.2999999999999998</v>
      </c>
    </row>
    <row r="4934" spans="13:16" x14ac:dyDescent="0.25">
      <c r="M4934">
        <f>1*10.4*3.3</f>
        <v>34.32</v>
      </c>
      <c r="N4934">
        <v>1</v>
      </c>
      <c r="O4934">
        <v>10.4</v>
      </c>
      <c r="P4934">
        <v>3.3</v>
      </c>
    </row>
    <row r="4935" spans="13:16" x14ac:dyDescent="0.25">
      <c r="M4935">
        <f>1*10.4*4.3</f>
        <v>44.72</v>
      </c>
      <c r="N4935">
        <v>1</v>
      </c>
      <c r="O4935">
        <v>10.4</v>
      </c>
      <c r="P4935">
        <v>4.3</v>
      </c>
    </row>
    <row r="4936" spans="13:16" x14ac:dyDescent="0.25">
      <c r="M4936">
        <f>1*10.4*5.3</f>
        <v>55.12</v>
      </c>
      <c r="N4936">
        <v>1</v>
      </c>
      <c r="O4936">
        <v>10.4</v>
      </c>
      <c r="P4936">
        <v>5.3</v>
      </c>
    </row>
    <row r="4937" spans="13:16" x14ac:dyDescent="0.25">
      <c r="M4937">
        <f>1*10.4*6.3</f>
        <v>65.52</v>
      </c>
      <c r="N4937">
        <v>1</v>
      </c>
      <c r="O4937">
        <v>10.4</v>
      </c>
      <c r="P4937">
        <v>6.3</v>
      </c>
    </row>
    <row r="4938" spans="13:16" x14ac:dyDescent="0.25">
      <c r="M4938">
        <f>1*10.4*7.3</f>
        <v>75.92</v>
      </c>
      <c r="N4938">
        <v>1</v>
      </c>
      <c r="O4938">
        <v>10.4</v>
      </c>
      <c r="P4938">
        <v>7.3</v>
      </c>
    </row>
    <row r="4939" spans="13:16" x14ac:dyDescent="0.25">
      <c r="M4939">
        <f>1*10.4*8.3</f>
        <v>86.320000000000007</v>
      </c>
      <c r="N4939">
        <v>1</v>
      </c>
      <c r="O4939">
        <v>10.4</v>
      </c>
      <c r="P4939">
        <v>8.3000000000000007</v>
      </c>
    </row>
    <row r="4940" spans="13:16" x14ac:dyDescent="0.25">
      <c r="M4940">
        <f>1*10.4*9.3</f>
        <v>96.720000000000013</v>
      </c>
      <c r="N4940">
        <v>1</v>
      </c>
      <c r="O4940">
        <v>10.4</v>
      </c>
      <c r="P4940">
        <v>9.3000000000000007</v>
      </c>
    </row>
    <row r="4941" spans="13:16" x14ac:dyDescent="0.25">
      <c r="M4941">
        <f>1*10.4*10.3</f>
        <v>107.12</v>
      </c>
      <c r="N4941">
        <v>1</v>
      </c>
      <c r="O4941">
        <v>10.4</v>
      </c>
      <c r="P4941">
        <v>10.3</v>
      </c>
    </row>
    <row r="4942" spans="13:16" x14ac:dyDescent="0.25">
      <c r="M4942">
        <f>1*10.4*1.4</f>
        <v>14.559999999999999</v>
      </c>
      <c r="N4942">
        <v>1</v>
      </c>
      <c r="O4942">
        <v>10.4</v>
      </c>
      <c r="P4942">
        <v>1.4</v>
      </c>
    </row>
    <row r="4943" spans="13:16" x14ac:dyDescent="0.25">
      <c r="M4943">
        <f>1*10.4*2.4</f>
        <v>24.96</v>
      </c>
      <c r="N4943">
        <v>1</v>
      </c>
      <c r="O4943">
        <v>10.4</v>
      </c>
      <c r="P4943">
        <v>2.4</v>
      </c>
    </row>
    <row r="4944" spans="13:16" x14ac:dyDescent="0.25">
      <c r="M4944">
        <f>1*10.4*3.4</f>
        <v>35.36</v>
      </c>
      <c r="N4944">
        <v>1</v>
      </c>
      <c r="O4944">
        <v>10.4</v>
      </c>
      <c r="P4944">
        <v>3.4</v>
      </c>
    </row>
    <row r="4945" spans="13:16" x14ac:dyDescent="0.25">
      <c r="M4945">
        <f>1*10.4*4.4</f>
        <v>45.760000000000005</v>
      </c>
      <c r="N4945">
        <v>1</v>
      </c>
      <c r="O4945">
        <v>10.4</v>
      </c>
      <c r="P4945">
        <v>4.4000000000000004</v>
      </c>
    </row>
    <row r="4946" spans="13:16" x14ac:dyDescent="0.25">
      <c r="M4946">
        <f>1*10.4*5.4</f>
        <v>56.160000000000004</v>
      </c>
      <c r="N4946">
        <v>1</v>
      </c>
      <c r="O4946">
        <v>10.4</v>
      </c>
      <c r="P4946">
        <v>5.4</v>
      </c>
    </row>
    <row r="4947" spans="13:16" x14ac:dyDescent="0.25">
      <c r="M4947">
        <f>1*10.4*6.4</f>
        <v>66.56</v>
      </c>
      <c r="N4947">
        <v>1</v>
      </c>
      <c r="O4947">
        <v>10.4</v>
      </c>
      <c r="P4947">
        <v>6.4</v>
      </c>
    </row>
    <row r="4948" spans="13:16" x14ac:dyDescent="0.25">
      <c r="M4948">
        <f>1*10.4*7.4</f>
        <v>76.960000000000008</v>
      </c>
      <c r="N4948">
        <v>1</v>
      </c>
      <c r="O4948">
        <v>10.4</v>
      </c>
      <c r="P4948">
        <v>7.4</v>
      </c>
    </row>
    <row r="4949" spans="13:16" x14ac:dyDescent="0.25">
      <c r="M4949">
        <f>1*10.4*8.4</f>
        <v>87.360000000000014</v>
      </c>
      <c r="N4949">
        <v>1</v>
      </c>
      <c r="O4949">
        <v>10.4</v>
      </c>
      <c r="P4949">
        <v>8.4</v>
      </c>
    </row>
    <row r="4950" spans="13:16" x14ac:dyDescent="0.25">
      <c r="M4950">
        <f>1*10.4*9.4</f>
        <v>97.76</v>
      </c>
      <c r="N4950">
        <v>1</v>
      </c>
      <c r="O4950">
        <v>10.4</v>
      </c>
      <c r="P4950">
        <v>9.4</v>
      </c>
    </row>
    <row r="4951" spans="13:16" x14ac:dyDescent="0.25">
      <c r="M4951">
        <f>1*10.4*10.4</f>
        <v>108.16000000000001</v>
      </c>
      <c r="N4951">
        <v>1</v>
      </c>
      <c r="O4951">
        <v>10.4</v>
      </c>
      <c r="P4951">
        <v>10.4</v>
      </c>
    </row>
    <row r="4952" spans="13:16" x14ac:dyDescent="0.25">
      <c r="M4952">
        <f>1*10.4*1.5</f>
        <v>15.600000000000001</v>
      </c>
      <c r="N4952">
        <v>1</v>
      </c>
      <c r="O4952">
        <v>10.4</v>
      </c>
      <c r="P4952">
        <v>1.5</v>
      </c>
    </row>
    <row r="4953" spans="13:16" x14ac:dyDescent="0.25">
      <c r="M4953">
        <f>1*10.4*2.5</f>
        <v>26</v>
      </c>
      <c r="N4953">
        <v>1</v>
      </c>
      <c r="O4953">
        <v>10.4</v>
      </c>
      <c r="P4953">
        <v>2.5</v>
      </c>
    </row>
    <row r="4954" spans="13:16" x14ac:dyDescent="0.25">
      <c r="M4954">
        <f>1*10.4*3.5</f>
        <v>36.4</v>
      </c>
      <c r="N4954">
        <v>1</v>
      </c>
      <c r="O4954">
        <v>10.4</v>
      </c>
      <c r="P4954">
        <v>3.5</v>
      </c>
    </row>
    <row r="4955" spans="13:16" x14ac:dyDescent="0.25">
      <c r="M4955">
        <f>1*10.4*4.5</f>
        <v>46.800000000000004</v>
      </c>
      <c r="N4955">
        <v>1</v>
      </c>
      <c r="O4955">
        <v>10.4</v>
      </c>
      <c r="P4955">
        <v>4.5</v>
      </c>
    </row>
    <row r="4956" spans="13:16" x14ac:dyDescent="0.25">
      <c r="M4956">
        <f>1*10.4*5.5</f>
        <v>57.2</v>
      </c>
      <c r="N4956">
        <v>1</v>
      </c>
      <c r="O4956">
        <v>10.4</v>
      </c>
      <c r="P4956">
        <v>5.5</v>
      </c>
    </row>
    <row r="4957" spans="13:16" x14ac:dyDescent="0.25">
      <c r="M4957">
        <f>1*10.4*6.5</f>
        <v>67.600000000000009</v>
      </c>
      <c r="N4957">
        <v>1</v>
      </c>
      <c r="O4957">
        <v>10.4</v>
      </c>
      <c r="P4957">
        <v>6.5</v>
      </c>
    </row>
    <row r="4958" spans="13:16" x14ac:dyDescent="0.25">
      <c r="M4958">
        <f>1*10.4*7.5</f>
        <v>78</v>
      </c>
      <c r="N4958">
        <v>1</v>
      </c>
      <c r="O4958">
        <v>10.4</v>
      </c>
      <c r="P4958">
        <v>7.5</v>
      </c>
    </row>
    <row r="4959" spans="13:16" x14ac:dyDescent="0.25">
      <c r="M4959">
        <f>1*10.4*8.5</f>
        <v>88.4</v>
      </c>
      <c r="N4959">
        <v>1</v>
      </c>
      <c r="O4959">
        <v>10.4</v>
      </c>
      <c r="P4959">
        <v>8.5</v>
      </c>
    </row>
    <row r="4960" spans="13:16" x14ac:dyDescent="0.25">
      <c r="M4960">
        <f>1*10.4*9.5</f>
        <v>98.8</v>
      </c>
      <c r="N4960">
        <v>1</v>
      </c>
      <c r="O4960">
        <v>10.4</v>
      </c>
      <c r="P4960">
        <v>9.5</v>
      </c>
    </row>
    <row r="4961" spans="13:16" x14ac:dyDescent="0.25">
      <c r="M4961">
        <f>1*10.4*10.5</f>
        <v>109.2</v>
      </c>
      <c r="N4961">
        <v>1</v>
      </c>
      <c r="O4961">
        <v>10.4</v>
      </c>
      <c r="P4961">
        <v>10.5</v>
      </c>
    </row>
    <row r="4962" spans="13:16" x14ac:dyDescent="0.25">
      <c r="M4962">
        <f>1*10.4*1.6</f>
        <v>16.64</v>
      </c>
      <c r="N4962">
        <v>1</v>
      </c>
      <c r="O4962">
        <v>10.4</v>
      </c>
      <c r="P4962">
        <v>1.6</v>
      </c>
    </row>
    <row r="4963" spans="13:16" x14ac:dyDescent="0.25">
      <c r="M4963">
        <f>1*10.4*2.6</f>
        <v>27.040000000000003</v>
      </c>
      <c r="N4963">
        <v>1</v>
      </c>
      <c r="O4963">
        <v>10.4</v>
      </c>
      <c r="P4963">
        <v>2.6</v>
      </c>
    </row>
    <row r="4964" spans="13:16" x14ac:dyDescent="0.25">
      <c r="M4964">
        <f>1*10.4*3.6</f>
        <v>37.440000000000005</v>
      </c>
      <c r="N4964">
        <v>1</v>
      </c>
      <c r="O4964">
        <v>10.4</v>
      </c>
      <c r="P4964">
        <v>3.6</v>
      </c>
    </row>
    <row r="4965" spans="13:16" x14ac:dyDescent="0.25">
      <c r="M4965">
        <f>1*10.4*4.6</f>
        <v>47.839999999999996</v>
      </c>
      <c r="N4965">
        <v>1</v>
      </c>
      <c r="O4965">
        <v>10.4</v>
      </c>
      <c r="P4965">
        <v>4.5999999999999996</v>
      </c>
    </row>
    <row r="4966" spans="13:16" x14ac:dyDescent="0.25">
      <c r="M4966">
        <f>1*10.4*5.6</f>
        <v>58.239999999999995</v>
      </c>
      <c r="N4966">
        <v>1</v>
      </c>
      <c r="O4966">
        <v>10.4</v>
      </c>
      <c r="P4966">
        <v>5.6</v>
      </c>
    </row>
    <row r="4967" spans="13:16" x14ac:dyDescent="0.25">
      <c r="M4967">
        <f>1*10.4*6.6</f>
        <v>68.64</v>
      </c>
      <c r="N4967">
        <v>1</v>
      </c>
      <c r="O4967">
        <v>10.4</v>
      </c>
      <c r="P4967">
        <v>6.6</v>
      </c>
    </row>
    <row r="4968" spans="13:16" x14ac:dyDescent="0.25">
      <c r="M4968">
        <f>1*10.4*7.6</f>
        <v>79.039999999999992</v>
      </c>
      <c r="N4968">
        <v>1</v>
      </c>
      <c r="O4968">
        <v>10.4</v>
      </c>
      <c r="P4968">
        <v>7.6</v>
      </c>
    </row>
    <row r="4969" spans="13:16" x14ac:dyDescent="0.25">
      <c r="M4969">
        <f>1*10.4*8.6</f>
        <v>89.44</v>
      </c>
      <c r="N4969">
        <v>1</v>
      </c>
      <c r="O4969">
        <v>10.4</v>
      </c>
      <c r="P4969">
        <v>8.6</v>
      </c>
    </row>
    <row r="4970" spans="13:16" x14ac:dyDescent="0.25">
      <c r="M4970">
        <f>1*10.4*9.6</f>
        <v>99.84</v>
      </c>
      <c r="N4970">
        <v>1</v>
      </c>
      <c r="O4970">
        <v>10.4</v>
      </c>
      <c r="P4970">
        <v>9.6</v>
      </c>
    </row>
    <row r="4971" spans="13:16" x14ac:dyDescent="0.25">
      <c r="M4971">
        <f>1*10.4*10.6</f>
        <v>110.24</v>
      </c>
      <c r="N4971">
        <v>1</v>
      </c>
      <c r="O4971">
        <v>10.4</v>
      </c>
      <c r="P4971">
        <v>10.6</v>
      </c>
    </row>
    <row r="4972" spans="13:16" x14ac:dyDescent="0.25">
      <c r="M4972">
        <f>1*10.4*1.7</f>
        <v>17.68</v>
      </c>
      <c r="N4972">
        <v>1</v>
      </c>
      <c r="O4972">
        <v>10.4</v>
      </c>
      <c r="P4972">
        <v>1.7</v>
      </c>
    </row>
    <row r="4973" spans="13:16" x14ac:dyDescent="0.25">
      <c r="M4973">
        <f>1*10.4*2.7</f>
        <v>28.080000000000002</v>
      </c>
      <c r="N4973">
        <v>1</v>
      </c>
      <c r="O4973">
        <v>10.4</v>
      </c>
      <c r="P4973">
        <v>2.7</v>
      </c>
    </row>
    <row r="4974" spans="13:16" x14ac:dyDescent="0.25">
      <c r="M4974">
        <f>1*10.4*3.7</f>
        <v>38.480000000000004</v>
      </c>
      <c r="N4974">
        <v>1</v>
      </c>
      <c r="O4974">
        <v>10.4</v>
      </c>
      <c r="P4974">
        <v>3.7</v>
      </c>
    </row>
    <row r="4975" spans="13:16" x14ac:dyDescent="0.25">
      <c r="M4975">
        <f>1*10.4*4.7</f>
        <v>48.88</v>
      </c>
      <c r="N4975">
        <v>1</v>
      </c>
      <c r="O4975">
        <v>10.4</v>
      </c>
      <c r="P4975">
        <v>4.7</v>
      </c>
    </row>
    <row r="4976" spans="13:16" x14ac:dyDescent="0.25">
      <c r="M4976">
        <f>1*10.4*5.7</f>
        <v>59.28</v>
      </c>
      <c r="N4976">
        <v>1</v>
      </c>
      <c r="O4976">
        <v>10.4</v>
      </c>
      <c r="P4976">
        <v>5.7</v>
      </c>
    </row>
    <row r="4977" spans="13:16" x14ac:dyDescent="0.25">
      <c r="M4977">
        <f>1*10.4*6.7</f>
        <v>69.680000000000007</v>
      </c>
      <c r="N4977">
        <v>1</v>
      </c>
      <c r="O4977">
        <v>10.4</v>
      </c>
      <c r="P4977">
        <v>6.7</v>
      </c>
    </row>
    <row r="4978" spans="13:16" x14ac:dyDescent="0.25">
      <c r="M4978">
        <f>1*10.4*7.7</f>
        <v>80.08</v>
      </c>
      <c r="N4978">
        <v>1</v>
      </c>
      <c r="O4978">
        <v>10.4</v>
      </c>
      <c r="P4978">
        <v>7.7</v>
      </c>
    </row>
    <row r="4979" spans="13:16" x14ac:dyDescent="0.25">
      <c r="M4979">
        <f>1*10.4*8.7</f>
        <v>90.47999999999999</v>
      </c>
      <c r="N4979">
        <v>1</v>
      </c>
      <c r="O4979">
        <v>10.4</v>
      </c>
      <c r="P4979">
        <v>8.6999999999999993</v>
      </c>
    </row>
    <row r="4980" spans="13:16" x14ac:dyDescent="0.25">
      <c r="M4980">
        <f>1*10.4*9.7</f>
        <v>100.88</v>
      </c>
      <c r="N4980">
        <v>1</v>
      </c>
      <c r="O4980">
        <v>10.4</v>
      </c>
      <c r="P4980">
        <v>9.6999999999999993</v>
      </c>
    </row>
    <row r="4981" spans="13:16" x14ac:dyDescent="0.25">
      <c r="M4981">
        <f>1*10.4*10.7</f>
        <v>111.28</v>
      </c>
      <c r="N4981">
        <v>1</v>
      </c>
      <c r="O4981">
        <v>10.4</v>
      </c>
      <c r="P4981">
        <v>10.7</v>
      </c>
    </row>
    <row r="4982" spans="13:16" x14ac:dyDescent="0.25">
      <c r="M4982">
        <f>1*10.4*1.8</f>
        <v>18.720000000000002</v>
      </c>
      <c r="N4982">
        <v>1</v>
      </c>
      <c r="O4982">
        <v>10.4</v>
      </c>
      <c r="P4982">
        <v>1.8</v>
      </c>
    </row>
    <row r="4983" spans="13:16" x14ac:dyDescent="0.25">
      <c r="M4983">
        <f>1*10.4*2.8</f>
        <v>29.119999999999997</v>
      </c>
      <c r="N4983">
        <v>1</v>
      </c>
      <c r="O4983">
        <v>10.4</v>
      </c>
      <c r="P4983">
        <v>2.8</v>
      </c>
    </row>
    <row r="4984" spans="13:16" x14ac:dyDescent="0.25">
      <c r="M4984">
        <f>1*10.4*3.8</f>
        <v>39.519999999999996</v>
      </c>
      <c r="N4984">
        <v>1</v>
      </c>
      <c r="O4984">
        <v>10.4</v>
      </c>
      <c r="P4984">
        <v>3.8</v>
      </c>
    </row>
    <row r="4985" spans="13:16" x14ac:dyDescent="0.25">
      <c r="M4985">
        <f>1*10.4*4.8</f>
        <v>49.92</v>
      </c>
      <c r="N4985">
        <v>1</v>
      </c>
      <c r="O4985">
        <v>10.4</v>
      </c>
      <c r="P4985">
        <v>4.8</v>
      </c>
    </row>
    <row r="4986" spans="13:16" x14ac:dyDescent="0.25">
      <c r="M4986">
        <f>1*10.4*5.8</f>
        <v>60.32</v>
      </c>
      <c r="N4986">
        <v>1</v>
      </c>
      <c r="O4986">
        <v>10.4</v>
      </c>
      <c r="P4986">
        <v>5.8</v>
      </c>
    </row>
    <row r="4987" spans="13:16" x14ac:dyDescent="0.25">
      <c r="M4987">
        <f>1*10.4*6.8</f>
        <v>70.72</v>
      </c>
      <c r="N4987">
        <v>1</v>
      </c>
      <c r="O4987">
        <v>10.4</v>
      </c>
      <c r="P4987">
        <v>6.8</v>
      </c>
    </row>
    <row r="4988" spans="13:16" x14ac:dyDescent="0.25">
      <c r="M4988">
        <f>1*10.4*7.8</f>
        <v>81.12</v>
      </c>
      <c r="N4988">
        <v>1</v>
      </c>
      <c r="O4988">
        <v>10.4</v>
      </c>
      <c r="P4988">
        <v>7.8</v>
      </c>
    </row>
    <row r="4989" spans="13:16" x14ac:dyDescent="0.25">
      <c r="M4989">
        <f>1*10.4*8.8</f>
        <v>91.52000000000001</v>
      </c>
      <c r="N4989">
        <v>1</v>
      </c>
      <c r="O4989">
        <v>10.4</v>
      </c>
      <c r="P4989">
        <v>8.8000000000000007</v>
      </c>
    </row>
    <row r="4990" spans="13:16" x14ac:dyDescent="0.25">
      <c r="M4990">
        <f>1*10.4*9.8</f>
        <v>101.92000000000002</v>
      </c>
      <c r="N4990">
        <v>1</v>
      </c>
      <c r="O4990">
        <v>10.4</v>
      </c>
      <c r="P4990">
        <v>9.8000000000000007</v>
      </c>
    </row>
    <row r="4991" spans="13:16" x14ac:dyDescent="0.25">
      <c r="M4991">
        <f>1*10.4*10.8</f>
        <v>112.32000000000001</v>
      </c>
      <c r="N4991">
        <v>1</v>
      </c>
      <c r="O4991">
        <v>10.4</v>
      </c>
      <c r="P4991">
        <v>10.8</v>
      </c>
    </row>
    <row r="4992" spans="13:16" x14ac:dyDescent="0.25">
      <c r="M4992">
        <f>1*10.4*1.9</f>
        <v>19.759999999999998</v>
      </c>
      <c r="N4992">
        <v>1</v>
      </c>
      <c r="O4992">
        <v>10.4</v>
      </c>
      <c r="P4992">
        <v>1.9</v>
      </c>
    </row>
    <row r="4993" spans="13:16" x14ac:dyDescent="0.25">
      <c r="M4993">
        <f>1*10.4*2.9</f>
        <v>30.16</v>
      </c>
      <c r="N4993">
        <v>1</v>
      </c>
      <c r="O4993">
        <v>10.4</v>
      </c>
      <c r="P4993">
        <v>2.9</v>
      </c>
    </row>
    <row r="4994" spans="13:16" x14ac:dyDescent="0.25">
      <c r="M4994">
        <f>1*10.4*3.9</f>
        <v>40.56</v>
      </c>
      <c r="N4994">
        <v>1</v>
      </c>
      <c r="O4994">
        <v>10.4</v>
      </c>
      <c r="P4994">
        <v>3.9</v>
      </c>
    </row>
    <row r="4995" spans="13:16" x14ac:dyDescent="0.25">
      <c r="M4995">
        <f>1*10.4*4.9</f>
        <v>50.960000000000008</v>
      </c>
      <c r="N4995">
        <v>1</v>
      </c>
      <c r="O4995">
        <v>10.4</v>
      </c>
      <c r="P4995">
        <v>4.9000000000000004</v>
      </c>
    </row>
    <row r="4996" spans="13:16" x14ac:dyDescent="0.25">
      <c r="M4996">
        <f>1*10.4*5.9</f>
        <v>61.360000000000007</v>
      </c>
      <c r="N4996">
        <v>1</v>
      </c>
      <c r="O4996">
        <v>10.4</v>
      </c>
      <c r="P4996">
        <v>5.9</v>
      </c>
    </row>
    <row r="4997" spans="13:16" x14ac:dyDescent="0.25">
      <c r="M4997">
        <f>1*10.4*6.9</f>
        <v>71.760000000000005</v>
      </c>
      <c r="N4997">
        <v>1</v>
      </c>
      <c r="O4997">
        <v>10.4</v>
      </c>
      <c r="P4997">
        <v>6.9</v>
      </c>
    </row>
    <row r="4998" spans="13:16" x14ac:dyDescent="0.25">
      <c r="M4998">
        <f>1*10.4*7.9</f>
        <v>82.160000000000011</v>
      </c>
      <c r="N4998">
        <v>1</v>
      </c>
      <c r="O4998">
        <v>10.4</v>
      </c>
      <c r="P4998">
        <v>7.9</v>
      </c>
    </row>
    <row r="4999" spans="13:16" x14ac:dyDescent="0.25">
      <c r="M4999">
        <f>1*10.4*8.9</f>
        <v>92.56</v>
      </c>
      <c r="N4999">
        <v>1</v>
      </c>
      <c r="O4999">
        <v>10.4</v>
      </c>
      <c r="P4999">
        <v>8.9</v>
      </c>
    </row>
    <row r="5000" spans="13:16" x14ac:dyDescent="0.25">
      <c r="M5000">
        <f>1*10.4*9.9</f>
        <v>102.96000000000001</v>
      </c>
      <c r="N5000">
        <v>1</v>
      </c>
      <c r="O5000">
        <v>10.4</v>
      </c>
      <c r="P5000">
        <v>9.9</v>
      </c>
    </row>
    <row r="5001" spans="13:16" x14ac:dyDescent="0.25">
      <c r="M5001">
        <f>1*10.4*10.9</f>
        <v>113.36000000000001</v>
      </c>
      <c r="N5001">
        <v>1</v>
      </c>
      <c r="O5001">
        <v>10.4</v>
      </c>
      <c r="P5001">
        <v>10.9</v>
      </c>
    </row>
    <row r="5002" spans="13:16" x14ac:dyDescent="0.25">
      <c r="M5002">
        <f>1*1.5*1</f>
        <v>1.5</v>
      </c>
      <c r="N5002">
        <v>1</v>
      </c>
      <c r="O5002">
        <v>1.5</v>
      </c>
      <c r="P5002">
        <v>1</v>
      </c>
    </row>
    <row r="5003" spans="13:16" x14ac:dyDescent="0.25">
      <c r="M5003">
        <f>1*1.5*2</f>
        <v>3</v>
      </c>
      <c r="N5003">
        <v>1</v>
      </c>
      <c r="O5003">
        <v>1.5</v>
      </c>
      <c r="P5003">
        <v>2</v>
      </c>
    </row>
    <row r="5004" spans="13:16" x14ac:dyDescent="0.25">
      <c r="M5004">
        <f>1*1.5*3</f>
        <v>4.5</v>
      </c>
      <c r="N5004">
        <v>1</v>
      </c>
      <c r="O5004">
        <v>1.5</v>
      </c>
      <c r="P5004">
        <v>3</v>
      </c>
    </row>
    <row r="5005" spans="13:16" x14ac:dyDescent="0.25">
      <c r="M5005">
        <f>1*1.5*4</f>
        <v>6</v>
      </c>
      <c r="N5005">
        <v>1</v>
      </c>
      <c r="O5005">
        <v>1.5</v>
      </c>
      <c r="P5005">
        <v>4</v>
      </c>
    </row>
    <row r="5006" spans="13:16" x14ac:dyDescent="0.25">
      <c r="M5006">
        <f>1*1.5*5</f>
        <v>7.5</v>
      </c>
      <c r="N5006">
        <v>1</v>
      </c>
      <c r="O5006">
        <v>1.5</v>
      </c>
      <c r="P5006">
        <v>5</v>
      </c>
    </row>
    <row r="5007" spans="13:16" x14ac:dyDescent="0.25">
      <c r="M5007">
        <f>1*1.5*6</f>
        <v>9</v>
      </c>
      <c r="N5007">
        <v>1</v>
      </c>
      <c r="O5007">
        <v>1.5</v>
      </c>
      <c r="P5007">
        <v>6</v>
      </c>
    </row>
    <row r="5008" spans="13:16" x14ac:dyDescent="0.25">
      <c r="M5008">
        <f>1*1.5*7</f>
        <v>10.5</v>
      </c>
      <c r="N5008">
        <v>1</v>
      </c>
      <c r="O5008">
        <v>1.5</v>
      </c>
      <c r="P5008">
        <v>7</v>
      </c>
    </row>
    <row r="5009" spans="13:16" x14ac:dyDescent="0.25">
      <c r="M5009">
        <f>1*1.5*8</f>
        <v>12</v>
      </c>
      <c r="N5009">
        <v>1</v>
      </c>
      <c r="O5009">
        <v>1.5</v>
      </c>
      <c r="P5009">
        <v>8</v>
      </c>
    </row>
    <row r="5010" spans="13:16" x14ac:dyDescent="0.25">
      <c r="M5010">
        <f>1*1.5*9</f>
        <v>13.5</v>
      </c>
      <c r="N5010">
        <v>1</v>
      </c>
      <c r="O5010">
        <v>1.5</v>
      </c>
      <c r="P5010">
        <v>9</v>
      </c>
    </row>
    <row r="5011" spans="13:16" x14ac:dyDescent="0.25">
      <c r="M5011">
        <f>1*1.5*10</f>
        <v>15</v>
      </c>
      <c r="N5011">
        <v>1</v>
      </c>
      <c r="O5011">
        <v>1.5</v>
      </c>
      <c r="P5011">
        <v>10</v>
      </c>
    </row>
    <row r="5012" spans="13:16" x14ac:dyDescent="0.25">
      <c r="M5012">
        <f>1*1.5*1.1</f>
        <v>1.6500000000000001</v>
      </c>
      <c r="N5012">
        <v>1</v>
      </c>
      <c r="O5012">
        <v>1.5</v>
      </c>
      <c r="P5012">
        <v>1.1000000000000001</v>
      </c>
    </row>
    <row r="5013" spans="13:16" x14ac:dyDescent="0.25">
      <c r="M5013">
        <f>1*1.5*2.1</f>
        <v>3.1500000000000004</v>
      </c>
      <c r="N5013">
        <v>1</v>
      </c>
      <c r="O5013">
        <v>1.5</v>
      </c>
      <c r="P5013">
        <v>2.1</v>
      </c>
    </row>
    <row r="5014" spans="13:16" x14ac:dyDescent="0.25">
      <c r="M5014">
        <f>1*1.5*3.1</f>
        <v>4.6500000000000004</v>
      </c>
      <c r="N5014">
        <v>1</v>
      </c>
      <c r="O5014">
        <v>1.5</v>
      </c>
      <c r="P5014">
        <v>3.1</v>
      </c>
    </row>
    <row r="5015" spans="13:16" x14ac:dyDescent="0.25">
      <c r="M5015">
        <f>1*1.5*4.1</f>
        <v>6.1499999999999995</v>
      </c>
      <c r="N5015">
        <v>1</v>
      </c>
      <c r="O5015">
        <v>1.5</v>
      </c>
      <c r="P5015">
        <v>4.0999999999999996</v>
      </c>
    </row>
    <row r="5016" spans="13:16" x14ac:dyDescent="0.25">
      <c r="M5016">
        <f>1*1.5*5.1</f>
        <v>7.6499999999999995</v>
      </c>
      <c r="N5016">
        <v>1</v>
      </c>
      <c r="O5016">
        <v>1.5</v>
      </c>
      <c r="P5016">
        <v>5.0999999999999996</v>
      </c>
    </row>
    <row r="5017" spans="13:16" x14ac:dyDescent="0.25">
      <c r="M5017">
        <f>1*1.5*6.1</f>
        <v>9.1499999999999986</v>
      </c>
      <c r="N5017">
        <v>1</v>
      </c>
      <c r="O5017">
        <v>1.5</v>
      </c>
      <c r="P5017">
        <v>6.1</v>
      </c>
    </row>
    <row r="5018" spans="13:16" x14ac:dyDescent="0.25">
      <c r="M5018">
        <f>1*1.5*7.1</f>
        <v>10.649999999999999</v>
      </c>
      <c r="N5018">
        <v>1</v>
      </c>
      <c r="O5018">
        <v>1.5</v>
      </c>
      <c r="P5018">
        <v>7.1</v>
      </c>
    </row>
    <row r="5019" spans="13:16" x14ac:dyDescent="0.25">
      <c r="M5019">
        <f>1*1.5*8.1</f>
        <v>12.149999999999999</v>
      </c>
      <c r="N5019">
        <v>1</v>
      </c>
      <c r="O5019">
        <v>1.5</v>
      </c>
      <c r="P5019">
        <v>8.1</v>
      </c>
    </row>
    <row r="5020" spans="13:16" x14ac:dyDescent="0.25">
      <c r="M5020">
        <f>1*1.5*9.1</f>
        <v>13.649999999999999</v>
      </c>
      <c r="N5020">
        <v>1</v>
      </c>
      <c r="O5020">
        <v>1.5</v>
      </c>
      <c r="P5020">
        <v>9.1</v>
      </c>
    </row>
    <row r="5021" spans="13:16" x14ac:dyDescent="0.25">
      <c r="M5021">
        <f>1*1.5*10.1</f>
        <v>15.149999999999999</v>
      </c>
      <c r="N5021">
        <v>1</v>
      </c>
      <c r="O5021">
        <v>1.5</v>
      </c>
      <c r="P5021">
        <v>10.1</v>
      </c>
    </row>
    <row r="5022" spans="13:16" x14ac:dyDescent="0.25">
      <c r="M5022">
        <f>1*1.5*1.2</f>
        <v>1.7999999999999998</v>
      </c>
      <c r="N5022">
        <v>1</v>
      </c>
      <c r="O5022">
        <v>1.5</v>
      </c>
      <c r="P5022">
        <v>1.2</v>
      </c>
    </row>
    <row r="5023" spans="13:16" x14ac:dyDescent="0.25">
      <c r="M5023">
        <f>1*1.5*2.2</f>
        <v>3.3000000000000003</v>
      </c>
      <c r="N5023">
        <v>1</v>
      </c>
      <c r="O5023">
        <v>1.5</v>
      </c>
      <c r="P5023">
        <v>2.2000000000000002</v>
      </c>
    </row>
    <row r="5024" spans="13:16" x14ac:dyDescent="0.25">
      <c r="M5024">
        <f>1*1.5*3.2</f>
        <v>4.8000000000000007</v>
      </c>
      <c r="N5024">
        <v>1</v>
      </c>
      <c r="O5024">
        <v>1.5</v>
      </c>
      <c r="P5024">
        <v>3.2</v>
      </c>
    </row>
    <row r="5025" spans="13:16" x14ac:dyDescent="0.25">
      <c r="M5025">
        <f>1*1.5*4.2</f>
        <v>6.3000000000000007</v>
      </c>
      <c r="N5025">
        <v>1</v>
      </c>
      <c r="O5025">
        <v>1.5</v>
      </c>
      <c r="P5025">
        <v>4.2</v>
      </c>
    </row>
    <row r="5026" spans="13:16" x14ac:dyDescent="0.25">
      <c r="M5026">
        <f>1*1.5*5.2</f>
        <v>7.8000000000000007</v>
      </c>
      <c r="N5026">
        <v>1</v>
      </c>
      <c r="O5026">
        <v>1.5</v>
      </c>
      <c r="P5026">
        <v>5.2</v>
      </c>
    </row>
    <row r="5027" spans="13:16" x14ac:dyDescent="0.25">
      <c r="M5027">
        <f>1*1.5*6.2</f>
        <v>9.3000000000000007</v>
      </c>
      <c r="N5027">
        <v>1</v>
      </c>
      <c r="O5027">
        <v>1.5</v>
      </c>
      <c r="P5027">
        <v>6.2</v>
      </c>
    </row>
    <row r="5028" spans="13:16" x14ac:dyDescent="0.25">
      <c r="M5028">
        <f>1*1.5*7.2</f>
        <v>10.8</v>
      </c>
      <c r="N5028">
        <v>1</v>
      </c>
      <c r="O5028">
        <v>1.5</v>
      </c>
      <c r="P5028">
        <v>7.2</v>
      </c>
    </row>
    <row r="5029" spans="13:16" x14ac:dyDescent="0.25">
      <c r="M5029">
        <f>1*1.5*8.2</f>
        <v>12.299999999999999</v>
      </c>
      <c r="N5029">
        <v>1</v>
      </c>
      <c r="O5029">
        <v>1.5</v>
      </c>
      <c r="P5029">
        <v>8.1999999999999993</v>
      </c>
    </row>
    <row r="5030" spans="13:16" x14ac:dyDescent="0.25">
      <c r="M5030">
        <f>1*1.5*9.2</f>
        <v>13.799999999999999</v>
      </c>
      <c r="N5030">
        <v>1</v>
      </c>
      <c r="O5030">
        <v>1.5</v>
      </c>
      <c r="P5030">
        <v>9.1999999999999993</v>
      </c>
    </row>
    <row r="5031" spans="13:16" x14ac:dyDescent="0.25">
      <c r="M5031">
        <f>1*1.5*10.2</f>
        <v>15.299999999999999</v>
      </c>
      <c r="N5031">
        <v>1</v>
      </c>
      <c r="O5031">
        <v>1.5</v>
      </c>
      <c r="P5031">
        <v>10.199999999999999</v>
      </c>
    </row>
    <row r="5032" spans="13:16" x14ac:dyDescent="0.25">
      <c r="M5032">
        <f>1*1.5*1.3</f>
        <v>1.9500000000000002</v>
      </c>
      <c r="N5032">
        <v>1</v>
      </c>
      <c r="O5032">
        <v>1.5</v>
      </c>
      <c r="P5032">
        <v>1.3</v>
      </c>
    </row>
    <row r="5033" spans="13:16" x14ac:dyDescent="0.25">
      <c r="M5033">
        <f>1*1.5*2.3</f>
        <v>3.4499999999999997</v>
      </c>
      <c r="N5033">
        <v>1</v>
      </c>
      <c r="O5033">
        <v>1.5</v>
      </c>
      <c r="P5033">
        <v>2.2999999999999998</v>
      </c>
    </row>
    <row r="5034" spans="13:16" x14ac:dyDescent="0.25">
      <c r="M5034">
        <f>1*1.5*3.3</f>
        <v>4.9499999999999993</v>
      </c>
      <c r="N5034">
        <v>1</v>
      </c>
      <c r="O5034">
        <v>1.5</v>
      </c>
      <c r="P5034">
        <v>3.3</v>
      </c>
    </row>
    <row r="5035" spans="13:16" x14ac:dyDescent="0.25">
      <c r="M5035">
        <f>1*1.5*4.3</f>
        <v>6.4499999999999993</v>
      </c>
      <c r="N5035">
        <v>1</v>
      </c>
      <c r="O5035">
        <v>1.5</v>
      </c>
      <c r="P5035">
        <v>4.3</v>
      </c>
    </row>
    <row r="5036" spans="13:16" x14ac:dyDescent="0.25">
      <c r="M5036">
        <f>1*1.5*5.3</f>
        <v>7.9499999999999993</v>
      </c>
      <c r="N5036">
        <v>1</v>
      </c>
      <c r="O5036">
        <v>1.5</v>
      </c>
      <c r="P5036">
        <v>5.3</v>
      </c>
    </row>
    <row r="5037" spans="13:16" x14ac:dyDescent="0.25">
      <c r="M5037">
        <f>1*1.5*6.3</f>
        <v>9.4499999999999993</v>
      </c>
      <c r="N5037">
        <v>1</v>
      </c>
      <c r="O5037">
        <v>1.5</v>
      </c>
      <c r="P5037">
        <v>6.3</v>
      </c>
    </row>
    <row r="5038" spans="13:16" x14ac:dyDescent="0.25">
      <c r="M5038">
        <f>1*1.5*7.3</f>
        <v>10.95</v>
      </c>
      <c r="N5038">
        <v>1</v>
      </c>
      <c r="O5038">
        <v>1.5</v>
      </c>
      <c r="P5038">
        <v>7.3</v>
      </c>
    </row>
    <row r="5039" spans="13:16" x14ac:dyDescent="0.25">
      <c r="M5039">
        <f>1*1.5*8.3</f>
        <v>12.450000000000001</v>
      </c>
      <c r="N5039">
        <v>1</v>
      </c>
      <c r="O5039">
        <v>1.5</v>
      </c>
      <c r="P5039">
        <v>8.3000000000000007</v>
      </c>
    </row>
    <row r="5040" spans="13:16" x14ac:dyDescent="0.25">
      <c r="M5040">
        <f>1*1.5*9.3</f>
        <v>13.950000000000001</v>
      </c>
      <c r="N5040">
        <v>1</v>
      </c>
      <c r="O5040">
        <v>1.5</v>
      </c>
      <c r="P5040">
        <v>9.3000000000000007</v>
      </c>
    </row>
    <row r="5041" spans="13:16" x14ac:dyDescent="0.25">
      <c r="M5041">
        <f>1*1.5*10.3</f>
        <v>15.450000000000001</v>
      </c>
      <c r="N5041">
        <v>1</v>
      </c>
      <c r="O5041">
        <v>1.5</v>
      </c>
      <c r="P5041">
        <v>10.3</v>
      </c>
    </row>
    <row r="5042" spans="13:16" x14ac:dyDescent="0.25">
      <c r="M5042">
        <f>1*1.5*1.4</f>
        <v>2.0999999999999996</v>
      </c>
      <c r="N5042">
        <v>1</v>
      </c>
      <c r="O5042">
        <v>1.5</v>
      </c>
      <c r="P5042">
        <v>1.4</v>
      </c>
    </row>
    <row r="5043" spans="13:16" x14ac:dyDescent="0.25">
      <c r="M5043">
        <f>1*1.5*2.4</f>
        <v>3.5999999999999996</v>
      </c>
      <c r="N5043">
        <v>1</v>
      </c>
      <c r="O5043">
        <v>1.5</v>
      </c>
      <c r="P5043">
        <v>2.4</v>
      </c>
    </row>
    <row r="5044" spans="13:16" x14ac:dyDescent="0.25">
      <c r="M5044">
        <f>1*1.5*3.4</f>
        <v>5.0999999999999996</v>
      </c>
      <c r="N5044">
        <v>1</v>
      </c>
      <c r="O5044">
        <v>1.5</v>
      </c>
      <c r="P5044">
        <v>3.4</v>
      </c>
    </row>
    <row r="5045" spans="13:16" x14ac:dyDescent="0.25">
      <c r="M5045">
        <f>1*1.5*4.4</f>
        <v>6.6000000000000005</v>
      </c>
      <c r="N5045">
        <v>1</v>
      </c>
      <c r="O5045">
        <v>1.5</v>
      </c>
      <c r="P5045">
        <v>4.4000000000000004</v>
      </c>
    </row>
    <row r="5046" spans="13:16" x14ac:dyDescent="0.25">
      <c r="M5046">
        <f>1*1.5*5.4</f>
        <v>8.1000000000000014</v>
      </c>
      <c r="N5046">
        <v>1</v>
      </c>
      <c r="O5046">
        <v>1.5</v>
      </c>
      <c r="P5046">
        <v>5.4</v>
      </c>
    </row>
    <row r="5047" spans="13:16" x14ac:dyDescent="0.25">
      <c r="M5047">
        <f>1*1.5*6.4</f>
        <v>9.6000000000000014</v>
      </c>
      <c r="N5047">
        <v>1</v>
      </c>
      <c r="O5047">
        <v>1.5</v>
      </c>
      <c r="P5047">
        <v>6.4</v>
      </c>
    </row>
    <row r="5048" spans="13:16" x14ac:dyDescent="0.25">
      <c r="M5048">
        <f>1*1.5*7.4</f>
        <v>11.100000000000001</v>
      </c>
      <c r="N5048">
        <v>1</v>
      </c>
      <c r="O5048">
        <v>1.5</v>
      </c>
      <c r="P5048">
        <v>7.4</v>
      </c>
    </row>
    <row r="5049" spans="13:16" x14ac:dyDescent="0.25">
      <c r="M5049">
        <f>1*1.5*8.4</f>
        <v>12.600000000000001</v>
      </c>
      <c r="N5049">
        <v>1</v>
      </c>
      <c r="O5049">
        <v>1.5</v>
      </c>
      <c r="P5049">
        <v>8.4</v>
      </c>
    </row>
    <row r="5050" spans="13:16" x14ac:dyDescent="0.25">
      <c r="M5050">
        <f>1*1.5*9.4</f>
        <v>14.100000000000001</v>
      </c>
      <c r="N5050">
        <v>1</v>
      </c>
      <c r="O5050">
        <v>1.5</v>
      </c>
      <c r="P5050">
        <v>9.4</v>
      </c>
    </row>
    <row r="5051" spans="13:16" x14ac:dyDescent="0.25">
      <c r="M5051">
        <f>1*1.5*10.4</f>
        <v>15.600000000000001</v>
      </c>
      <c r="N5051">
        <v>1</v>
      </c>
      <c r="O5051">
        <v>1.5</v>
      </c>
      <c r="P5051">
        <v>10.4</v>
      </c>
    </row>
    <row r="5052" spans="13:16" x14ac:dyDescent="0.25">
      <c r="M5052">
        <f>1*1.5*1.5</f>
        <v>2.25</v>
      </c>
      <c r="N5052">
        <v>1</v>
      </c>
      <c r="O5052">
        <v>1.5</v>
      </c>
      <c r="P5052">
        <v>1.5</v>
      </c>
    </row>
    <row r="5053" spans="13:16" x14ac:dyDescent="0.25">
      <c r="M5053">
        <f>1*1.5*2.5</f>
        <v>3.75</v>
      </c>
      <c r="N5053">
        <v>1</v>
      </c>
      <c r="O5053">
        <v>1.5</v>
      </c>
      <c r="P5053">
        <v>2.5</v>
      </c>
    </row>
    <row r="5054" spans="13:16" x14ac:dyDescent="0.25">
      <c r="M5054">
        <f>1*1.5*3.5</f>
        <v>5.25</v>
      </c>
      <c r="N5054">
        <v>1</v>
      </c>
      <c r="O5054">
        <v>1.5</v>
      </c>
      <c r="P5054">
        <v>3.5</v>
      </c>
    </row>
    <row r="5055" spans="13:16" x14ac:dyDescent="0.25">
      <c r="M5055">
        <f>1*1.5*4.5</f>
        <v>6.75</v>
      </c>
      <c r="N5055">
        <v>1</v>
      </c>
      <c r="O5055">
        <v>1.5</v>
      </c>
      <c r="P5055">
        <v>4.5</v>
      </c>
    </row>
    <row r="5056" spans="13:16" x14ac:dyDescent="0.25">
      <c r="M5056">
        <f>1*1.5*5.5</f>
        <v>8.25</v>
      </c>
      <c r="N5056">
        <v>1</v>
      </c>
      <c r="O5056">
        <v>1.5</v>
      </c>
      <c r="P5056">
        <v>5.5</v>
      </c>
    </row>
    <row r="5057" spans="13:16" x14ac:dyDescent="0.25">
      <c r="M5057">
        <f>1*1.5*6.5</f>
        <v>9.75</v>
      </c>
      <c r="N5057">
        <v>1</v>
      </c>
      <c r="O5057">
        <v>1.5</v>
      </c>
      <c r="P5057">
        <v>6.5</v>
      </c>
    </row>
    <row r="5058" spans="13:16" x14ac:dyDescent="0.25">
      <c r="M5058">
        <f>1*1.5*7.5</f>
        <v>11.25</v>
      </c>
      <c r="N5058">
        <v>1</v>
      </c>
      <c r="O5058">
        <v>1.5</v>
      </c>
      <c r="P5058">
        <v>7.5</v>
      </c>
    </row>
    <row r="5059" spans="13:16" x14ac:dyDescent="0.25">
      <c r="M5059">
        <f>1*1.5*8.5</f>
        <v>12.75</v>
      </c>
      <c r="N5059">
        <v>1</v>
      </c>
      <c r="O5059">
        <v>1.5</v>
      </c>
      <c r="P5059">
        <v>8.5</v>
      </c>
    </row>
    <row r="5060" spans="13:16" x14ac:dyDescent="0.25">
      <c r="M5060">
        <f>1*1.5*9.5</f>
        <v>14.25</v>
      </c>
      <c r="N5060">
        <v>1</v>
      </c>
      <c r="O5060">
        <v>1.5</v>
      </c>
      <c r="P5060">
        <v>9.5</v>
      </c>
    </row>
    <row r="5061" spans="13:16" x14ac:dyDescent="0.25">
      <c r="M5061">
        <f>1*1.5*10.5</f>
        <v>15.75</v>
      </c>
      <c r="N5061">
        <v>1</v>
      </c>
      <c r="O5061">
        <v>1.5</v>
      </c>
      <c r="P5061">
        <v>10.5</v>
      </c>
    </row>
    <row r="5062" spans="13:16" x14ac:dyDescent="0.25">
      <c r="M5062">
        <f>1*1.5*1.6</f>
        <v>2.4000000000000004</v>
      </c>
      <c r="N5062">
        <v>1</v>
      </c>
      <c r="O5062">
        <v>1.5</v>
      </c>
      <c r="P5062">
        <v>1.6</v>
      </c>
    </row>
    <row r="5063" spans="13:16" x14ac:dyDescent="0.25">
      <c r="M5063">
        <f>1*1.5*2.6</f>
        <v>3.9000000000000004</v>
      </c>
      <c r="N5063">
        <v>1</v>
      </c>
      <c r="O5063">
        <v>1.5</v>
      </c>
      <c r="P5063">
        <v>2.6</v>
      </c>
    </row>
    <row r="5064" spans="13:16" x14ac:dyDescent="0.25">
      <c r="M5064">
        <f>1*1.5*3.6</f>
        <v>5.4</v>
      </c>
      <c r="N5064">
        <v>1</v>
      </c>
      <c r="O5064">
        <v>1.5</v>
      </c>
      <c r="P5064">
        <v>3.6</v>
      </c>
    </row>
    <row r="5065" spans="13:16" x14ac:dyDescent="0.25">
      <c r="M5065">
        <f>1*1.5*4.6</f>
        <v>6.8999999999999995</v>
      </c>
      <c r="N5065">
        <v>1</v>
      </c>
      <c r="O5065">
        <v>1.5</v>
      </c>
      <c r="P5065">
        <v>4.5999999999999996</v>
      </c>
    </row>
    <row r="5066" spans="13:16" x14ac:dyDescent="0.25">
      <c r="M5066">
        <f>1*1.5*5.6</f>
        <v>8.3999999999999986</v>
      </c>
      <c r="N5066">
        <v>1</v>
      </c>
      <c r="O5066">
        <v>1.5</v>
      </c>
      <c r="P5066">
        <v>5.6</v>
      </c>
    </row>
    <row r="5067" spans="13:16" x14ac:dyDescent="0.25">
      <c r="M5067">
        <f>1*1.5*6.6</f>
        <v>9.8999999999999986</v>
      </c>
      <c r="N5067">
        <v>1</v>
      </c>
      <c r="O5067">
        <v>1.5</v>
      </c>
      <c r="P5067">
        <v>6.6</v>
      </c>
    </row>
    <row r="5068" spans="13:16" x14ac:dyDescent="0.25">
      <c r="M5068">
        <f>1*1.5*7.6</f>
        <v>11.399999999999999</v>
      </c>
      <c r="N5068">
        <v>1</v>
      </c>
      <c r="O5068">
        <v>1.5</v>
      </c>
      <c r="P5068">
        <v>7.6</v>
      </c>
    </row>
    <row r="5069" spans="13:16" x14ac:dyDescent="0.25">
      <c r="M5069">
        <f>1*1.5*8.6</f>
        <v>12.899999999999999</v>
      </c>
      <c r="N5069">
        <v>1</v>
      </c>
      <c r="O5069">
        <v>1.5</v>
      </c>
      <c r="P5069">
        <v>8.6</v>
      </c>
    </row>
    <row r="5070" spans="13:16" x14ac:dyDescent="0.25">
      <c r="M5070">
        <f>1*1.5*9.6</f>
        <v>14.399999999999999</v>
      </c>
      <c r="N5070">
        <v>1</v>
      </c>
      <c r="O5070">
        <v>1.5</v>
      </c>
      <c r="P5070">
        <v>9.6</v>
      </c>
    </row>
    <row r="5071" spans="13:16" x14ac:dyDescent="0.25">
      <c r="M5071">
        <f>1*1.5*10.6</f>
        <v>15.899999999999999</v>
      </c>
      <c r="N5071">
        <v>1</v>
      </c>
      <c r="O5071">
        <v>1.5</v>
      </c>
      <c r="P5071">
        <v>10.6</v>
      </c>
    </row>
    <row r="5072" spans="13:16" x14ac:dyDescent="0.25">
      <c r="M5072">
        <f>1*1.5*1.7</f>
        <v>2.5499999999999998</v>
      </c>
      <c r="N5072">
        <v>1</v>
      </c>
      <c r="O5072">
        <v>1.5</v>
      </c>
      <c r="P5072">
        <v>1.7</v>
      </c>
    </row>
    <row r="5073" spans="13:16" x14ac:dyDescent="0.25">
      <c r="M5073">
        <f>1*1.5*2.7</f>
        <v>4.0500000000000007</v>
      </c>
      <c r="N5073">
        <v>1</v>
      </c>
      <c r="O5073">
        <v>1.5</v>
      </c>
      <c r="P5073">
        <v>2.7</v>
      </c>
    </row>
    <row r="5074" spans="13:16" x14ac:dyDescent="0.25">
      <c r="M5074">
        <f>1*1.5*3.7</f>
        <v>5.5500000000000007</v>
      </c>
      <c r="N5074">
        <v>1</v>
      </c>
      <c r="O5074">
        <v>1.5</v>
      </c>
      <c r="P5074">
        <v>3.7</v>
      </c>
    </row>
    <row r="5075" spans="13:16" x14ac:dyDescent="0.25">
      <c r="M5075">
        <f>1*1.5*4.7</f>
        <v>7.0500000000000007</v>
      </c>
      <c r="N5075">
        <v>1</v>
      </c>
      <c r="O5075">
        <v>1.5</v>
      </c>
      <c r="P5075">
        <v>4.7</v>
      </c>
    </row>
    <row r="5076" spans="13:16" x14ac:dyDescent="0.25">
      <c r="M5076">
        <f>1*1.5*5.7</f>
        <v>8.5500000000000007</v>
      </c>
      <c r="N5076">
        <v>1</v>
      </c>
      <c r="O5076">
        <v>1.5</v>
      </c>
      <c r="P5076">
        <v>5.7</v>
      </c>
    </row>
    <row r="5077" spans="13:16" x14ac:dyDescent="0.25">
      <c r="M5077">
        <f>1*1.5*6.7</f>
        <v>10.050000000000001</v>
      </c>
      <c r="N5077">
        <v>1</v>
      </c>
      <c r="O5077">
        <v>1.5</v>
      </c>
      <c r="P5077">
        <v>6.7</v>
      </c>
    </row>
    <row r="5078" spans="13:16" x14ac:dyDescent="0.25">
      <c r="M5078">
        <f>1*1.5*7.7</f>
        <v>11.55</v>
      </c>
      <c r="N5078">
        <v>1</v>
      </c>
      <c r="O5078">
        <v>1.5</v>
      </c>
      <c r="P5078">
        <v>7.7</v>
      </c>
    </row>
    <row r="5079" spans="13:16" x14ac:dyDescent="0.25">
      <c r="M5079">
        <f>1*1.5*8.7</f>
        <v>13.049999999999999</v>
      </c>
      <c r="N5079">
        <v>1</v>
      </c>
      <c r="O5079">
        <v>1.5</v>
      </c>
      <c r="P5079">
        <v>8.6999999999999993</v>
      </c>
    </row>
    <row r="5080" spans="13:16" x14ac:dyDescent="0.25">
      <c r="M5080">
        <f>1*1.5*9.7</f>
        <v>14.549999999999999</v>
      </c>
      <c r="N5080">
        <v>1</v>
      </c>
      <c r="O5080">
        <v>1.5</v>
      </c>
      <c r="P5080">
        <v>9.6999999999999993</v>
      </c>
    </row>
    <row r="5081" spans="13:16" x14ac:dyDescent="0.25">
      <c r="M5081">
        <f>1*1.5*10.7</f>
        <v>16.049999999999997</v>
      </c>
      <c r="N5081">
        <v>1</v>
      </c>
      <c r="O5081">
        <v>1.5</v>
      </c>
      <c r="P5081">
        <v>10.7</v>
      </c>
    </row>
    <row r="5082" spans="13:16" x14ac:dyDescent="0.25">
      <c r="M5082">
        <f>1*1.5*1.8</f>
        <v>2.7</v>
      </c>
      <c r="N5082">
        <v>1</v>
      </c>
      <c r="O5082">
        <v>1.5</v>
      </c>
      <c r="P5082">
        <v>1.8</v>
      </c>
    </row>
    <row r="5083" spans="13:16" x14ac:dyDescent="0.25">
      <c r="M5083">
        <f>1*1.5*2.8</f>
        <v>4.1999999999999993</v>
      </c>
      <c r="N5083">
        <v>1</v>
      </c>
      <c r="O5083">
        <v>1.5</v>
      </c>
      <c r="P5083">
        <v>2.8</v>
      </c>
    </row>
    <row r="5084" spans="13:16" x14ac:dyDescent="0.25">
      <c r="M5084">
        <f>1*1.5*3.8</f>
        <v>5.6999999999999993</v>
      </c>
      <c r="N5084">
        <v>1</v>
      </c>
      <c r="O5084">
        <v>1.5</v>
      </c>
      <c r="P5084">
        <v>3.8</v>
      </c>
    </row>
    <row r="5085" spans="13:16" x14ac:dyDescent="0.25">
      <c r="M5085">
        <f>1*1.5*4.8</f>
        <v>7.1999999999999993</v>
      </c>
      <c r="N5085">
        <v>1</v>
      </c>
      <c r="O5085">
        <v>1.5</v>
      </c>
      <c r="P5085">
        <v>4.8</v>
      </c>
    </row>
    <row r="5086" spans="13:16" x14ac:dyDescent="0.25">
      <c r="M5086">
        <f>1*1.5*5.8</f>
        <v>8.6999999999999993</v>
      </c>
      <c r="N5086">
        <v>1</v>
      </c>
      <c r="O5086">
        <v>1.5</v>
      </c>
      <c r="P5086">
        <v>5.8</v>
      </c>
    </row>
    <row r="5087" spans="13:16" x14ac:dyDescent="0.25">
      <c r="M5087">
        <f>1*1.5*6.8</f>
        <v>10.199999999999999</v>
      </c>
      <c r="N5087">
        <v>1</v>
      </c>
      <c r="O5087">
        <v>1.5</v>
      </c>
      <c r="P5087">
        <v>6.8</v>
      </c>
    </row>
    <row r="5088" spans="13:16" x14ac:dyDescent="0.25">
      <c r="M5088">
        <f>1*1.5*7.8</f>
        <v>11.7</v>
      </c>
      <c r="N5088">
        <v>1</v>
      </c>
      <c r="O5088">
        <v>1.5</v>
      </c>
      <c r="P5088">
        <v>7.8</v>
      </c>
    </row>
    <row r="5089" spans="13:16" x14ac:dyDescent="0.25">
      <c r="M5089">
        <f>1*1.5*8.8</f>
        <v>13.200000000000001</v>
      </c>
      <c r="N5089">
        <v>1</v>
      </c>
      <c r="O5089">
        <v>1.5</v>
      </c>
      <c r="P5089">
        <v>8.8000000000000007</v>
      </c>
    </row>
    <row r="5090" spans="13:16" x14ac:dyDescent="0.25">
      <c r="M5090">
        <f>1*1.5*9.8</f>
        <v>14.700000000000001</v>
      </c>
      <c r="N5090">
        <v>1</v>
      </c>
      <c r="O5090">
        <v>1.5</v>
      </c>
      <c r="P5090">
        <v>9.8000000000000007</v>
      </c>
    </row>
    <row r="5091" spans="13:16" x14ac:dyDescent="0.25">
      <c r="M5091">
        <f>1*1.5*10.8</f>
        <v>16.200000000000003</v>
      </c>
      <c r="N5091">
        <v>1</v>
      </c>
      <c r="O5091">
        <v>1.5</v>
      </c>
      <c r="P5091">
        <v>10.8</v>
      </c>
    </row>
    <row r="5092" spans="13:16" x14ac:dyDescent="0.25">
      <c r="M5092">
        <f>1*1.5*1.9</f>
        <v>2.8499999999999996</v>
      </c>
      <c r="N5092">
        <v>1</v>
      </c>
      <c r="O5092">
        <v>1.5</v>
      </c>
      <c r="P5092">
        <v>1.9</v>
      </c>
    </row>
    <row r="5093" spans="13:16" x14ac:dyDescent="0.25">
      <c r="M5093">
        <f>1*1.5*2.9</f>
        <v>4.3499999999999996</v>
      </c>
      <c r="N5093">
        <v>1</v>
      </c>
      <c r="O5093">
        <v>1.5</v>
      </c>
      <c r="P5093">
        <v>2.9</v>
      </c>
    </row>
    <row r="5094" spans="13:16" x14ac:dyDescent="0.25">
      <c r="M5094">
        <f>1*1.5*3.9</f>
        <v>5.85</v>
      </c>
      <c r="N5094">
        <v>1</v>
      </c>
      <c r="O5094">
        <v>1.5</v>
      </c>
      <c r="P5094">
        <v>3.9</v>
      </c>
    </row>
    <row r="5095" spans="13:16" x14ac:dyDescent="0.25">
      <c r="M5095">
        <f>1*1.5*4.9</f>
        <v>7.3500000000000005</v>
      </c>
      <c r="N5095">
        <v>1</v>
      </c>
      <c r="O5095">
        <v>1.5</v>
      </c>
      <c r="P5095">
        <v>4.9000000000000004</v>
      </c>
    </row>
    <row r="5096" spans="13:16" x14ac:dyDescent="0.25">
      <c r="M5096">
        <f>1*1.5*5.9</f>
        <v>8.8500000000000014</v>
      </c>
      <c r="N5096">
        <v>1</v>
      </c>
      <c r="O5096">
        <v>1.5</v>
      </c>
      <c r="P5096">
        <v>5.9</v>
      </c>
    </row>
    <row r="5097" spans="13:16" x14ac:dyDescent="0.25">
      <c r="M5097">
        <f>1*1.5*6.9</f>
        <v>10.350000000000001</v>
      </c>
      <c r="N5097">
        <v>1</v>
      </c>
      <c r="O5097">
        <v>1.5</v>
      </c>
      <c r="P5097">
        <v>6.9</v>
      </c>
    </row>
    <row r="5098" spans="13:16" x14ac:dyDescent="0.25">
      <c r="M5098">
        <f>1*1.5*7.9</f>
        <v>11.850000000000001</v>
      </c>
      <c r="N5098">
        <v>1</v>
      </c>
      <c r="O5098">
        <v>1.5</v>
      </c>
      <c r="P5098">
        <v>7.9</v>
      </c>
    </row>
    <row r="5099" spans="13:16" x14ac:dyDescent="0.25">
      <c r="M5099">
        <f>1*1.5*8.9</f>
        <v>13.350000000000001</v>
      </c>
      <c r="N5099">
        <v>1</v>
      </c>
      <c r="O5099">
        <v>1.5</v>
      </c>
      <c r="P5099">
        <v>8.9</v>
      </c>
    </row>
    <row r="5100" spans="13:16" x14ac:dyDescent="0.25">
      <c r="M5100">
        <f>1*1.5*9.9</f>
        <v>14.850000000000001</v>
      </c>
      <c r="N5100">
        <v>1</v>
      </c>
      <c r="O5100">
        <v>1.5</v>
      </c>
      <c r="P5100">
        <v>9.9</v>
      </c>
    </row>
    <row r="5101" spans="13:16" x14ac:dyDescent="0.25">
      <c r="M5101">
        <f>1*1.5*10.9</f>
        <v>16.350000000000001</v>
      </c>
      <c r="N5101">
        <v>1</v>
      </c>
      <c r="O5101">
        <v>1.5</v>
      </c>
      <c r="P5101">
        <v>10.9</v>
      </c>
    </row>
    <row r="5102" spans="13:16" x14ac:dyDescent="0.25">
      <c r="M5102">
        <f>1*2.5*1</f>
        <v>2.5</v>
      </c>
      <c r="N5102">
        <v>1</v>
      </c>
      <c r="O5102">
        <v>2.5</v>
      </c>
      <c r="P5102">
        <v>1</v>
      </c>
    </row>
    <row r="5103" spans="13:16" x14ac:dyDescent="0.25">
      <c r="M5103">
        <f>1*2.5*2</f>
        <v>5</v>
      </c>
      <c r="N5103">
        <v>1</v>
      </c>
      <c r="O5103">
        <v>2.5</v>
      </c>
      <c r="P5103">
        <v>2</v>
      </c>
    </row>
    <row r="5104" spans="13:16" x14ac:dyDescent="0.25">
      <c r="M5104">
        <f>1*2.5*3</f>
        <v>7.5</v>
      </c>
      <c r="N5104">
        <v>1</v>
      </c>
      <c r="O5104">
        <v>2.5</v>
      </c>
      <c r="P5104">
        <v>3</v>
      </c>
    </row>
    <row r="5105" spans="13:16" x14ac:dyDescent="0.25">
      <c r="M5105">
        <f>1*2.5*4</f>
        <v>10</v>
      </c>
      <c r="N5105">
        <v>1</v>
      </c>
      <c r="O5105">
        <v>2.5</v>
      </c>
      <c r="P5105">
        <v>4</v>
      </c>
    </row>
    <row r="5106" spans="13:16" x14ac:dyDescent="0.25">
      <c r="M5106">
        <f>1*2.5*5</f>
        <v>12.5</v>
      </c>
      <c r="N5106">
        <v>1</v>
      </c>
      <c r="O5106">
        <v>2.5</v>
      </c>
      <c r="P5106">
        <v>5</v>
      </c>
    </row>
    <row r="5107" spans="13:16" x14ac:dyDescent="0.25">
      <c r="M5107">
        <f>1*2.5*6</f>
        <v>15</v>
      </c>
      <c r="N5107">
        <v>1</v>
      </c>
      <c r="O5107">
        <v>2.5</v>
      </c>
      <c r="P5107">
        <v>6</v>
      </c>
    </row>
    <row r="5108" spans="13:16" x14ac:dyDescent="0.25">
      <c r="M5108">
        <f>1*2.5*7</f>
        <v>17.5</v>
      </c>
      <c r="N5108">
        <v>1</v>
      </c>
      <c r="O5108">
        <v>2.5</v>
      </c>
      <c r="P5108">
        <v>7</v>
      </c>
    </row>
    <row r="5109" spans="13:16" x14ac:dyDescent="0.25">
      <c r="M5109">
        <f>1*2.5*8</f>
        <v>20</v>
      </c>
      <c r="N5109">
        <v>1</v>
      </c>
      <c r="O5109">
        <v>2.5</v>
      </c>
      <c r="P5109">
        <v>8</v>
      </c>
    </row>
    <row r="5110" spans="13:16" x14ac:dyDescent="0.25">
      <c r="M5110">
        <f>1*2.5*9</f>
        <v>22.5</v>
      </c>
      <c r="N5110">
        <v>1</v>
      </c>
      <c r="O5110">
        <v>2.5</v>
      </c>
      <c r="P5110">
        <v>9</v>
      </c>
    </row>
    <row r="5111" spans="13:16" x14ac:dyDescent="0.25">
      <c r="M5111">
        <f>1*2.5*10</f>
        <v>25</v>
      </c>
      <c r="N5111">
        <v>1</v>
      </c>
      <c r="O5111">
        <v>2.5</v>
      </c>
      <c r="P5111">
        <v>10</v>
      </c>
    </row>
    <row r="5112" spans="13:16" x14ac:dyDescent="0.25">
      <c r="M5112">
        <f>1*2.5*1.1</f>
        <v>2.75</v>
      </c>
      <c r="N5112">
        <v>1</v>
      </c>
      <c r="O5112">
        <v>2.5</v>
      </c>
      <c r="P5112">
        <v>1.1000000000000001</v>
      </c>
    </row>
    <row r="5113" spans="13:16" x14ac:dyDescent="0.25">
      <c r="M5113">
        <f>1*2.5*2.1</f>
        <v>5.25</v>
      </c>
      <c r="N5113">
        <v>1</v>
      </c>
      <c r="O5113">
        <v>2.5</v>
      </c>
      <c r="P5113">
        <v>2.1</v>
      </c>
    </row>
    <row r="5114" spans="13:16" x14ac:dyDescent="0.25">
      <c r="M5114">
        <f>1*2.5*3.1</f>
        <v>7.75</v>
      </c>
      <c r="N5114">
        <v>1</v>
      </c>
      <c r="O5114">
        <v>2.5</v>
      </c>
      <c r="P5114">
        <v>3.1</v>
      </c>
    </row>
    <row r="5115" spans="13:16" x14ac:dyDescent="0.25">
      <c r="M5115">
        <f>1*2.5*4.1</f>
        <v>10.25</v>
      </c>
      <c r="N5115">
        <v>1</v>
      </c>
      <c r="O5115">
        <v>2.5</v>
      </c>
      <c r="P5115">
        <v>4.0999999999999996</v>
      </c>
    </row>
    <row r="5116" spans="13:16" x14ac:dyDescent="0.25">
      <c r="M5116">
        <f>1*2.5*5.1</f>
        <v>12.75</v>
      </c>
      <c r="N5116">
        <v>1</v>
      </c>
      <c r="O5116">
        <v>2.5</v>
      </c>
      <c r="P5116">
        <v>5.0999999999999996</v>
      </c>
    </row>
    <row r="5117" spans="13:16" x14ac:dyDescent="0.25">
      <c r="M5117">
        <f>1*2.5*6.1</f>
        <v>15.25</v>
      </c>
      <c r="N5117">
        <v>1</v>
      </c>
      <c r="O5117">
        <v>2.5</v>
      </c>
      <c r="P5117">
        <v>6.1</v>
      </c>
    </row>
    <row r="5118" spans="13:16" x14ac:dyDescent="0.25">
      <c r="M5118">
        <f>1*2.5*7.1</f>
        <v>17.75</v>
      </c>
      <c r="N5118">
        <v>1</v>
      </c>
      <c r="O5118">
        <v>2.5</v>
      </c>
      <c r="P5118">
        <v>7.1</v>
      </c>
    </row>
    <row r="5119" spans="13:16" x14ac:dyDescent="0.25">
      <c r="M5119">
        <f>1*2.5*8.1</f>
        <v>20.25</v>
      </c>
      <c r="N5119">
        <v>1</v>
      </c>
      <c r="O5119">
        <v>2.5</v>
      </c>
      <c r="P5119">
        <v>8.1</v>
      </c>
    </row>
    <row r="5120" spans="13:16" x14ac:dyDescent="0.25">
      <c r="M5120">
        <f>1*2.5*9.1</f>
        <v>22.75</v>
      </c>
      <c r="N5120">
        <v>1</v>
      </c>
      <c r="O5120">
        <v>2.5</v>
      </c>
      <c r="P5120">
        <v>9.1</v>
      </c>
    </row>
    <row r="5121" spans="13:16" x14ac:dyDescent="0.25">
      <c r="M5121">
        <f>1*2.5*10.1</f>
        <v>25.25</v>
      </c>
      <c r="N5121">
        <v>1</v>
      </c>
      <c r="O5121">
        <v>2.5</v>
      </c>
      <c r="P5121">
        <v>10.1</v>
      </c>
    </row>
    <row r="5122" spans="13:16" x14ac:dyDescent="0.25">
      <c r="M5122">
        <f>1*2.5*1.2</f>
        <v>3</v>
      </c>
      <c r="N5122">
        <v>1</v>
      </c>
      <c r="O5122">
        <v>2.5</v>
      </c>
      <c r="P5122">
        <v>1.2</v>
      </c>
    </row>
    <row r="5123" spans="13:16" x14ac:dyDescent="0.25">
      <c r="M5123">
        <f>1*2.5*2.2</f>
        <v>5.5</v>
      </c>
      <c r="N5123">
        <v>1</v>
      </c>
      <c r="O5123">
        <v>2.5</v>
      </c>
      <c r="P5123">
        <v>2.2000000000000002</v>
      </c>
    </row>
    <row r="5124" spans="13:16" x14ac:dyDescent="0.25">
      <c r="M5124">
        <f>1*2.5*3.2</f>
        <v>8</v>
      </c>
      <c r="N5124">
        <v>1</v>
      </c>
      <c r="O5124">
        <v>2.5</v>
      </c>
      <c r="P5124">
        <v>3.2</v>
      </c>
    </row>
    <row r="5125" spans="13:16" x14ac:dyDescent="0.25">
      <c r="M5125">
        <f>1*2.5*4.2</f>
        <v>10.5</v>
      </c>
      <c r="N5125">
        <v>1</v>
      </c>
      <c r="O5125">
        <v>2.5</v>
      </c>
      <c r="P5125">
        <v>4.2</v>
      </c>
    </row>
    <row r="5126" spans="13:16" x14ac:dyDescent="0.25">
      <c r="M5126">
        <f>1*2.5*5.2</f>
        <v>13</v>
      </c>
      <c r="N5126">
        <v>1</v>
      </c>
      <c r="O5126">
        <v>2.5</v>
      </c>
      <c r="P5126">
        <v>5.2</v>
      </c>
    </row>
    <row r="5127" spans="13:16" x14ac:dyDescent="0.25">
      <c r="M5127">
        <f>1*2.5*6.2</f>
        <v>15.5</v>
      </c>
      <c r="N5127">
        <v>1</v>
      </c>
      <c r="O5127">
        <v>2.5</v>
      </c>
      <c r="P5127">
        <v>6.2</v>
      </c>
    </row>
    <row r="5128" spans="13:16" x14ac:dyDescent="0.25">
      <c r="M5128">
        <f>1*2.5*7.2</f>
        <v>18</v>
      </c>
      <c r="N5128">
        <v>1</v>
      </c>
      <c r="O5128">
        <v>2.5</v>
      </c>
      <c r="P5128">
        <v>7.2</v>
      </c>
    </row>
    <row r="5129" spans="13:16" x14ac:dyDescent="0.25">
      <c r="M5129">
        <f>1*2.5*8.2</f>
        <v>20.5</v>
      </c>
      <c r="N5129">
        <v>1</v>
      </c>
      <c r="O5129">
        <v>2.5</v>
      </c>
      <c r="P5129">
        <v>8.1999999999999993</v>
      </c>
    </row>
    <row r="5130" spans="13:16" x14ac:dyDescent="0.25">
      <c r="M5130">
        <f>1*2.5*9.2</f>
        <v>23</v>
      </c>
      <c r="N5130">
        <v>1</v>
      </c>
      <c r="O5130">
        <v>2.5</v>
      </c>
      <c r="P5130">
        <v>9.1999999999999993</v>
      </c>
    </row>
    <row r="5131" spans="13:16" x14ac:dyDescent="0.25">
      <c r="M5131">
        <f>1*2.5*10.2</f>
        <v>25.5</v>
      </c>
      <c r="N5131">
        <v>1</v>
      </c>
      <c r="O5131">
        <v>2.5</v>
      </c>
      <c r="P5131">
        <v>10.199999999999999</v>
      </c>
    </row>
    <row r="5132" spans="13:16" x14ac:dyDescent="0.25">
      <c r="M5132">
        <f>1*2.5*1.3</f>
        <v>3.25</v>
      </c>
      <c r="N5132">
        <v>1</v>
      </c>
      <c r="O5132">
        <v>2.5</v>
      </c>
      <c r="P5132">
        <v>1.3</v>
      </c>
    </row>
    <row r="5133" spans="13:16" x14ac:dyDescent="0.25">
      <c r="M5133">
        <f>1*2.5*2.3</f>
        <v>5.75</v>
      </c>
      <c r="N5133">
        <v>1</v>
      </c>
      <c r="O5133">
        <v>2.5</v>
      </c>
      <c r="P5133">
        <v>2.2999999999999998</v>
      </c>
    </row>
    <row r="5134" spans="13:16" x14ac:dyDescent="0.25">
      <c r="M5134">
        <f>1*2.5*3.3</f>
        <v>8.25</v>
      </c>
      <c r="N5134">
        <v>1</v>
      </c>
      <c r="O5134">
        <v>2.5</v>
      </c>
      <c r="P5134">
        <v>3.3</v>
      </c>
    </row>
    <row r="5135" spans="13:16" x14ac:dyDescent="0.25">
      <c r="M5135">
        <f>1*2.5*4.3</f>
        <v>10.75</v>
      </c>
      <c r="N5135">
        <v>1</v>
      </c>
      <c r="O5135">
        <v>2.5</v>
      </c>
      <c r="P5135">
        <v>4.3</v>
      </c>
    </row>
    <row r="5136" spans="13:16" x14ac:dyDescent="0.25">
      <c r="M5136">
        <f>1*2.5*5.3</f>
        <v>13.25</v>
      </c>
      <c r="N5136">
        <v>1</v>
      </c>
      <c r="O5136">
        <v>2.5</v>
      </c>
      <c r="P5136">
        <v>5.3</v>
      </c>
    </row>
    <row r="5137" spans="13:16" x14ac:dyDescent="0.25">
      <c r="M5137">
        <f>1*2.5*6.3</f>
        <v>15.75</v>
      </c>
      <c r="N5137">
        <v>1</v>
      </c>
      <c r="O5137">
        <v>2.5</v>
      </c>
      <c r="P5137">
        <v>6.3</v>
      </c>
    </row>
    <row r="5138" spans="13:16" x14ac:dyDescent="0.25">
      <c r="M5138">
        <f>1*2.5*7.3</f>
        <v>18.25</v>
      </c>
      <c r="N5138">
        <v>1</v>
      </c>
      <c r="O5138">
        <v>2.5</v>
      </c>
      <c r="P5138">
        <v>7.3</v>
      </c>
    </row>
    <row r="5139" spans="13:16" x14ac:dyDescent="0.25">
      <c r="M5139">
        <f>1*2.5*8.3</f>
        <v>20.75</v>
      </c>
      <c r="N5139">
        <v>1</v>
      </c>
      <c r="O5139">
        <v>2.5</v>
      </c>
      <c r="P5139">
        <v>8.3000000000000007</v>
      </c>
    </row>
    <row r="5140" spans="13:16" x14ac:dyDescent="0.25">
      <c r="M5140">
        <f>1*2.5*9.3</f>
        <v>23.25</v>
      </c>
      <c r="N5140">
        <v>1</v>
      </c>
      <c r="O5140">
        <v>2.5</v>
      </c>
      <c r="P5140">
        <v>9.3000000000000007</v>
      </c>
    </row>
    <row r="5141" spans="13:16" x14ac:dyDescent="0.25">
      <c r="M5141">
        <f>1*2.5*10.3</f>
        <v>25.75</v>
      </c>
      <c r="N5141">
        <v>1</v>
      </c>
      <c r="O5141">
        <v>2.5</v>
      </c>
      <c r="P5141">
        <v>10.3</v>
      </c>
    </row>
    <row r="5142" spans="13:16" x14ac:dyDescent="0.25">
      <c r="M5142">
        <f>1*2.5*1.4</f>
        <v>3.5</v>
      </c>
      <c r="N5142">
        <v>1</v>
      </c>
      <c r="O5142">
        <v>2.5</v>
      </c>
      <c r="P5142">
        <v>1.4</v>
      </c>
    </row>
    <row r="5143" spans="13:16" x14ac:dyDescent="0.25">
      <c r="M5143">
        <f>1*2.5*2.4</f>
        <v>6</v>
      </c>
      <c r="N5143">
        <v>1</v>
      </c>
      <c r="O5143">
        <v>2.5</v>
      </c>
      <c r="P5143">
        <v>2.4</v>
      </c>
    </row>
    <row r="5144" spans="13:16" x14ac:dyDescent="0.25">
      <c r="M5144">
        <f>1*2.5*3.4</f>
        <v>8.5</v>
      </c>
      <c r="N5144">
        <v>1</v>
      </c>
      <c r="O5144">
        <v>2.5</v>
      </c>
      <c r="P5144">
        <v>3.4</v>
      </c>
    </row>
    <row r="5145" spans="13:16" x14ac:dyDescent="0.25">
      <c r="M5145">
        <f>1*2.5*4.4</f>
        <v>11</v>
      </c>
      <c r="N5145">
        <v>1</v>
      </c>
      <c r="O5145">
        <v>2.5</v>
      </c>
      <c r="P5145">
        <v>4.4000000000000004</v>
      </c>
    </row>
    <row r="5146" spans="13:16" x14ac:dyDescent="0.25">
      <c r="M5146">
        <f>1*2.5*5.4</f>
        <v>13.5</v>
      </c>
      <c r="N5146">
        <v>1</v>
      </c>
      <c r="O5146">
        <v>2.5</v>
      </c>
      <c r="P5146">
        <v>5.4</v>
      </c>
    </row>
    <row r="5147" spans="13:16" x14ac:dyDescent="0.25">
      <c r="M5147">
        <f>1*2.5*6.4</f>
        <v>16</v>
      </c>
      <c r="N5147">
        <v>1</v>
      </c>
      <c r="O5147">
        <v>2.5</v>
      </c>
      <c r="P5147">
        <v>6.4</v>
      </c>
    </row>
    <row r="5148" spans="13:16" x14ac:dyDescent="0.25">
      <c r="M5148">
        <f>1*2.5*7.4</f>
        <v>18.5</v>
      </c>
      <c r="N5148">
        <v>1</v>
      </c>
      <c r="O5148">
        <v>2.5</v>
      </c>
      <c r="P5148">
        <v>7.4</v>
      </c>
    </row>
    <row r="5149" spans="13:16" x14ac:dyDescent="0.25">
      <c r="M5149">
        <f>1*2.5*8.4</f>
        <v>21</v>
      </c>
      <c r="N5149">
        <v>1</v>
      </c>
      <c r="O5149">
        <v>2.5</v>
      </c>
      <c r="P5149">
        <v>8.4</v>
      </c>
    </row>
    <row r="5150" spans="13:16" x14ac:dyDescent="0.25">
      <c r="M5150">
        <f>1*2.5*9.4</f>
        <v>23.5</v>
      </c>
      <c r="N5150">
        <v>1</v>
      </c>
      <c r="O5150">
        <v>2.5</v>
      </c>
      <c r="P5150">
        <v>9.4</v>
      </c>
    </row>
    <row r="5151" spans="13:16" x14ac:dyDescent="0.25">
      <c r="M5151">
        <f>1*2.5*10.4</f>
        <v>26</v>
      </c>
      <c r="N5151">
        <v>1</v>
      </c>
      <c r="O5151">
        <v>2.5</v>
      </c>
      <c r="P5151">
        <v>10.4</v>
      </c>
    </row>
    <row r="5152" spans="13:16" x14ac:dyDescent="0.25">
      <c r="M5152">
        <f>1*2.5*1.5</f>
        <v>3.75</v>
      </c>
      <c r="N5152">
        <v>1</v>
      </c>
      <c r="O5152">
        <v>2.5</v>
      </c>
      <c r="P5152">
        <v>1.5</v>
      </c>
    </row>
    <row r="5153" spans="13:16" x14ac:dyDescent="0.25">
      <c r="M5153">
        <f>1*2.5*2.5</f>
        <v>6.25</v>
      </c>
      <c r="N5153">
        <v>1</v>
      </c>
      <c r="O5153">
        <v>2.5</v>
      </c>
      <c r="P5153">
        <v>2.5</v>
      </c>
    </row>
    <row r="5154" spans="13:16" x14ac:dyDescent="0.25">
      <c r="M5154">
        <f>1*2.5*3.5</f>
        <v>8.75</v>
      </c>
      <c r="N5154">
        <v>1</v>
      </c>
      <c r="O5154">
        <v>2.5</v>
      </c>
      <c r="P5154">
        <v>3.5</v>
      </c>
    </row>
    <row r="5155" spans="13:16" x14ac:dyDescent="0.25">
      <c r="M5155">
        <f>1*2.5*4.5</f>
        <v>11.25</v>
      </c>
      <c r="N5155">
        <v>1</v>
      </c>
      <c r="O5155">
        <v>2.5</v>
      </c>
      <c r="P5155">
        <v>4.5</v>
      </c>
    </row>
    <row r="5156" spans="13:16" x14ac:dyDescent="0.25">
      <c r="M5156">
        <f>1*2.5*5.5</f>
        <v>13.75</v>
      </c>
      <c r="N5156">
        <v>1</v>
      </c>
      <c r="O5156">
        <v>2.5</v>
      </c>
      <c r="P5156">
        <v>5.5</v>
      </c>
    </row>
    <row r="5157" spans="13:16" x14ac:dyDescent="0.25">
      <c r="M5157">
        <f>1*2.5*6.5</f>
        <v>16.25</v>
      </c>
      <c r="N5157">
        <v>1</v>
      </c>
      <c r="O5157">
        <v>2.5</v>
      </c>
      <c r="P5157">
        <v>6.5</v>
      </c>
    </row>
    <row r="5158" spans="13:16" x14ac:dyDescent="0.25">
      <c r="M5158">
        <f>1*2.5*7.5</f>
        <v>18.75</v>
      </c>
      <c r="N5158">
        <v>1</v>
      </c>
      <c r="O5158">
        <v>2.5</v>
      </c>
      <c r="P5158">
        <v>7.5</v>
      </c>
    </row>
    <row r="5159" spans="13:16" x14ac:dyDescent="0.25">
      <c r="M5159">
        <f>1*2.5*8.5</f>
        <v>21.25</v>
      </c>
      <c r="N5159">
        <v>1</v>
      </c>
      <c r="O5159">
        <v>2.5</v>
      </c>
      <c r="P5159">
        <v>8.5</v>
      </c>
    </row>
    <row r="5160" spans="13:16" x14ac:dyDescent="0.25">
      <c r="M5160">
        <f>1*2.5*9.5</f>
        <v>23.75</v>
      </c>
      <c r="N5160">
        <v>1</v>
      </c>
      <c r="O5160">
        <v>2.5</v>
      </c>
      <c r="P5160">
        <v>9.5</v>
      </c>
    </row>
    <row r="5161" spans="13:16" x14ac:dyDescent="0.25">
      <c r="M5161">
        <f>1*2.5*10.5</f>
        <v>26.25</v>
      </c>
      <c r="N5161">
        <v>1</v>
      </c>
      <c r="O5161">
        <v>2.5</v>
      </c>
      <c r="P5161">
        <v>10.5</v>
      </c>
    </row>
    <row r="5162" spans="13:16" x14ac:dyDescent="0.25">
      <c r="M5162">
        <f>1*2.5*1.6</f>
        <v>4</v>
      </c>
      <c r="N5162">
        <v>1</v>
      </c>
      <c r="O5162">
        <v>2.5</v>
      </c>
      <c r="P5162">
        <v>1.6</v>
      </c>
    </row>
    <row r="5163" spans="13:16" x14ac:dyDescent="0.25">
      <c r="M5163">
        <f>1*2.5*2.6</f>
        <v>6.5</v>
      </c>
      <c r="N5163">
        <v>1</v>
      </c>
      <c r="O5163">
        <v>2.5</v>
      </c>
      <c r="P5163">
        <v>2.6</v>
      </c>
    </row>
    <row r="5164" spans="13:16" x14ac:dyDescent="0.25">
      <c r="M5164">
        <f>1*2.5*3.6</f>
        <v>9</v>
      </c>
      <c r="N5164">
        <v>1</v>
      </c>
      <c r="O5164">
        <v>2.5</v>
      </c>
      <c r="P5164">
        <v>3.6</v>
      </c>
    </row>
    <row r="5165" spans="13:16" x14ac:dyDescent="0.25">
      <c r="M5165">
        <f>1*2.5*4.6</f>
        <v>11.5</v>
      </c>
      <c r="N5165">
        <v>1</v>
      </c>
      <c r="O5165">
        <v>2.5</v>
      </c>
      <c r="P5165">
        <v>4.5999999999999996</v>
      </c>
    </row>
    <row r="5166" spans="13:16" x14ac:dyDescent="0.25">
      <c r="M5166">
        <f>1*2.5*5.6</f>
        <v>14</v>
      </c>
      <c r="N5166">
        <v>1</v>
      </c>
      <c r="O5166">
        <v>2.5</v>
      </c>
      <c r="P5166">
        <v>5.6</v>
      </c>
    </row>
    <row r="5167" spans="13:16" x14ac:dyDescent="0.25">
      <c r="M5167">
        <f>1*2.5*6.6</f>
        <v>16.5</v>
      </c>
      <c r="N5167">
        <v>1</v>
      </c>
      <c r="O5167">
        <v>2.5</v>
      </c>
      <c r="P5167">
        <v>6.6</v>
      </c>
    </row>
    <row r="5168" spans="13:16" x14ac:dyDescent="0.25">
      <c r="M5168">
        <f>1*2.5*7.6</f>
        <v>19</v>
      </c>
      <c r="N5168">
        <v>1</v>
      </c>
      <c r="O5168">
        <v>2.5</v>
      </c>
      <c r="P5168">
        <v>7.6</v>
      </c>
    </row>
    <row r="5169" spans="13:16" x14ac:dyDescent="0.25">
      <c r="M5169">
        <f>1*2.5*8.6</f>
        <v>21.5</v>
      </c>
      <c r="N5169">
        <v>1</v>
      </c>
      <c r="O5169">
        <v>2.5</v>
      </c>
      <c r="P5169">
        <v>8.6</v>
      </c>
    </row>
    <row r="5170" spans="13:16" x14ac:dyDescent="0.25">
      <c r="M5170">
        <f>1*2.5*9.6</f>
        <v>24</v>
      </c>
      <c r="N5170">
        <v>1</v>
      </c>
      <c r="O5170">
        <v>2.5</v>
      </c>
      <c r="P5170">
        <v>9.6</v>
      </c>
    </row>
    <row r="5171" spans="13:16" x14ac:dyDescent="0.25">
      <c r="M5171">
        <f>1*2.5*10.6</f>
        <v>26.5</v>
      </c>
      <c r="N5171">
        <v>1</v>
      </c>
      <c r="O5171">
        <v>2.5</v>
      </c>
      <c r="P5171">
        <v>10.6</v>
      </c>
    </row>
    <row r="5172" spans="13:16" x14ac:dyDescent="0.25">
      <c r="M5172">
        <f>1*2.5*1.7</f>
        <v>4.25</v>
      </c>
      <c r="N5172">
        <v>1</v>
      </c>
      <c r="O5172">
        <v>2.5</v>
      </c>
      <c r="P5172">
        <v>1.7</v>
      </c>
    </row>
    <row r="5173" spans="13:16" x14ac:dyDescent="0.25">
      <c r="M5173">
        <f>1*2.5*2.7</f>
        <v>6.75</v>
      </c>
      <c r="N5173">
        <v>1</v>
      </c>
      <c r="O5173">
        <v>2.5</v>
      </c>
      <c r="P5173">
        <v>2.7</v>
      </c>
    </row>
    <row r="5174" spans="13:16" x14ac:dyDescent="0.25">
      <c r="M5174">
        <f>1*2.5*3.7</f>
        <v>9.25</v>
      </c>
      <c r="N5174">
        <v>1</v>
      </c>
      <c r="O5174">
        <v>2.5</v>
      </c>
      <c r="P5174">
        <v>3.7</v>
      </c>
    </row>
    <row r="5175" spans="13:16" x14ac:dyDescent="0.25">
      <c r="M5175">
        <f>1*2.5*4.7</f>
        <v>11.75</v>
      </c>
      <c r="N5175">
        <v>1</v>
      </c>
      <c r="O5175">
        <v>2.5</v>
      </c>
      <c r="P5175">
        <v>4.7</v>
      </c>
    </row>
    <row r="5176" spans="13:16" x14ac:dyDescent="0.25">
      <c r="M5176">
        <f>1*2.5*5.7</f>
        <v>14.25</v>
      </c>
      <c r="N5176">
        <v>1</v>
      </c>
      <c r="O5176">
        <v>2.5</v>
      </c>
      <c r="P5176">
        <v>5.7</v>
      </c>
    </row>
    <row r="5177" spans="13:16" x14ac:dyDescent="0.25">
      <c r="M5177">
        <f>1*2.5*6.7</f>
        <v>16.75</v>
      </c>
      <c r="N5177">
        <v>1</v>
      </c>
      <c r="O5177">
        <v>2.5</v>
      </c>
      <c r="P5177">
        <v>6.7</v>
      </c>
    </row>
    <row r="5178" spans="13:16" x14ac:dyDescent="0.25">
      <c r="M5178">
        <f>1*2.5*7.7</f>
        <v>19.25</v>
      </c>
      <c r="N5178">
        <v>1</v>
      </c>
      <c r="O5178">
        <v>2.5</v>
      </c>
      <c r="P5178">
        <v>7.7</v>
      </c>
    </row>
    <row r="5179" spans="13:16" x14ac:dyDescent="0.25">
      <c r="M5179">
        <f>1*2.5*8.7</f>
        <v>21.75</v>
      </c>
      <c r="N5179">
        <v>1</v>
      </c>
      <c r="O5179">
        <v>2.5</v>
      </c>
      <c r="P5179">
        <v>8.6999999999999993</v>
      </c>
    </row>
    <row r="5180" spans="13:16" x14ac:dyDescent="0.25">
      <c r="M5180">
        <f>1*2.5*9.7</f>
        <v>24.25</v>
      </c>
      <c r="N5180">
        <v>1</v>
      </c>
      <c r="O5180">
        <v>2.5</v>
      </c>
      <c r="P5180">
        <v>9.6999999999999993</v>
      </c>
    </row>
    <row r="5181" spans="13:16" x14ac:dyDescent="0.25">
      <c r="M5181">
        <f>1*2.5*10.7</f>
        <v>26.75</v>
      </c>
      <c r="N5181">
        <v>1</v>
      </c>
      <c r="O5181">
        <v>2.5</v>
      </c>
      <c r="P5181">
        <v>10.7</v>
      </c>
    </row>
    <row r="5182" spans="13:16" x14ac:dyDescent="0.25">
      <c r="M5182">
        <f>1*2.5*1.8</f>
        <v>4.5</v>
      </c>
      <c r="N5182">
        <v>1</v>
      </c>
      <c r="O5182">
        <v>2.5</v>
      </c>
      <c r="P5182">
        <v>1.8</v>
      </c>
    </row>
    <row r="5183" spans="13:16" x14ac:dyDescent="0.25">
      <c r="M5183">
        <f>1*2.5*2.8</f>
        <v>7</v>
      </c>
      <c r="N5183">
        <v>1</v>
      </c>
      <c r="O5183">
        <v>2.5</v>
      </c>
      <c r="P5183">
        <v>2.8</v>
      </c>
    </row>
    <row r="5184" spans="13:16" x14ac:dyDescent="0.25">
      <c r="M5184">
        <f>1*2.5*3.8</f>
        <v>9.5</v>
      </c>
      <c r="N5184">
        <v>1</v>
      </c>
      <c r="O5184">
        <v>2.5</v>
      </c>
      <c r="P5184">
        <v>3.8</v>
      </c>
    </row>
    <row r="5185" spans="13:16" x14ac:dyDescent="0.25">
      <c r="M5185">
        <f>1*2.5*4.8</f>
        <v>12</v>
      </c>
      <c r="N5185">
        <v>1</v>
      </c>
      <c r="O5185">
        <v>2.5</v>
      </c>
      <c r="P5185">
        <v>4.8</v>
      </c>
    </row>
    <row r="5186" spans="13:16" x14ac:dyDescent="0.25">
      <c r="M5186">
        <f>1*2.5*5.8</f>
        <v>14.5</v>
      </c>
      <c r="N5186">
        <v>1</v>
      </c>
      <c r="O5186">
        <v>2.5</v>
      </c>
      <c r="P5186">
        <v>5.8</v>
      </c>
    </row>
    <row r="5187" spans="13:16" x14ac:dyDescent="0.25">
      <c r="M5187">
        <f>1*2.5*6.8</f>
        <v>17</v>
      </c>
      <c r="N5187">
        <v>1</v>
      </c>
      <c r="O5187">
        <v>2.5</v>
      </c>
      <c r="P5187">
        <v>6.8</v>
      </c>
    </row>
    <row r="5188" spans="13:16" x14ac:dyDescent="0.25">
      <c r="M5188">
        <f>1*2.5*7.8</f>
        <v>19.5</v>
      </c>
      <c r="N5188">
        <v>1</v>
      </c>
      <c r="O5188">
        <v>2.5</v>
      </c>
      <c r="P5188">
        <v>7.8</v>
      </c>
    </row>
    <row r="5189" spans="13:16" x14ac:dyDescent="0.25">
      <c r="M5189">
        <f>1*2.5*8.8</f>
        <v>22</v>
      </c>
      <c r="N5189">
        <v>1</v>
      </c>
      <c r="O5189">
        <v>2.5</v>
      </c>
      <c r="P5189">
        <v>8.8000000000000007</v>
      </c>
    </row>
    <row r="5190" spans="13:16" x14ac:dyDescent="0.25">
      <c r="M5190">
        <f>1*2.5*9.8</f>
        <v>24.5</v>
      </c>
      <c r="N5190">
        <v>1</v>
      </c>
      <c r="O5190">
        <v>2.5</v>
      </c>
      <c r="P5190">
        <v>9.8000000000000007</v>
      </c>
    </row>
    <row r="5191" spans="13:16" x14ac:dyDescent="0.25">
      <c r="M5191">
        <f>1*2.5*10.8</f>
        <v>27</v>
      </c>
      <c r="N5191">
        <v>1</v>
      </c>
      <c r="O5191">
        <v>2.5</v>
      </c>
      <c r="P5191">
        <v>10.8</v>
      </c>
    </row>
    <row r="5192" spans="13:16" x14ac:dyDescent="0.25">
      <c r="M5192">
        <f>1*2.5*1.9</f>
        <v>4.75</v>
      </c>
      <c r="N5192">
        <v>1</v>
      </c>
      <c r="O5192">
        <v>2.5</v>
      </c>
      <c r="P5192">
        <v>1.9</v>
      </c>
    </row>
    <row r="5193" spans="13:16" x14ac:dyDescent="0.25">
      <c r="M5193">
        <f>1*2.5*2.9</f>
        <v>7.25</v>
      </c>
      <c r="N5193">
        <v>1</v>
      </c>
      <c r="O5193">
        <v>2.5</v>
      </c>
      <c r="P5193">
        <v>2.9</v>
      </c>
    </row>
    <row r="5194" spans="13:16" x14ac:dyDescent="0.25">
      <c r="M5194">
        <f>1*2.5*3.9</f>
        <v>9.75</v>
      </c>
      <c r="N5194">
        <v>1</v>
      </c>
      <c r="O5194">
        <v>2.5</v>
      </c>
      <c r="P5194">
        <v>3.9</v>
      </c>
    </row>
    <row r="5195" spans="13:16" x14ac:dyDescent="0.25">
      <c r="M5195">
        <f>1*2.5*4.9</f>
        <v>12.25</v>
      </c>
      <c r="N5195">
        <v>1</v>
      </c>
      <c r="O5195">
        <v>2.5</v>
      </c>
      <c r="P5195">
        <v>4.9000000000000004</v>
      </c>
    </row>
    <row r="5196" spans="13:16" x14ac:dyDescent="0.25">
      <c r="M5196">
        <f>1*2.5*5.9</f>
        <v>14.75</v>
      </c>
      <c r="N5196">
        <v>1</v>
      </c>
      <c r="O5196">
        <v>2.5</v>
      </c>
      <c r="P5196">
        <v>5.9</v>
      </c>
    </row>
    <row r="5197" spans="13:16" x14ac:dyDescent="0.25">
      <c r="M5197">
        <f>1*2.5*6.9</f>
        <v>17.25</v>
      </c>
      <c r="N5197">
        <v>1</v>
      </c>
      <c r="O5197">
        <v>2.5</v>
      </c>
      <c r="P5197">
        <v>6.9</v>
      </c>
    </row>
    <row r="5198" spans="13:16" x14ac:dyDescent="0.25">
      <c r="M5198">
        <f>1*2.5*7.9</f>
        <v>19.75</v>
      </c>
      <c r="N5198">
        <v>1</v>
      </c>
      <c r="O5198">
        <v>2.5</v>
      </c>
      <c r="P5198">
        <v>7.9</v>
      </c>
    </row>
    <row r="5199" spans="13:16" x14ac:dyDescent="0.25">
      <c r="M5199">
        <f>1*2.5*8.9</f>
        <v>22.25</v>
      </c>
      <c r="N5199">
        <v>1</v>
      </c>
      <c r="O5199">
        <v>2.5</v>
      </c>
      <c r="P5199">
        <v>8.9</v>
      </c>
    </row>
    <row r="5200" spans="13:16" x14ac:dyDescent="0.25">
      <c r="M5200">
        <f>1*2.5*9.9</f>
        <v>24.75</v>
      </c>
      <c r="N5200">
        <v>1</v>
      </c>
      <c r="O5200">
        <v>2.5</v>
      </c>
      <c r="P5200">
        <v>9.9</v>
      </c>
    </row>
    <row r="5201" spans="13:16" x14ac:dyDescent="0.25">
      <c r="M5201">
        <f>1*2.5*10.9</f>
        <v>27.25</v>
      </c>
      <c r="N5201">
        <v>1</v>
      </c>
      <c r="O5201">
        <v>2.5</v>
      </c>
      <c r="P5201">
        <v>10.9</v>
      </c>
    </row>
    <row r="5202" spans="13:16" x14ac:dyDescent="0.25">
      <c r="M5202">
        <f>1*3.5*1</f>
        <v>3.5</v>
      </c>
      <c r="N5202">
        <v>1</v>
      </c>
      <c r="O5202">
        <v>3.5</v>
      </c>
      <c r="P5202">
        <v>1</v>
      </c>
    </row>
    <row r="5203" spans="13:16" x14ac:dyDescent="0.25">
      <c r="M5203">
        <f>1*3.5*2</f>
        <v>7</v>
      </c>
      <c r="N5203">
        <v>1</v>
      </c>
      <c r="O5203">
        <v>3.5</v>
      </c>
      <c r="P5203">
        <v>2</v>
      </c>
    </row>
    <row r="5204" spans="13:16" x14ac:dyDescent="0.25">
      <c r="M5204">
        <f>1*3.5*3</f>
        <v>10.5</v>
      </c>
      <c r="N5204">
        <v>1</v>
      </c>
      <c r="O5204">
        <v>3.5</v>
      </c>
      <c r="P5204">
        <v>3</v>
      </c>
    </row>
    <row r="5205" spans="13:16" x14ac:dyDescent="0.25">
      <c r="M5205">
        <f>1*3.5*4</f>
        <v>14</v>
      </c>
      <c r="N5205">
        <v>1</v>
      </c>
      <c r="O5205">
        <v>3.5</v>
      </c>
      <c r="P5205">
        <v>4</v>
      </c>
    </row>
    <row r="5206" spans="13:16" x14ac:dyDescent="0.25">
      <c r="M5206">
        <f>1*3.5*5</f>
        <v>17.5</v>
      </c>
      <c r="N5206">
        <v>1</v>
      </c>
      <c r="O5206">
        <v>3.5</v>
      </c>
      <c r="P5206">
        <v>5</v>
      </c>
    </row>
    <row r="5207" spans="13:16" x14ac:dyDescent="0.25">
      <c r="M5207">
        <f>1*3.5*6</f>
        <v>21</v>
      </c>
      <c r="N5207">
        <v>1</v>
      </c>
      <c r="O5207">
        <v>3.5</v>
      </c>
      <c r="P5207">
        <v>6</v>
      </c>
    </row>
    <row r="5208" spans="13:16" x14ac:dyDescent="0.25">
      <c r="M5208">
        <f>1*3.5*7</f>
        <v>24.5</v>
      </c>
      <c r="N5208">
        <v>1</v>
      </c>
      <c r="O5208">
        <v>3.5</v>
      </c>
      <c r="P5208">
        <v>7</v>
      </c>
    </row>
    <row r="5209" spans="13:16" x14ac:dyDescent="0.25">
      <c r="M5209">
        <f>1*3.5*8</f>
        <v>28</v>
      </c>
      <c r="N5209">
        <v>1</v>
      </c>
      <c r="O5209">
        <v>3.5</v>
      </c>
      <c r="P5209">
        <v>8</v>
      </c>
    </row>
    <row r="5210" spans="13:16" x14ac:dyDescent="0.25">
      <c r="M5210">
        <f>1*3.5*9</f>
        <v>31.5</v>
      </c>
      <c r="N5210">
        <v>1</v>
      </c>
      <c r="O5210">
        <v>3.5</v>
      </c>
      <c r="P5210">
        <v>9</v>
      </c>
    </row>
    <row r="5211" spans="13:16" x14ac:dyDescent="0.25">
      <c r="M5211">
        <f>1*3.5*10</f>
        <v>35</v>
      </c>
      <c r="N5211">
        <v>1</v>
      </c>
      <c r="O5211">
        <v>3.5</v>
      </c>
      <c r="P5211">
        <v>10</v>
      </c>
    </row>
    <row r="5212" spans="13:16" x14ac:dyDescent="0.25">
      <c r="M5212">
        <f>1*3.5*1.1</f>
        <v>3.8500000000000005</v>
      </c>
      <c r="N5212">
        <v>1</v>
      </c>
      <c r="O5212">
        <v>3.5</v>
      </c>
      <c r="P5212">
        <v>1.1000000000000001</v>
      </c>
    </row>
    <row r="5213" spans="13:16" x14ac:dyDescent="0.25">
      <c r="M5213">
        <f>1*3.5*2.1</f>
        <v>7.3500000000000005</v>
      </c>
      <c r="N5213">
        <v>1</v>
      </c>
      <c r="O5213">
        <v>3.5</v>
      </c>
      <c r="P5213">
        <v>2.1</v>
      </c>
    </row>
    <row r="5214" spans="13:16" x14ac:dyDescent="0.25">
      <c r="M5214">
        <f>1*3.5*3.1</f>
        <v>10.85</v>
      </c>
      <c r="N5214">
        <v>1</v>
      </c>
      <c r="O5214">
        <v>3.5</v>
      </c>
      <c r="P5214">
        <v>3.1</v>
      </c>
    </row>
    <row r="5215" spans="13:16" x14ac:dyDescent="0.25">
      <c r="M5215">
        <f>1*3.5*4.1</f>
        <v>14.349999999999998</v>
      </c>
      <c r="N5215">
        <v>1</v>
      </c>
      <c r="O5215">
        <v>3.5</v>
      </c>
      <c r="P5215">
        <v>4.0999999999999996</v>
      </c>
    </row>
    <row r="5216" spans="13:16" x14ac:dyDescent="0.25">
      <c r="M5216">
        <f>1*3.5*5.1</f>
        <v>17.849999999999998</v>
      </c>
      <c r="N5216">
        <v>1</v>
      </c>
      <c r="O5216">
        <v>3.5</v>
      </c>
      <c r="P5216">
        <v>5.0999999999999996</v>
      </c>
    </row>
    <row r="5217" spans="13:16" x14ac:dyDescent="0.25">
      <c r="M5217">
        <f>1*3.5*6.1</f>
        <v>21.349999999999998</v>
      </c>
      <c r="N5217">
        <v>1</v>
      </c>
      <c r="O5217">
        <v>3.5</v>
      </c>
      <c r="P5217">
        <v>6.1</v>
      </c>
    </row>
    <row r="5218" spans="13:16" x14ac:dyDescent="0.25">
      <c r="M5218">
        <f>1*3.5*7.1</f>
        <v>24.849999999999998</v>
      </c>
      <c r="N5218">
        <v>1</v>
      </c>
      <c r="O5218">
        <v>3.5</v>
      </c>
      <c r="P5218">
        <v>7.1</v>
      </c>
    </row>
    <row r="5219" spans="13:16" x14ac:dyDescent="0.25">
      <c r="M5219">
        <f>1*3.5*8.1</f>
        <v>28.349999999999998</v>
      </c>
      <c r="N5219">
        <v>1</v>
      </c>
      <c r="O5219">
        <v>3.5</v>
      </c>
      <c r="P5219">
        <v>8.1</v>
      </c>
    </row>
    <row r="5220" spans="13:16" x14ac:dyDescent="0.25">
      <c r="M5220">
        <f>1*3.5*9.1</f>
        <v>31.849999999999998</v>
      </c>
      <c r="N5220">
        <v>1</v>
      </c>
      <c r="O5220">
        <v>3.5</v>
      </c>
      <c r="P5220">
        <v>9.1</v>
      </c>
    </row>
    <row r="5221" spans="13:16" x14ac:dyDescent="0.25">
      <c r="M5221">
        <f>1*3.5*10.1</f>
        <v>35.35</v>
      </c>
      <c r="N5221">
        <v>1</v>
      </c>
      <c r="O5221">
        <v>3.5</v>
      </c>
      <c r="P5221">
        <v>10.1</v>
      </c>
    </row>
    <row r="5222" spans="13:16" x14ac:dyDescent="0.25">
      <c r="M5222">
        <f>1*3.5*1.2</f>
        <v>4.2</v>
      </c>
      <c r="N5222">
        <v>1</v>
      </c>
      <c r="O5222">
        <v>3.5</v>
      </c>
      <c r="P5222">
        <v>1.2</v>
      </c>
    </row>
    <row r="5223" spans="13:16" x14ac:dyDescent="0.25">
      <c r="M5223">
        <f>1*3.5*2.2</f>
        <v>7.7000000000000011</v>
      </c>
      <c r="N5223">
        <v>1</v>
      </c>
      <c r="O5223">
        <v>3.5</v>
      </c>
      <c r="P5223">
        <v>2.2000000000000002</v>
      </c>
    </row>
    <row r="5224" spans="13:16" x14ac:dyDescent="0.25">
      <c r="M5224">
        <f>1*3.5*3.2</f>
        <v>11.200000000000001</v>
      </c>
      <c r="N5224">
        <v>1</v>
      </c>
      <c r="O5224">
        <v>3.5</v>
      </c>
      <c r="P5224">
        <v>3.2</v>
      </c>
    </row>
    <row r="5225" spans="13:16" x14ac:dyDescent="0.25">
      <c r="M5225">
        <f>1*3.5*4.2</f>
        <v>14.700000000000001</v>
      </c>
      <c r="N5225">
        <v>1</v>
      </c>
      <c r="O5225">
        <v>3.5</v>
      </c>
      <c r="P5225">
        <v>4.2</v>
      </c>
    </row>
    <row r="5226" spans="13:16" x14ac:dyDescent="0.25">
      <c r="M5226">
        <f>1*3.5*5.2</f>
        <v>18.2</v>
      </c>
      <c r="N5226">
        <v>1</v>
      </c>
      <c r="O5226">
        <v>3.5</v>
      </c>
      <c r="P5226">
        <v>5.2</v>
      </c>
    </row>
    <row r="5227" spans="13:16" x14ac:dyDescent="0.25">
      <c r="M5227">
        <f>1*3.5*6.2</f>
        <v>21.7</v>
      </c>
      <c r="N5227">
        <v>1</v>
      </c>
      <c r="O5227">
        <v>3.5</v>
      </c>
      <c r="P5227">
        <v>6.2</v>
      </c>
    </row>
    <row r="5228" spans="13:16" x14ac:dyDescent="0.25">
      <c r="M5228">
        <f>1*3.5*7.2</f>
        <v>25.2</v>
      </c>
      <c r="N5228">
        <v>1</v>
      </c>
      <c r="O5228">
        <v>3.5</v>
      </c>
      <c r="P5228">
        <v>7.2</v>
      </c>
    </row>
    <row r="5229" spans="13:16" x14ac:dyDescent="0.25">
      <c r="M5229">
        <f>1*3.5*8.2</f>
        <v>28.699999999999996</v>
      </c>
      <c r="N5229">
        <v>1</v>
      </c>
      <c r="O5229">
        <v>3.5</v>
      </c>
      <c r="P5229">
        <v>8.1999999999999993</v>
      </c>
    </row>
    <row r="5230" spans="13:16" x14ac:dyDescent="0.25">
      <c r="M5230">
        <f>1*3.5*9.2</f>
        <v>32.199999999999996</v>
      </c>
      <c r="N5230">
        <v>1</v>
      </c>
      <c r="O5230">
        <v>3.5</v>
      </c>
      <c r="P5230">
        <v>9.1999999999999993</v>
      </c>
    </row>
    <row r="5231" spans="13:16" x14ac:dyDescent="0.25">
      <c r="M5231">
        <f>1*3.5*10.2</f>
        <v>35.699999999999996</v>
      </c>
      <c r="N5231">
        <v>1</v>
      </c>
      <c r="O5231">
        <v>3.5</v>
      </c>
      <c r="P5231">
        <v>10.199999999999999</v>
      </c>
    </row>
    <row r="5232" spans="13:16" x14ac:dyDescent="0.25">
      <c r="M5232">
        <f>1*3.5*1.3</f>
        <v>4.55</v>
      </c>
      <c r="N5232">
        <v>1</v>
      </c>
      <c r="O5232">
        <v>3.5</v>
      </c>
      <c r="P5232">
        <v>1.3</v>
      </c>
    </row>
    <row r="5233" spans="13:16" x14ac:dyDescent="0.25">
      <c r="M5233">
        <f>1*3.5*2.3</f>
        <v>8.0499999999999989</v>
      </c>
      <c r="N5233">
        <v>1</v>
      </c>
      <c r="O5233">
        <v>3.5</v>
      </c>
      <c r="P5233">
        <v>2.2999999999999998</v>
      </c>
    </row>
    <row r="5234" spans="13:16" x14ac:dyDescent="0.25">
      <c r="M5234">
        <f>1*3.5*3.3</f>
        <v>11.549999999999999</v>
      </c>
      <c r="N5234">
        <v>1</v>
      </c>
      <c r="O5234">
        <v>3.5</v>
      </c>
      <c r="P5234">
        <v>3.3</v>
      </c>
    </row>
    <row r="5235" spans="13:16" x14ac:dyDescent="0.25">
      <c r="M5235">
        <f>1*3.5*4.3</f>
        <v>15.049999999999999</v>
      </c>
      <c r="N5235">
        <v>1</v>
      </c>
      <c r="O5235">
        <v>3.5</v>
      </c>
      <c r="P5235">
        <v>4.3</v>
      </c>
    </row>
    <row r="5236" spans="13:16" x14ac:dyDescent="0.25">
      <c r="M5236">
        <f>1*3.5*5.3</f>
        <v>18.55</v>
      </c>
      <c r="N5236">
        <v>1</v>
      </c>
      <c r="O5236">
        <v>3.5</v>
      </c>
      <c r="P5236">
        <v>5.3</v>
      </c>
    </row>
    <row r="5237" spans="13:16" x14ac:dyDescent="0.25">
      <c r="M5237">
        <f>1*3.5*6.3</f>
        <v>22.05</v>
      </c>
      <c r="N5237">
        <v>1</v>
      </c>
      <c r="O5237">
        <v>3.5</v>
      </c>
      <c r="P5237">
        <v>6.3</v>
      </c>
    </row>
    <row r="5238" spans="13:16" x14ac:dyDescent="0.25">
      <c r="M5238">
        <f>1*3.5*7.3</f>
        <v>25.55</v>
      </c>
      <c r="N5238">
        <v>1</v>
      </c>
      <c r="O5238">
        <v>3.5</v>
      </c>
      <c r="P5238">
        <v>7.3</v>
      </c>
    </row>
    <row r="5239" spans="13:16" x14ac:dyDescent="0.25">
      <c r="M5239">
        <f>1*3.5*8.3</f>
        <v>29.050000000000004</v>
      </c>
      <c r="N5239">
        <v>1</v>
      </c>
      <c r="O5239">
        <v>3.5</v>
      </c>
      <c r="P5239">
        <v>8.3000000000000007</v>
      </c>
    </row>
    <row r="5240" spans="13:16" x14ac:dyDescent="0.25">
      <c r="M5240">
        <f>1*3.5*9.3</f>
        <v>32.550000000000004</v>
      </c>
      <c r="N5240">
        <v>1</v>
      </c>
      <c r="O5240">
        <v>3.5</v>
      </c>
      <c r="P5240">
        <v>9.3000000000000007</v>
      </c>
    </row>
    <row r="5241" spans="13:16" x14ac:dyDescent="0.25">
      <c r="M5241">
        <f>1*3.5*10.3</f>
        <v>36.050000000000004</v>
      </c>
      <c r="N5241">
        <v>1</v>
      </c>
      <c r="O5241">
        <v>3.5</v>
      </c>
      <c r="P5241">
        <v>10.3</v>
      </c>
    </row>
    <row r="5242" spans="13:16" x14ac:dyDescent="0.25">
      <c r="M5242">
        <f>1*3.5*1.4</f>
        <v>4.8999999999999995</v>
      </c>
      <c r="N5242">
        <v>1</v>
      </c>
      <c r="O5242">
        <v>3.5</v>
      </c>
      <c r="P5242">
        <v>1.4</v>
      </c>
    </row>
    <row r="5243" spans="13:16" x14ac:dyDescent="0.25">
      <c r="M5243">
        <f>1*3.5*2.4</f>
        <v>8.4</v>
      </c>
      <c r="N5243">
        <v>1</v>
      </c>
      <c r="O5243">
        <v>3.5</v>
      </c>
      <c r="P5243">
        <v>2.4</v>
      </c>
    </row>
    <row r="5244" spans="13:16" x14ac:dyDescent="0.25">
      <c r="M5244">
        <f>1*3.5*3.4</f>
        <v>11.9</v>
      </c>
      <c r="N5244">
        <v>1</v>
      </c>
      <c r="O5244">
        <v>3.5</v>
      </c>
      <c r="P5244">
        <v>3.4</v>
      </c>
    </row>
    <row r="5245" spans="13:16" x14ac:dyDescent="0.25">
      <c r="M5245">
        <f>1*3.5*4.4</f>
        <v>15.400000000000002</v>
      </c>
      <c r="N5245">
        <v>1</v>
      </c>
      <c r="O5245">
        <v>3.5</v>
      </c>
      <c r="P5245">
        <v>4.4000000000000004</v>
      </c>
    </row>
    <row r="5246" spans="13:16" x14ac:dyDescent="0.25">
      <c r="M5246">
        <f>1*3.5*5.4</f>
        <v>18.900000000000002</v>
      </c>
      <c r="N5246">
        <v>1</v>
      </c>
      <c r="O5246">
        <v>3.5</v>
      </c>
      <c r="P5246">
        <v>5.4</v>
      </c>
    </row>
    <row r="5247" spans="13:16" x14ac:dyDescent="0.25">
      <c r="M5247">
        <f>1*3.5*6.4</f>
        <v>22.400000000000002</v>
      </c>
      <c r="N5247">
        <v>1</v>
      </c>
      <c r="O5247">
        <v>3.5</v>
      </c>
      <c r="P5247">
        <v>6.4</v>
      </c>
    </row>
    <row r="5248" spans="13:16" x14ac:dyDescent="0.25">
      <c r="M5248">
        <f>1*3.5*7.4</f>
        <v>25.900000000000002</v>
      </c>
      <c r="N5248">
        <v>1</v>
      </c>
      <c r="O5248">
        <v>3.5</v>
      </c>
      <c r="P5248">
        <v>7.4</v>
      </c>
    </row>
    <row r="5249" spans="13:16" x14ac:dyDescent="0.25">
      <c r="M5249">
        <f>1*3.5*8.4</f>
        <v>29.400000000000002</v>
      </c>
      <c r="N5249">
        <v>1</v>
      </c>
      <c r="O5249">
        <v>3.5</v>
      </c>
      <c r="P5249">
        <v>8.4</v>
      </c>
    </row>
    <row r="5250" spans="13:16" x14ac:dyDescent="0.25">
      <c r="M5250">
        <f>1*3.5*9.4</f>
        <v>32.9</v>
      </c>
      <c r="N5250">
        <v>1</v>
      </c>
      <c r="O5250">
        <v>3.5</v>
      </c>
      <c r="P5250">
        <v>9.4</v>
      </c>
    </row>
    <row r="5251" spans="13:16" x14ac:dyDescent="0.25">
      <c r="M5251">
        <f>1*3.5*10.4</f>
        <v>36.4</v>
      </c>
      <c r="N5251">
        <v>1</v>
      </c>
      <c r="O5251">
        <v>3.5</v>
      </c>
      <c r="P5251">
        <v>10.4</v>
      </c>
    </row>
    <row r="5252" spans="13:16" x14ac:dyDescent="0.25">
      <c r="M5252">
        <f>1*3.5*1.5</f>
        <v>5.25</v>
      </c>
      <c r="N5252">
        <v>1</v>
      </c>
      <c r="O5252">
        <v>3.5</v>
      </c>
      <c r="P5252">
        <v>1.5</v>
      </c>
    </row>
    <row r="5253" spans="13:16" x14ac:dyDescent="0.25">
      <c r="M5253">
        <f>1*3.5*2.5</f>
        <v>8.75</v>
      </c>
      <c r="N5253">
        <v>1</v>
      </c>
      <c r="O5253">
        <v>3.5</v>
      </c>
      <c r="P5253">
        <v>2.5</v>
      </c>
    </row>
    <row r="5254" spans="13:16" x14ac:dyDescent="0.25">
      <c r="M5254">
        <f>1*3.5*3.5</f>
        <v>12.25</v>
      </c>
      <c r="N5254">
        <v>1</v>
      </c>
      <c r="O5254">
        <v>3.5</v>
      </c>
      <c r="P5254">
        <v>3.5</v>
      </c>
    </row>
    <row r="5255" spans="13:16" x14ac:dyDescent="0.25">
      <c r="M5255">
        <f>1*3.5*4.5</f>
        <v>15.75</v>
      </c>
      <c r="N5255">
        <v>1</v>
      </c>
      <c r="O5255">
        <v>3.5</v>
      </c>
      <c r="P5255">
        <v>4.5</v>
      </c>
    </row>
    <row r="5256" spans="13:16" x14ac:dyDescent="0.25">
      <c r="M5256">
        <f>1*3.5*5.5</f>
        <v>19.25</v>
      </c>
      <c r="N5256">
        <v>1</v>
      </c>
      <c r="O5256">
        <v>3.5</v>
      </c>
      <c r="P5256">
        <v>5.5</v>
      </c>
    </row>
    <row r="5257" spans="13:16" x14ac:dyDescent="0.25">
      <c r="M5257">
        <f>1*3.5*6.5</f>
        <v>22.75</v>
      </c>
      <c r="N5257">
        <v>1</v>
      </c>
      <c r="O5257">
        <v>3.5</v>
      </c>
      <c r="P5257">
        <v>6.5</v>
      </c>
    </row>
    <row r="5258" spans="13:16" x14ac:dyDescent="0.25">
      <c r="M5258">
        <f>1*3.5*7.5</f>
        <v>26.25</v>
      </c>
      <c r="N5258">
        <v>1</v>
      </c>
      <c r="O5258">
        <v>3.5</v>
      </c>
      <c r="P5258">
        <v>7.5</v>
      </c>
    </row>
    <row r="5259" spans="13:16" x14ac:dyDescent="0.25">
      <c r="M5259">
        <f>1*3.5*8.5</f>
        <v>29.75</v>
      </c>
      <c r="N5259">
        <v>1</v>
      </c>
      <c r="O5259">
        <v>3.5</v>
      </c>
      <c r="P5259">
        <v>8.5</v>
      </c>
    </row>
    <row r="5260" spans="13:16" x14ac:dyDescent="0.25">
      <c r="M5260">
        <f>1*3.5*9.5</f>
        <v>33.25</v>
      </c>
      <c r="N5260">
        <v>1</v>
      </c>
      <c r="O5260">
        <v>3.5</v>
      </c>
      <c r="P5260">
        <v>9.5</v>
      </c>
    </row>
    <row r="5261" spans="13:16" x14ac:dyDescent="0.25">
      <c r="M5261">
        <f>1*3.5*10.5</f>
        <v>36.75</v>
      </c>
      <c r="N5261">
        <v>1</v>
      </c>
      <c r="O5261">
        <v>3.5</v>
      </c>
      <c r="P5261">
        <v>10.5</v>
      </c>
    </row>
    <row r="5262" spans="13:16" x14ac:dyDescent="0.25">
      <c r="M5262">
        <f>1*3.5*1.6</f>
        <v>5.6000000000000005</v>
      </c>
      <c r="N5262">
        <v>1</v>
      </c>
      <c r="O5262">
        <v>3.5</v>
      </c>
      <c r="P5262">
        <v>1.6</v>
      </c>
    </row>
    <row r="5263" spans="13:16" x14ac:dyDescent="0.25">
      <c r="M5263">
        <f>1*3.5*2.6</f>
        <v>9.1</v>
      </c>
      <c r="N5263">
        <v>1</v>
      </c>
      <c r="O5263">
        <v>3.5</v>
      </c>
      <c r="P5263">
        <v>2.6</v>
      </c>
    </row>
    <row r="5264" spans="13:16" x14ac:dyDescent="0.25">
      <c r="M5264">
        <f>1*3.5*3.6</f>
        <v>12.6</v>
      </c>
      <c r="N5264">
        <v>1</v>
      </c>
      <c r="O5264">
        <v>3.5</v>
      </c>
      <c r="P5264">
        <v>3.6</v>
      </c>
    </row>
    <row r="5265" spans="13:16" x14ac:dyDescent="0.25">
      <c r="M5265">
        <f>1*3.5*4.6</f>
        <v>16.099999999999998</v>
      </c>
      <c r="N5265">
        <v>1</v>
      </c>
      <c r="O5265">
        <v>3.5</v>
      </c>
      <c r="P5265">
        <v>4.5999999999999996</v>
      </c>
    </row>
    <row r="5266" spans="13:16" x14ac:dyDescent="0.25">
      <c r="M5266">
        <f>1*3.5*5.6</f>
        <v>19.599999999999998</v>
      </c>
      <c r="N5266">
        <v>1</v>
      </c>
      <c r="O5266">
        <v>3.5</v>
      </c>
      <c r="P5266">
        <v>5.6</v>
      </c>
    </row>
    <row r="5267" spans="13:16" x14ac:dyDescent="0.25">
      <c r="M5267">
        <f>1*3.5*6.6</f>
        <v>23.099999999999998</v>
      </c>
      <c r="N5267">
        <v>1</v>
      </c>
      <c r="O5267">
        <v>3.5</v>
      </c>
      <c r="P5267">
        <v>6.6</v>
      </c>
    </row>
    <row r="5268" spans="13:16" x14ac:dyDescent="0.25">
      <c r="M5268">
        <f>1*3.5*7.6</f>
        <v>26.599999999999998</v>
      </c>
      <c r="N5268">
        <v>1</v>
      </c>
      <c r="O5268">
        <v>3.5</v>
      </c>
      <c r="P5268">
        <v>7.6</v>
      </c>
    </row>
    <row r="5269" spans="13:16" x14ac:dyDescent="0.25">
      <c r="M5269">
        <f>1*3.5*8.6</f>
        <v>30.099999999999998</v>
      </c>
      <c r="N5269">
        <v>1</v>
      </c>
      <c r="O5269">
        <v>3.5</v>
      </c>
      <c r="P5269">
        <v>8.6</v>
      </c>
    </row>
    <row r="5270" spans="13:16" x14ac:dyDescent="0.25">
      <c r="M5270">
        <f>1*3.5*9.6</f>
        <v>33.6</v>
      </c>
      <c r="N5270">
        <v>1</v>
      </c>
      <c r="O5270">
        <v>3.5</v>
      </c>
      <c r="P5270">
        <v>9.6</v>
      </c>
    </row>
    <row r="5271" spans="13:16" x14ac:dyDescent="0.25">
      <c r="M5271">
        <f>1*3.5*10.6</f>
        <v>37.1</v>
      </c>
      <c r="N5271">
        <v>1</v>
      </c>
      <c r="O5271">
        <v>3.5</v>
      </c>
      <c r="P5271">
        <v>10.6</v>
      </c>
    </row>
    <row r="5272" spans="13:16" x14ac:dyDescent="0.25">
      <c r="M5272">
        <f>1*3.5*1.7</f>
        <v>5.95</v>
      </c>
      <c r="N5272">
        <v>1</v>
      </c>
      <c r="O5272">
        <v>3.5</v>
      </c>
      <c r="P5272">
        <v>1.7</v>
      </c>
    </row>
    <row r="5273" spans="13:16" x14ac:dyDescent="0.25">
      <c r="M5273">
        <f>1*3.5*2.7</f>
        <v>9.4500000000000011</v>
      </c>
      <c r="N5273">
        <v>1</v>
      </c>
      <c r="O5273">
        <v>3.5</v>
      </c>
      <c r="P5273">
        <v>2.7</v>
      </c>
    </row>
    <row r="5274" spans="13:16" x14ac:dyDescent="0.25">
      <c r="M5274">
        <f>1*3.5*3.7</f>
        <v>12.950000000000001</v>
      </c>
      <c r="N5274">
        <v>1</v>
      </c>
      <c r="O5274">
        <v>3.5</v>
      </c>
      <c r="P5274">
        <v>3.7</v>
      </c>
    </row>
    <row r="5275" spans="13:16" x14ac:dyDescent="0.25">
      <c r="M5275">
        <f>1*3.5*4.7</f>
        <v>16.45</v>
      </c>
      <c r="N5275">
        <v>1</v>
      </c>
      <c r="O5275">
        <v>3.5</v>
      </c>
      <c r="P5275">
        <v>4.7</v>
      </c>
    </row>
    <row r="5276" spans="13:16" x14ac:dyDescent="0.25">
      <c r="M5276">
        <f>1*3.5*5.7</f>
        <v>19.95</v>
      </c>
      <c r="N5276">
        <v>1</v>
      </c>
      <c r="O5276">
        <v>3.5</v>
      </c>
      <c r="P5276">
        <v>5.7</v>
      </c>
    </row>
    <row r="5277" spans="13:16" x14ac:dyDescent="0.25">
      <c r="M5277">
        <f>1*3.5*6.7</f>
        <v>23.45</v>
      </c>
      <c r="N5277">
        <v>1</v>
      </c>
      <c r="O5277">
        <v>3.5</v>
      </c>
      <c r="P5277">
        <v>6.7</v>
      </c>
    </row>
    <row r="5278" spans="13:16" x14ac:dyDescent="0.25">
      <c r="M5278">
        <f>1*3.5*7.7</f>
        <v>26.95</v>
      </c>
      <c r="N5278">
        <v>1</v>
      </c>
      <c r="O5278">
        <v>3.5</v>
      </c>
      <c r="P5278">
        <v>7.7</v>
      </c>
    </row>
    <row r="5279" spans="13:16" x14ac:dyDescent="0.25">
      <c r="M5279">
        <f>1*3.5*8.7</f>
        <v>30.449999999999996</v>
      </c>
      <c r="N5279">
        <v>1</v>
      </c>
      <c r="O5279">
        <v>3.5</v>
      </c>
      <c r="P5279">
        <v>8.6999999999999993</v>
      </c>
    </row>
    <row r="5280" spans="13:16" x14ac:dyDescent="0.25">
      <c r="M5280">
        <f>1*3.5*9.7</f>
        <v>33.949999999999996</v>
      </c>
      <c r="N5280">
        <v>1</v>
      </c>
      <c r="O5280">
        <v>3.5</v>
      </c>
      <c r="P5280">
        <v>9.6999999999999993</v>
      </c>
    </row>
    <row r="5281" spans="13:16" x14ac:dyDescent="0.25">
      <c r="M5281">
        <f>1*3.5*10.7</f>
        <v>37.449999999999996</v>
      </c>
      <c r="N5281">
        <v>1</v>
      </c>
      <c r="O5281">
        <v>3.5</v>
      </c>
      <c r="P5281">
        <v>10.7</v>
      </c>
    </row>
    <row r="5282" spans="13:16" x14ac:dyDescent="0.25">
      <c r="M5282">
        <f>1*3.5*1.8</f>
        <v>6.3</v>
      </c>
      <c r="N5282">
        <v>1</v>
      </c>
      <c r="O5282">
        <v>3.5</v>
      </c>
      <c r="P5282">
        <v>1.8</v>
      </c>
    </row>
    <row r="5283" spans="13:16" x14ac:dyDescent="0.25">
      <c r="M5283">
        <f>1*3.5*2.8</f>
        <v>9.7999999999999989</v>
      </c>
      <c r="N5283">
        <v>1</v>
      </c>
      <c r="O5283">
        <v>3.5</v>
      </c>
      <c r="P5283">
        <v>2.8</v>
      </c>
    </row>
    <row r="5284" spans="13:16" x14ac:dyDescent="0.25">
      <c r="M5284">
        <f>1*3.5*3.8</f>
        <v>13.299999999999999</v>
      </c>
      <c r="N5284">
        <v>1</v>
      </c>
      <c r="O5284">
        <v>3.5</v>
      </c>
      <c r="P5284">
        <v>3.8</v>
      </c>
    </row>
    <row r="5285" spans="13:16" x14ac:dyDescent="0.25">
      <c r="M5285">
        <f>1*3.5*4.8</f>
        <v>16.8</v>
      </c>
      <c r="N5285">
        <v>1</v>
      </c>
      <c r="O5285">
        <v>3.5</v>
      </c>
      <c r="P5285">
        <v>4.8</v>
      </c>
    </row>
    <row r="5286" spans="13:16" x14ac:dyDescent="0.25">
      <c r="M5286">
        <f>1*3.5*5.8</f>
        <v>20.3</v>
      </c>
      <c r="N5286">
        <v>1</v>
      </c>
      <c r="O5286">
        <v>3.5</v>
      </c>
      <c r="P5286">
        <v>5.8</v>
      </c>
    </row>
    <row r="5287" spans="13:16" x14ac:dyDescent="0.25">
      <c r="M5287">
        <f>1*3.5*6.8</f>
        <v>23.8</v>
      </c>
      <c r="N5287">
        <v>1</v>
      </c>
      <c r="O5287">
        <v>3.5</v>
      </c>
      <c r="P5287">
        <v>6.8</v>
      </c>
    </row>
    <row r="5288" spans="13:16" x14ac:dyDescent="0.25">
      <c r="M5288">
        <f>1*3.5*7.8</f>
        <v>27.3</v>
      </c>
      <c r="N5288">
        <v>1</v>
      </c>
      <c r="O5288">
        <v>3.5</v>
      </c>
      <c r="P5288">
        <v>7.8</v>
      </c>
    </row>
    <row r="5289" spans="13:16" x14ac:dyDescent="0.25">
      <c r="M5289">
        <f>1*3.5*8.8</f>
        <v>30.800000000000004</v>
      </c>
      <c r="N5289">
        <v>1</v>
      </c>
      <c r="O5289">
        <v>3.5</v>
      </c>
      <c r="P5289">
        <v>8.8000000000000007</v>
      </c>
    </row>
    <row r="5290" spans="13:16" x14ac:dyDescent="0.25">
      <c r="M5290">
        <f>1*3.5*9.8</f>
        <v>34.300000000000004</v>
      </c>
      <c r="N5290">
        <v>1</v>
      </c>
      <c r="O5290">
        <v>3.5</v>
      </c>
      <c r="P5290">
        <v>9.8000000000000007</v>
      </c>
    </row>
    <row r="5291" spans="13:16" x14ac:dyDescent="0.25">
      <c r="M5291">
        <f>1*3.5*10.8</f>
        <v>37.800000000000004</v>
      </c>
      <c r="N5291">
        <v>1</v>
      </c>
      <c r="O5291">
        <v>3.5</v>
      </c>
      <c r="P5291">
        <v>10.8</v>
      </c>
    </row>
    <row r="5292" spans="13:16" x14ac:dyDescent="0.25">
      <c r="M5292">
        <f>1*3.5*1.9</f>
        <v>6.6499999999999995</v>
      </c>
      <c r="N5292">
        <v>1</v>
      </c>
      <c r="O5292">
        <v>3.5</v>
      </c>
      <c r="P5292">
        <v>1.9</v>
      </c>
    </row>
    <row r="5293" spans="13:16" x14ac:dyDescent="0.25">
      <c r="M5293">
        <f>1*3.5*2.9</f>
        <v>10.15</v>
      </c>
      <c r="N5293">
        <v>1</v>
      </c>
      <c r="O5293">
        <v>3.5</v>
      </c>
      <c r="P5293">
        <v>2.9</v>
      </c>
    </row>
    <row r="5294" spans="13:16" x14ac:dyDescent="0.25">
      <c r="M5294">
        <f>1*3.5*3.9</f>
        <v>13.65</v>
      </c>
      <c r="N5294">
        <v>1</v>
      </c>
      <c r="O5294">
        <v>3.5</v>
      </c>
      <c r="P5294">
        <v>3.9</v>
      </c>
    </row>
    <row r="5295" spans="13:16" x14ac:dyDescent="0.25">
      <c r="M5295">
        <f>1*3.5*4.9</f>
        <v>17.150000000000002</v>
      </c>
      <c r="N5295">
        <v>1</v>
      </c>
      <c r="O5295">
        <v>3.5</v>
      </c>
      <c r="P5295">
        <v>4.9000000000000004</v>
      </c>
    </row>
    <row r="5296" spans="13:16" x14ac:dyDescent="0.25">
      <c r="M5296">
        <f>1*3.5*5.9</f>
        <v>20.650000000000002</v>
      </c>
      <c r="N5296">
        <v>1</v>
      </c>
      <c r="O5296">
        <v>3.5</v>
      </c>
      <c r="P5296">
        <v>5.9</v>
      </c>
    </row>
    <row r="5297" spans="13:16" x14ac:dyDescent="0.25">
      <c r="M5297">
        <f>1*3.5*6.9</f>
        <v>24.150000000000002</v>
      </c>
      <c r="N5297">
        <v>1</v>
      </c>
      <c r="O5297">
        <v>3.5</v>
      </c>
      <c r="P5297">
        <v>6.9</v>
      </c>
    </row>
    <row r="5298" spans="13:16" x14ac:dyDescent="0.25">
      <c r="M5298">
        <f>1*3.5*7.9</f>
        <v>27.650000000000002</v>
      </c>
      <c r="N5298">
        <v>1</v>
      </c>
      <c r="O5298">
        <v>3.5</v>
      </c>
      <c r="P5298">
        <v>7.9</v>
      </c>
    </row>
    <row r="5299" spans="13:16" x14ac:dyDescent="0.25">
      <c r="M5299">
        <f>1*3.5*8.9</f>
        <v>31.150000000000002</v>
      </c>
      <c r="N5299">
        <v>1</v>
      </c>
      <c r="O5299">
        <v>3.5</v>
      </c>
      <c r="P5299">
        <v>8.9</v>
      </c>
    </row>
    <row r="5300" spans="13:16" x14ac:dyDescent="0.25">
      <c r="M5300">
        <f>1*3.5*9.9</f>
        <v>34.65</v>
      </c>
      <c r="N5300">
        <v>1</v>
      </c>
      <c r="O5300">
        <v>3.5</v>
      </c>
      <c r="P5300">
        <v>9.9</v>
      </c>
    </row>
    <row r="5301" spans="13:16" x14ac:dyDescent="0.25">
      <c r="M5301">
        <f>1*3.5*10.9</f>
        <v>38.15</v>
      </c>
      <c r="N5301">
        <v>1</v>
      </c>
      <c r="O5301">
        <v>3.5</v>
      </c>
      <c r="P5301">
        <v>10.9</v>
      </c>
    </row>
    <row r="5302" spans="13:16" x14ac:dyDescent="0.25">
      <c r="M5302">
        <f>1*4.5*1</f>
        <v>4.5</v>
      </c>
      <c r="N5302">
        <v>1</v>
      </c>
      <c r="O5302">
        <v>4.5</v>
      </c>
      <c r="P5302">
        <v>1</v>
      </c>
    </row>
    <row r="5303" spans="13:16" x14ac:dyDescent="0.25">
      <c r="M5303">
        <f>1*4.5*2</f>
        <v>9</v>
      </c>
      <c r="N5303">
        <v>1</v>
      </c>
      <c r="O5303">
        <v>4.5</v>
      </c>
      <c r="P5303">
        <v>2</v>
      </c>
    </row>
    <row r="5304" spans="13:16" x14ac:dyDescent="0.25">
      <c r="M5304">
        <f>1*4.5*3</f>
        <v>13.5</v>
      </c>
      <c r="N5304">
        <v>1</v>
      </c>
      <c r="O5304">
        <v>4.5</v>
      </c>
      <c r="P5304">
        <v>3</v>
      </c>
    </row>
    <row r="5305" spans="13:16" x14ac:dyDescent="0.25">
      <c r="M5305">
        <f>1*4.5*4</f>
        <v>18</v>
      </c>
      <c r="N5305">
        <v>1</v>
      </c>
      <c r="O5305">
        <v>4.5</v>
      </c>
      <c r="P5305">
        <v>4</v>
      </c>
    </row>
    <row r="5306" spans="13:16" x14ac:dyDescent="0.25">
      <c r="M5306">
        <f>1*4.5*5</f>
        <v>22.5</v>
      </c>
      <c r="N5306">
        <v>1</v>
      </c>
      <c r="O5306">
        <v>4.5</v>
      </c>
      <c r="P5306">
        <v>5</v>
      </c>
    </row>
    <row r="5307" spans="13:16" x14ac:dyDescent="0.25">
      <c r="M5307">
        <f>1*4.5*6</f>
        <v>27</v>
      </c>
      <c r="N5307">
        <v>1</v>
      </c>
      <c r="O5307">
        <v>4.5</v>
      </c>
      <c r="P5307">
        <v>6</v>
      </c>
    </row>
    <row r="5308" spans="13:16" x14ac:dyDescent="0.25">
      <c r="M5308">
        <f>1*4.5*7</f>
        <v>31.5</v>
      </c>
      <c r="N5308">
        <v>1</v>
      </c>
      <c r="O5308">
        <v>4.5</v>
      </c>
      <c r="P5308">
        <v>7</v>
      </c>
    </row>
    <row r="5309" spans="13:16" x14ac:dyDescent="0.25">
      <c r="M5309">
        <f>1*4.5*8</f>
        <v>36</v>
      </c>
      <c r="N5309">
        <v>1</v>
      </c>
      <c r="O5309">
        <v>4.5</v>
      </c>
      <c r="P5309">
        <v>8</v>
      </c>
    </row>
    <row r="5310" spans="13:16" x14ac:dyDescent="0.25">
      <c r="M5310">
        <f>1*4.5*9</f>
        <v>40.5</v>
      </c>
      <c r="N5310">
        <v>1</v>
      </c>
      <c r="O5310">
        <v>4.5</v>
      </c>
      <c r="P5310">
        <v>9</v>
      </c>
    </row>
    <row r="5311" spans="13:16" x14ac:dyDescent="0.25">
      <c r="M5311">
        <f>1*4.5*10</f>
        <v>45</v>
      </c>
      <c r="N5311">
        <v>1</v>
      </c>
      <c r="O5311">
        <v>4.5</v>
      </c>
      <c r="P5311">
        <v>10</v>
      </c>
    </row>
    <row r="5312" spans="13:16" x14ac:dyDescent="0.25">
      <c r="M5312">
        <f>1*4.5*1.1</f>
        <v>4.95</v>
      </c>
      <c r="N5312">
        <v>1</v>
      </c>
      <c r="O5312">
        <v>4.5</v>
      </c>
      <c r="P5312">
        <v>1.1000000000000001</v>
      </c>
    </row>
    <row r="5313" spans="13:16" x14ac:dyDescent="0.25">
      <c r="M5313">
        <f>1*4.5*2.1</f>
        <v>9.4500000000000011</v>
      </c>
      <c r="N5313">
        <v>1</v>
      </c>
      <c r="O5313">
        <v>4.5</v>
      </c>
      <c r="P5313">
        <v>2.1</v>
      </c>
    </row>
    <row r="5314" spans="13:16" x14ac:dyDescent="0.25">
      <c r="M5314">
        <f>1*4.5*3.1</f>
        <v>13.950000000000001</v>
      </c>
      <c r="N5314">
        <v>1</v>
      </c>
      <c r="O5314">
        <v>4.5</v>
      </c>
      <c r="P5314">
        <v>3.1</v>
      </c>
    </row>
    <row r="5315" spans="13:16" x14ac:dyDescent="0.25">
      <c r="M5315">
        <f>1*4.5*4.1</f>
        <v>18.45</v>
      </c>
      <c r="N5315">
        <v>1</v>
      </c>
      <c r="O5315">
        <v>4.5</v>
      </c>
      <c r="P5315">
        <v>4.0999999999999996</v>
      </c>
    </row>
    <row r="5316" spans="13:16" x14ac:dyDescent="0.25">
      <c r="M5316">
        <f>1*4.5*5.1</f>
        <v>22.95</v>
      </c>
      <c r="N5316">
        <v>1</v>
      </c>
      <c r="O5316">
        <v>4.5</v>
      </c>
      <c r="P5316">
        <v>5.0999999999999996</v>
      </c>
    </row>
    <row r="5317" spans="13:16" x14ac:dyDescent="0.25">
      <c r="M5317">
        <f>1*4.5*6.1</f>
        <v>27.45</v>
      </c>
      <c r="N5317">
        <v>1</v>
      </c>
      <c r="O5317">
        <v>4.5</v>
      </c>
      <c r="P5317">
        <v>6.1</v>
      </c>
    </row>
    <row r="5318" spans="13:16" x14ac:dyDescent="0.25">
      <c r="M5318">
        <f>1*4.5*7.1</f>
        <v>31.95</v>
      </c>
      <c r="N5318">
        <v>1</v>
      </c>
      <c r="O5318">
        <v>4.5</v>
      </c>
      <c r="P5318">
        <v>7.1</v>
      </c>
    </row>
    <row r="5319" spans="13:16" x14ac:dyDescent="0.25">
      <c r="M5319">
        <f>1*4.5*8.1</f>
        <v>36.449999999999996</v>
      </c>
      <c r="N5319">
        <v>1</v>
      </c>
      <c r="O5319">
        <v>4.5</v>
      </c>
      <c r="P5319">
        <v>8.1</v>
      </c>
    </row>
    <row r="5320" spans="13:16" x14ac:dyDescent="0.25">
      <c r="M5320">
        <f>1*4.5*9.1</f>
        <v>40.949999999999996</v>
      </c>
      <c r="N5320">
        <v>1</v>
      </c>
      <c r="O5320">
        <v>4.5</v>
      </c>
      <c r="P5320">
        <v>9.1</v>
      </c>
    </row>
    <row r="5321" spans="13:16" x14ac:dyDescent="0.25">
      <c r="M5321">
        <f>1*4.5*10.1</f>
        <v>45.449999999999996</v>
      </c>
      <c r="N5321">
        <v>1</v>
      </c>
      <c r="O5321">
        <v>4.5</v>
      </c>
      <c r="P5321">
        <v>10.1</v>
      </c>
    </row>
    <row r="5322" spans="13:16" x14ac:dyDescent="0.25">
      <c r="M5322">
        <f>1*4.5*1.2</f>
        <v>5.3999999999999995</v>
      </c>
      <c r="N5322">
        <v>1</v>
      </c>
      <c r="O5322">
        <v>4.5</v>
      </c>
      <c r="P5322">
        <v>1.2</v>
      </c>
    </row>
    <row r="5323" spans="13:16" x14ac:dyDescent="0.25">
      <c r="M5323">
        <f>1*4.5*2.2</f>
        <v>9.9</v>
      </c>
      <c r="N5323">
        <v>1</v>
      </c>
      <c r="O5323">
        <v>4.5</v>
      </c>
      <c r="P5323">
        <v>2.2000000000000002</v>
      </c>
    </row>
    <row r="5324" spans="13:16" x14ac:dyDescent="0.25">
      <c r="M5324">
        <f>1*4.5*3.2</f>
        <v>14.4</v>
      </c>
      <c r="N5324">
        <v>1</v>
      </c>
      <c r="O5324">
        <v>4.5</v>
      </c>
      <c r="P5324">
        <v>3.2</v>
      </c>
    </row>
    <row r="5325" spans="13:16" x14ac:dyDescent="0.25">
      <c r="M5325">
        <f>1*4.5*4.2</f>
        <v>18.900000000000002</v>
      </c>
      <c r="N5325">
        <v>1</v>
      </c>
      <c r="O5325">
        <v>4.5</v>
      </c>
      <c r="P5325">
        <v>4.2</v>
      </c>
    </row>
    <row r="5326" spans="13:16" x14ac:dyDescent="0.25">
      <c r="M5326">
        <f>1*4.5*5.2</f>
        <v>23.400000000000002</v>
      </c>
      <c r="N5326">
        <v>1</v>
      </c>
      <c r="O5326">
        <v>4.5</v>
      </c>
      <c r="P5326">
        <v>5.2</v>
      </c>
    </row>
    <row r="5327" spans="13:16" x14ac:dyDescent="0.25">
      <c r="M5327">
        <f>1*4.5*6.2</f>
        <v>27.900000000000002</v>
      </c>
      <c r="N5327">
        <v>1</v>
      </c>
      <c r="O5327">
        <v>4.5</v>
      </c>
      <c r="P5327">
        <v>6.2</v>
      </c>
    </row>
    <row r="5328" spans="13:16" x14ac:dyDescent="0.25">
      <c r="M5328">
        <f>1*4.5*7.2</f>
        <v>32.4</v>
      </c>
      <c r="N5328">
        <v>1</v>
      </c>
      <c r="O5328">
        <v>4.5</v>
      </c>
      <c r="P5328">
        <v>7.2</v>
      </c>
    </row>
    <row r="5329" spans="13:16" x14ac:dyDescent="0.25">
      <c r="M5329">
        <f>1*4.5*8.2</f>
        <v>36.9</v>
      </c>
      <c r="N5329">
        <v>1</v>
      </c>
      <c r="O5329">
        <v>4.5</v>
      </c>
      <c r="P5329">
        <v>8.1999999999999993</v>
      </c>
    </row>
    <row r="5330" spans="13:16" x14ac:dyDescent="0.25">
      <c r="M5330">
        <f>1*4.5*9.2</f>
        <v>41.4</v>
      </c>
      <c r="N5330">
        <v>1</v>
      </c>
      <c r="O5330">
        <v>4.5</v>
      </c>
      <c r="P5330">
        <v>9.1999999999999993</v>
      </c>
    </row>
    <row r="5331" spans="13:16" x14ac:dyDescent="0.25">
      <c r="M5331">
        <f>1*4.5*10.2</f>
        <v>45.9</v>
      </c>
      <c r="N5331">
        <v>1</v>
      </c>
      <c r="O5331">
        <v>4.5</v>
      </c>
      <c r="P5331">
        <v>10.199999999999999</v>
      </c>
    </row>
    <row r="5332" spans="13:16" x14ac:dyDescent="0.25">
      <c r="M5332">
        <f>1*4.5*1.3</f>
        <v>5.8500000000000005</v>
      </c>
      <c r="N5332">
        <v>1</v>
      </c>
      <c r="O5332">
        <v>4.5</v>
      </c>
      <c r="P5332">
        <v>1.3</v>
      </c>
    </row>
    <row r="5333" spans="13:16" x14ac:dyDescent="0.25">
      <c r="M5333">
        <f>1*4.5*2.3</f>
        <v>10.35</v>
      </c>
      <c r="N5333">
        <v>1</v>
      </c>
      <c r="O5333">
        <v>4.5</v>
      </c>
      <c r="P5333">
        <v>2.2999999999999998</v>
      </c>
    </row>
    <row r="5334" spans="13:16" x14ac:dyDescent="0.25">
      <c r="M5334">
        <f>1*4.5*3.3</f>
        <v>14.85</v>
      </c>
      <c r="N5334">
        <v>1</v>
      </c>
      <c r="O5334">
        <v>4.5</v>
      </c>
      <c r="P5334">
        <v>3.3</v>
      </c>
    </row>
    <row r="5335" spans="13:16" x14ac:dyDescent="0.25">
      <c r="M5335">
        <f>1*4.5*4.3</f>
        <v>19.349999999999998</v>
      </c>
      <c r="N5335">
        <v>1</v>
      </c>
      <c r="O5335">
        <v>4.5</v>
      </c>
      <c r="P5335">
        <v>4.3</v>
      </c>
    </row>
    <row r="5336" spans="13:16" x14ac:dyDescent="0.25">
      <c r="M5336">
        <f>1*4.5*5.3</f>
        <v>23.849999999999998</v>
      </c>
      <c r="N5336">
        <v>1</v>
      </c>
      <c r="O5336">
        <v>4.5</v>
      </c>
      <c r="P5336">
        <v>5.3</v>
      </c>
    </row>
    <row r="5337" spans="13:16" x14ac:dyDescent="0.25">
      <c r="M5337">
        <f>1*4.5*6.3</f>
        <v>28.349999999999998</v>
      </c>
      <c r="N5337">
        <v>1</v>
      </c>
      <c r="O5337">
        <v>4.5</v>
      </c>
      <c r="P5337">
        <v>6.3</v>
      </c>
    </row>
    <row r="5338" spans="13:16" x14ac:dyDescent="0.25">
      <c r="M5338">
        <f>1*4.5*7.3</f>
        <v>32.85</v>
      </c>
      <c r="N5338">
        <v>1</v>
      </c>
      <c r="O5338">
        <v>4.5</v>
      </c>
      <c r="P5338">
        <v>7.3</v>
      </c>
    </row>
    <row r="5339" spans="13:16" x14ac:dyDescent="0.25">
      <c r="M5339">
        <f>1*4.5*8.3</f>
        <v>37.35</v>
      </c>
      <c r="N5339">
        <v>1</v>
      </c>
      <c r="O5339">
        <v>4.5</v>
      </c>
      <c r="P5339">
        <v>8.3000000000000007</v>
      </c>
    </row>
    <row r="5340" spans="13:16" x14ac:dyDescent="0.25">
      <c r="M5340">
        <f>1*4.5*9.3</f>
        <v>41.85</v>
      </c>
      <c r="N5340">
        <v>1</v>
      </c>
      <c r="O5340">
        <v>4.5</v>
      </c>
      <c r="P5340">
        <v>9.3000000000000007</v>
      </c>
    </row>
    <row r="5341" spans="13:16" x14ac:dyDescent="0.25">
      <c r="M5341">
        <f>1*4.5*10.3</f>
        <v>46.35</v>
      </c>
      <c r="N5341">
        <v>1</v>
      </c>
      <c r="O5341">
        <v>4.5</v>
      </c>
      <c r="P5341">
        <v>10.3</v>
      </c>
    </row>
    <row r="5342" spans="13:16" x14ac:dyDescent="0.25">
      <c r="M5342">
        <f>1*4.5*1.4</f>
        <v>6.3</v>
      </c>
      <c r="N5342">
        <v>1</v>
      </c>
      <c r="O5342">
        <v>4.5</v>
      </c>
      <c r="P5342">
        <v>1.4</v>
      </c>
    </row>
    <row r="5343" spans="13:16" x14ac:dyDescent="0.25">
      <c r="M5343">
        <f>1*4.5*2.4</f>
        <v>10.799999999999999</v>
      </c>
      <c r="N5343">
        <v>1</v>
      </c>
      <c r="O5343">
        <v>4.5</v>
      </c>
      <c r="P5343">
        <v>2.4</v>
      </c>
    </row>
    <row r="5344" spans="13:16" x14ac:dyDescent="0.25">
      <c r="M5344">
        <f>1*4.5*3.4</f>
        <v>15.299999999999999</v>
      </c>
      <c r="N5344">
        <v>1</v>
      </c>
      <c r="O5344">
        <v>4.5</v>
      </c>
      <c r="P5344">
        <v>3.4</v>
      </c>
    </row>
    <row r="5345" spans="13:16" x14ac:dyDescent="0.25">
      <c r="M5345">
        <f>1*4.5*4.4</f>
        <v>19.8</v>
      </c>
      <c r="N5345">
        <v>1</v>
      </c>
      <c r="O5345">
        <v>4.5</v>
      </c>
      <c r="P5345">
        <v>4.4000000000000004</v>
      </c>
    </row>
    <row r="5346" spans="13:16" x14ac:dyDescent="0.25">
      <c r="M5346">
        <f>1*4.5*5.4</f>
        <v>24.3</v>
      </c>
      <c r="N5346">
        <v>1</v>
      </c>
      <c r="O5346">
        <v>4.5</v>
      </c>
      <c r="P5346">
        <v>5.4</v>
      </c>
    </row>
    <row r="5347" spans="13:16" x14ac:dyDescent="0.25">
      <c r="M5347">
        <f>1*4.5*6.4</f>
        <v>28.8</v>
      </c>
      <c r="N5347">
        <v>1</v>
      </c>
      <c r="O5347">
        <v>4.5</v>
      </c>
      <c r="P5347">
        <v>6.4</v>
      </c>
    </row>
    <row r="5348" spans="13:16" x14ac:dyDescent="0.25">
      <c r="M5348">
        <f>1*4.5*7.4</f>
        <v>33.300000000000004</v>
      </c>
      <c r="N5348">
        <v>1</v>
      </c>
      <c r="O5348">
        <v>4.5</v>
      </c>
      <c r="P5348">
        <v>7.4</v>
      </c>
    </row>
    <row r="5349" spans="13:16" x14ac:dyDescent="0.25">
      <c r="M5349">
        <f>1*4.5*8.4</f>
        <v>37.800000000000004</v>
      </c>
      <c r="N5349">
        <v>1</v>
      </c>
      <c r="O5349">
        <v>4.5</v>
      </c>
      <c r="P5349">
        <v>8.4</v>
      </c>
    </row>
    <row r="5350" spans="13:16" x14ac:dyDescent="0.25">
      <c r="M5350">
        <f>1*4.5*9.4</f>
        <v>42.300000000000004</v>
      </c>
      <c r="N5350">
        <v>1</v>
      </c>
      <c r="O5350">
        <v>4.5</v>
      </c>
      <c r="P5350">
        <v>9.4</v>
      </c>
    </row>
    <row r="5351" spans="13:16" x14ac:dyDescent="0.25">
      <c r="M5351">
        <f>1*4.5*10.4</f>
        <v>46.800000000000004</v>
      </c>
      <c r="N5351">
        <v>1</v>
      </c>
      <c r="O5351">
        <v>4.5</v>
      </c>
      <c r="P5351">
        <v>10.4</v>
      </c>
    </row>
    <row r="5352" spans="13:16" x14ac:dyDescent="0.25">
      <c r="M5352">
        <f>1*4.5*1.5</f>
        <v>6.75</v>
      </c>
      <c r="N5352">
        <v>1</v>
      </c>
      <c r="O5352">
        <v>4.5</v>
      </c>
      <c r="P5352">
        <v>1.5</v>
      </c>
    </row>
    <row r="5353" spans="13:16" x14ac:dyDescent="0.25">
      <c r="M5353">
        <f>1*4.5*2.5</f>
        <v>11.25</v>
      </c>
      <c r="N5353">
        <v>1</v>
      </c>
      <c r="O5353">
        <v>4.5</v>
      </c>
      <c r="P5353">
        <v>2.5</v>
      </c>
    </row>
    <row r="5354" spans="13:16" x14ac:dyDescent="0.25">
      <c r="M5354">
        <f>1*4.5*3.5</f>
        <v>15.75</v>
      </c>
      <c r="N5354">
        <v>1</v>
      </c>
      <c r="O5354">
        <v>4.5</v>
      </c>
      <c r="P5354">
        <v>3.5</v>
      </c>
    </row>
    <row r="5355" spans="13:16" x14ac:dyDescent="0.25">
      <c r="M5355">
        <f>1*4.5*4.5</f>
        <v>20.25</v>
      </c>
      <c r="N5355">
        <v>1</v>
      </c>
      <c r="O5355">
        <v>4.5</v>
      </c>
      <c r="P5355">
        <v>4.5</v>
      </c>
    </row>
    <row r="5356" spans="13:16" x14ac:dyDescent="0.25">
      <c r="M5356">
        <f>1*4.5*5.5</f>
        <v>24.75</v>
      </c>
      <c r="N5356">
        <v>1</v>
      </c>
      <c r="O5356">
        <v>4.5</v>
      </c>
      <c r="P5356">
        <v>5.5</v>
      </c>
    </row>
    <row r="5357" spans="13:16" x14ac:dyDescent="0.25">
      <c r="M5357">
        <f>1*4.5*6.5</f>
        <v>29.25</v>
      </c>
      <c r="N5357">
        <v>1</v>
      </c>
      <c r="O5357">
        <v>4.5</v>
      </c>
      <c r="P5357">
        <v>6.5</v>
      </c>
    </row>
    <row r="5358" spans="13:16" x14ac:dyDescent="0.25">
      <c r="M5358">
        <f>1*4.5*7.5</f>
        <v>33.75</v>
      </c>
      <c r="N5358">
        <v>1</v>
      </c>
      <c r="O5358">
        <v>4.5</v>
      </c>
      <c r="P5358">
        <v>7.5</v>
      </c>
    </row>
    <row r="5359" spans="13:16" x14ac:dyDescent="0.25">
      <c r="M5359">
        <f>1*4.5*8.5</f>
        <v>38.25</v>
      </c>
      <c r="N5359">
        <v>1</v>
      </c>
      <c r="O5359">
        <v>4.5</v>
      </c>
      <c r="P5359">
        <v>8.5</v>
      </c>
    </row>
    <row r="5360" spans="13:16" x14ac:dyDescent="0.25">
      <c r="M5360">
        <f>1*4.5*9.5</f>
        <v>42.75</v>
      </c>
      <c r="N5360">
        <v>1</v>
      </c>
      <c r="O5360">
        <v>4.5</v>
      </c>
      <c r="P5360">
        <v>9.5</v>
      </c>
    </row>
    <row r="5361" spans="13:16" x14ac:dyDescent="0.25">
      <c r="M5361">
        <f>1*4.5*10.5</f>
        <v>47.25</v>
      </c>
      <c r="N5361">
        <v>1</v>
      </c>
      <c r="O5361">
        <v>4.5</v>
      </c>
      <c r="P5361">
        <v>10.5</v>
      </c>
    </row>
    <row r="5362" spans="13:16" x14ac:dyDescent="0.25">
      <c r="M5362">
        <f>1*4.5*1.6</f>
        <v>7.2</v>
      </c>
      <c r="N5362">
        <v>1</v>
      </c>
      <c r="O5362">
        <v>4.5</v>
      </c>
      <c r="P5362">
        <v>1.6</v>
      </c>
    </row>
    <row r="5363" spans="13:16" x14ac:dyDescent="0.25">
      <c r="M5363">
        <f>1*4.5*2.6</f>
        <v>11.700000000000001</v>
      </c>
      <c r="N5363">
        <v>1</v>
      </c>
      <c r="O5363">
        <v>4.5</v>
      </c>
      <c r="P5363">
        <v>2.6</v>
      </c>
    </row>
    <row r="5364" spans="13:16" x14ac:dyDescent="0.25">
      <c r="M5364">
        <f>1*4.5*3.6</f>
        <v>16.2</v>
      </c>
      <c r="N5364">
        <v>1</v>
      </c>
      <c r="O5364">
        <v>4.5</v>
      </c>
      <c r="P5364">
        <v>3.6</v>
      </c>
    </row>
    <row r="5365" spans="13:16" x14ac:dyDescent="0.25">
      <c r="M5365">
        <f>1*4.5*4.6</f>
        <v>20.7</v>
      </c>
      <c r="N5365">
        <v>1</v>
      </c>
      <c r="O5365">
        <v>4.5</v>
      </c>
      <c r="P5365">
        <v>4.5999999999999996</v>
      </c>
    </row>
    <row r="5366" spans="13:16" x14ac:dyDescent="0.25">
      <c r="M5366">
        <f>1*4.5*5.6</f>
        <v>25.2</v>
      </c>
      <c r="N5366">
        <v>1</v>
      </c>
      <c r="O5366">
        <v>4.5</v>
      </c>
      <c r="P5366">
        <v>5.6</v>
      </c>
    </row>
    <row r="5367" spans="13:16" x14ac:dyDescent="0.25">
      <c r="M5367">
        <f>1*4.5*6.6</f>
        <v>29.7</v>
      </c>
      <c r="N5367">
        <v>1</v>
      </c>
      <c r="O5367">
        <v>4.5</v>
      </c>
      <c r="P5367">
        <v>6.6</v>
      </c>
    </row>
    <row r="5368" spans="13:16" x14ac:dyDescent="0.25">
      <c r="M5368">
        <f>1*4.5*7.6</f>
        <v>34.199999999999996</v>
      </c>
      <c r="N5368">
        <v>1</v>
      </c>
      <c r="O5368">
        <v>4.5</v>
      </c>
      <c r="P5368">
        <v>7.6</v>
      </c>
    </row>
    <row r="5369" spans="13:16" x14ac:dyDescent="0.25">
      <c r="M5369">
        <f>1*4.5*8.6</f>
        <v>38.699999999999996</v>
      </c>
      <c r="N5369">
        <v>1</v>
      </c>
      <c r="O5369">
        <v>4.5</v>
      </c>
      <c r="P5369">
        <v>8.6</v>
      </c>
    </row>
    <row r="5370" spans="13:16" x14ac:dyDescent="0.25">
      <c r="M5370">
        <f>1*4.5*9.6</f>
        <v>43.199999999999996</v>
      </c>
      <c r="N5370">
        <v>1</v>
      </c>
      <c r="O5370">
        <v>4.5</v>
      </c>
      <c r="P5370">
        <v>9.6</v>
      </c>
    </row>
    <row r="5371" spans="13:16" x14ac:dyDescent="0.25">
      <c r="M5371">
        <f>1*4.5*10.6</f>
        <v>47.699999999999996</v>
      </c>
      <c r="N5371">
        <v>1</v>
      </c>
      <c r="O5371">
        <v>4.5</v>
      </c>
      <c r="P5371">
        <v>10.6</v>
      </c>
    </row>
    <row r="5372" spans="13:16" x14ac:dyDescent="0.25">
      <c r="M5372">
        <f>1*4.5*1.7</f>
        <v>7.6499999999999995</v>
      </c>
      <c r="N5372">
        <v>1</v>
      </c>
      <c r="O5372">
        <v>4.5</v>
      </c>
      <c r="P5372">
        <v>1.7</v>
      </c>
    </row>
    <row r="5373" spans="13:16" x14ac:dyDescent="0.25">
      <c r="M5373">
        <f>1*4.5*2.7</f>
        <v>12.15</v>
      </c>
      <c r="N5373">
        <v>1</v>
      </c>
      <c r="O5373">
        <v>4.5</v>
      </c>
      <c r="P5373">
        <v>2.7</v>
      </c>
    </row>
    <row r="5374" spans="13:16" x14ac:dyDescent="0.25">
      <c r="M5374">
        <f>1*4.5*3.7</f>
        <v>16.650000000000002</v>
      </c>
      <c r="N5374">
        <v>1</v>
      </c>
      <c r="O5374">
        <v>4.5</v>
      </c>
      <c r="P5374">
        <v>3.7</v>
      </c>
    </row>
    <row r="5375" spans="13:16" x14ac:dyDescent="0.25">
      <c r="M5375">
        <f>1*4.5*4.7</f>
        <v>21.150000000000002</v>
      </c>
      <c r="N5375">
        <v>1</v>
      </c>
      <c r="O5375">
        <v>4.5</v>
      </c>
      <c r="P5375">
        <v>4.7</v>
      </c>
    </row>
    <row r="5376" spans="13:16" x14ac:dyDescent="0.25">
      <c r="M5376">
        <f>1*4.5*5.7</f>
        <v>25.650000000000002</v>
      </c>
      <c r="N5376">
        <v>1</v>
      </c>
      <c r="O5376">
        <v>4.5</v>
      </c>
      <c r="P5376">
        <v>5.7</v>
      </c>
    </row>
    <row r="5377" spans="13:16" x14ac:dyDescent="0.25">
      <c r="M5377">
        <f>1*4.5*6.7</f>
        <v>30.150000000000002</v>
      </c>
      <c r="N5377">
        <v>1</v>
      </c>
      <c r="O5377">
        <v>4.5</v>
      </c>
      <c r="P5377">
        <v>6.7</v>
      </c>
    </row>
    <row r="5378" spans="13:16" x14ac:dyDescent="0.25">
      <c r="M5378">
        <f>1*4.5*7.7</f>
        <v>34.65</v>
      </c>
      <c r="N5378">
        <v>1</v>
      </c>
      <c r="O5378">
        <v>4.5</v>
      </c>
      <c r="P5378">
        <v>7.7</v>
      </c>
    </row>
    <row r="5379" spans="13:16" x14ac:dyDescent="0.25">
      <c r="M5379">
        <f>1*4.5*8.7</f>
        <v>39.15</v>
      </c>
      <c r="N5379">
        <v>1</v>
      </c>
      <c r="O5379">
        <v>4.5</v>
      </c>
      <c r="P5379">
        <v>8.6999999999999993</v>
      </c>
    </row>
    <row r="5380" spans="13:16" x14ac:dyDescent="0.25">
      <c r="M5380">
        <f>1*4.5*9.7</f>
        <v>43.65</v>
      </c>
      <c r="N5380">
        <v>1</v>
      </c>
      <c r="O5380">
        <v>4.5</v>
      </c>
      <c r="P5380">
        <v>9.6999999999999993</v>
      </c>
    </row>
    <row r="5381" spans="13:16" x14ac:dyDescent="0.25">
      <c r="M5381">
        <f>1*4.5*10.7</f>
        <v>48.15</v>
      </c>
      <c r="N5381">
        <v>1</v>
      </c>
      <c r="O5381">
        <v>4.5</v>
      </c>
      <c r="P5381">
        <v>10.7</v>
      </c>
    </row>
    <row r="5382" spans="13:16" x14ac:dyDescent="0.25">
      <c r="M5382">
        <f>1*4.5*1.8</f>
        <v>8.1</v>
      </c>
      <c r="N5382">
        <v>1</v>
      </c>
      <c r="O5382">
        <v>4.5</v>
      </c>
      <c r="P5382">
        <v>1.8</v>
      </c>
    </row>
    <row r="5383" spans="13:16" x14ac:dyDescent="0.25">
      <c r="M5383">
        <f>1*4.5*2.8</f>
        <v>12.6</v>
      </c>
      <c r="N5383">
        <v>1</v>
      </c>
      <c r="O5383">
        <v>4.5</v>
      </c>
      <c r="P5383">
        <v>2.8</v>
      </c>
    </row>
    <row r="5384" spans="13:16" x14ac:dyDescent="0.25">
      <c r="M5384">
        <f>1*4.5*3.8</f>
        <v>17.099999999999998</v>
      </c>
      <c r="N5384">
        <v>1</v>
      </c>
      <c r="O5384">
        <v>4.5</v>
      </c>
      <c r="P5384">
        <v>3.8</v>
      </c>
    </row>
    <row r="5385" spans="13:16" x14ac:dyDescent="0.25">
      <c r="M5385">
        <f>1*4.5*4.8</f>
        <v>21.599999999999998</v>
      </c>
      <c r="N5385">
        <v>1</v>
      </c>
      <c r="O5385">
        <v>4.5</v>
      </c>
      <c r="P5385">
        <v>4.8</v>
      </c>
    </row>
    <row r="5386" spans="13:16" x14ac:dyDescent="0.25">
      <c r="M5386">
        <f>1*4.5*5.8</f>
        <v>26.099999999999998</v>
      </c>
      <c r="N5386">
        <v>1</v>
      </c>
      <c r="O5386">
        <v>4.5</v>
      </c>
      <c r="P5386">
        <v>5.8</v>
      </c>
    </row>
    <row r="5387" spans="13:16" x14ac:dyDescent="0.25">
      <c r="M5387">
        <f>1*4.5*6.8</f>
        <v>30.599999999999998</v>
      </c>
      <c r="N5387">
        <v>1</v>
      </c>
      <c r="O5387">
        <v>4.5</v>
      </c>
      <c r="P5387">
        <v>6.8</v>
      </c>
    </row>
    <row r="5388" spans="13:16" x14ac:dyDescent="0.25">
      <c r="M5388">
        <f>1*4.5*7.8</f>
        <v>35.1</v>
      </c>
      <c r="N5388">
        <v>1</v>
      </c>
      <c r="O5388">
        <v>4.5</v>
      </c>
      <c r="P5388">
        <v>7.8</v>
      </c>
    </row>
    <row r="5389" spans="13:16" x14ac:dyDescent="0.25">
      <c r="M5389">
        <f>1*4.5*8.8</f>
        <v>39.6</v>
      </c>
      <c r="N5389">
        <v>1</v>
      </c>
      <c r="O5389">
        <v>4.5</v>
      </c>
      <c r="P5389">
        <v>8.8000000000000007</v>
      </c>
    </row>
    <row r="5390" spans="13:16" x14ac:dyDescent="0.25">
      <c r="M5390">
        <f>1*4.5*9.8</f>
        <v>44.1</v>
      </c>
      <c r="N5390">
        <v>1</v>
      </c>
      <c r="O5390">
        <v>4.5</v>
      </c>
      <c r="P5390">
        <v>9.8000000000000007</v>
      </c>
    </row>
    <row r="5391" spans="13:16" x14ac:dyDescent="0.25">
      <c r="M5391">
        <f>1*4.5*10.8</f>
        <v>48.6</v>
      </c>
      <c r="N5391">
        <v>1</v>
      </c>
      <c r="O5391">
        <v>4.5</v>
      </c>
      <c r="P5391">
        <v>10.8</v>
      </c>
    </row>
    <row r="5392" spans="13:16" x14ac:dyDescent="0.25">
      <c r="M5392">
        <f>1*4.5*1.9</f>
        <v>8.5499999999999989</v>
      </c>
      <c r="N5392">
        <v>1</v>
      </c>
      <c r="O5392">
        <v>4.5</v>
      </c>
      <c r="P5392">
        <v>1.9</v>
      </c>
    </row>
    <row r="5393" spans="13:16" x14ac:dyDescent="0.25">
      <c r="M5393">
        <f>1*4.5*2.9</f>
        <v>13.049999999999999</v>
      </c>
      <c r="N5393">
        <v>1</v>
      </c>
      <c r="O5393">
        <v>4.5</v>
      </c>
      <c r="P5393">
        <v>2.9</v>
      </c>
    </row>
    <row r="5394" spans="13:16" x14ac:dyDescent="0.25">
      <c r="M5394">
        <f>1*4.5*3.9</f>
        <v>17.55</v>
      </c>
      <c r="N5394">
        <v>1</v>
      </c>
      <c r="O5394">
        <v>4.5</v>
      </c>
      <c r="P5394">
        <v>3.9</v>
      </c>
    </row>
    <row r="5395" spans="13:16" x14ac:dyDescent="0.25">
      <c r="M5395">
        <f>1*4.5*4.9</f>
        <v>22.05</v>
      </c>
      <c r="N5395">
        <v>1</v>
      </c>
      <c r="O5395">
        <v>4.5</v>
      </c>
      <c r="P5395">
        <v>4.9000000000000004</v>
      </c>
    </row>
    <row r="5396" spans="13:16" x14ac:dyDescent="0.25">
      <c r="M5396">
        <f>1*4.5*5.9</f>
        <v>26.55</v>
      </c>
      <c r="N5396">
        <v>1</v>
      </c>
      <c r="O5396">
        <v>4.5</v>
      </c>
      <c r="P5396">
        <v>5.9</v>
      </c>
    </row>
    <row r="5397" spans="13:16" x14ac:dyDescent="0.25">
      <c r="M5397">
        <f>1*4.5*6.9</f>
        <v>31.05</v>
      </c>
      <c r="N5397">
        <v>1</v>
      </c>
      <c r="O5397">
        <v>4.5</v>
      </c>
      <c r="P5397">
        <v>6.9</v>
      </c>
    </row>
    <row r="5398" spans="13:16" x14ac:dyDescent="0.25">
      <c r="M5398">
        <f>1*4.5*7.9</f>
        <v>35.550000000000004</v>
      </c>
      <c r="N5398">
        <v>1</v>
      </c>
      <c r="O5398">
        <v>4.5</v>
      </c>
      <c r="P5398">
        <v>7.9</v>
      </c>
    </row>
    <row r="5399" spans="13:16" x14ac:dyDescent="0.25">
      <c r="M5399">
        <f>1*4.5*8.9</f>
        <v>40.050000000000004</v>
      </c>
      <c r="N5399">
        <v>1</v>
      </c>
      <c r="O5399">
        <v>4.5</v>
      </c>
      <c r="P5399">
        <v>8.9</v>
      </c>
    </row>
    <row r="5400" spans="13:16" x14ac:dyDescent="0.25">
      <c r="M5400">
        <f>1*4.5*9.9</f>
        <v>44.550000000000004</v>
      </c>
      <c r="N5400">
        <v>1</v>
      </c>
      <c r="O5400">
        <v>4.5</v>
      </c>
      <c r="P5400">
        <v>9.9</v>
      </c>
    </row>
    <row r="5401" spans="13:16" x14ac:dyDescent="0.25">
      <c r="M5401">
        <f>1*4.5*10.9</f>
        <v>49.050000000000004</v>
      </c>
      <c r="N5401">
        <v>1</v>
      </c>
      <c r="O5401">
        <v>4.5</v>
      </c>
      <c r="P5401">
        <v>10.9</v>
      </c>
    </row>
    <row r="5402" spans="13:16" x14ac:dyDescent="0.25">
      <c r="M5402">
        <f>1*5.5*1</f>
        <v>5.5</v>
      </c>
      <c r="N5402">
        <v>1</v>
      </c>
      <c r="O5402">
        <v>5.5</v>
      </c>
      <c r="P5402">
        <v>1</v>
      </c>
    </row>
    <row r="5403" spans="13:16" x14ac:dyDescent="0.25">
      <c r="M5403">
        <f>1*5.5*2</f>
        <v>11</v>
      </c>
      <c r="N5403">
        <v>1</v>
      </c>
      <c r="O5403">
        <v>5.5</v>
      </c>
      <c r="P5403">
        <v>2</v>
      </c>
    </row>
    <row r="5404" spans="13:16" x14ac:dyDescent="0.25">
      <c r="M5404">
        <f>1*5.5*3</f>
        <v>16.5</v>
      </c>
      <c r="N5404">
        <v>1</v>
      </c>
      <c r="O5404">
        <v>5.5</v>
      </c>
      <c r="P5404">
        <v>3</v>
      </c>
    </row>
    <row r="5405" spans="13:16" x14ac:dyDescent="0.25">
      <c r="M5405">
        <f>1*5.5*4</f>
        <v>22</v>
      </c>
      <c r="N5405">
        <v>1</v>
      </c>
      <c r="O5405">
        <v>5.5</v>
      </c>
      <c r="P5405">
        <v>4</v>
      </c>
    </row>
    <row r="5406" spans="13:16" x14ac:dyDescent="0.25">
      <c r="M5406">
        <f>1*5.5*5</f>
        <v>27.5</v>
      </c>
      <c r="N5406">
        <v>1</v>
      </c>
      <c r="O5406">
        <v>5.5</v>
      </c>
      <c r="P5406">
        <v>5</v>
      </c>
    </row>
    <row r="5407" spans="13:16" x14ac:dyDescent="0.25">
      <c r="M5407">
        <f>1*5.5*6</f>
        <v>33</v>
      </c>
      <c r="N5407">
        <v>1</v>
      </c>
      <c r="O5407">
        <v>5.5</v>
      </c>
      <c r="P5407">
        <v>6</v>
      </c>
    </row>
    <row r="5408" spans="13:16" x14ac:dyDescent="0.25">
      <c r="M5408">
        <f>1*5.5*7</f>
        <v>38.5</v>
      </c>
      <c r="N5408">
        <v>1</v>
      </c>
      <c r="O5408">
        <v>5.5</v>
      </c>
      <c r="P5408">
        <v>7</v>
      </c>
    </row>
    <row r="5409" spans="13:16" x14ac:dyDescent="0.25">
      <c r="M5409">
        <f>1*5.5*8</f>
        <v>44</v>
      </c>
      <c r="N5409">
        <v>1</v>
      </c>
      <c r="O5409">
        <v>5.5</v>
      </c>
      <c r="P5409">
        <v>8</v>
      </c>
    </row>
    <row r="5410" spans="13:16" x14ac:dyDescent="0.25">
      <c r="M5410">
        <f>1*5.5*9</f>
        <v>49.5</v>
      </c>
      <c r="N5410">
        <v>1</v>
      </c>
      <c r="O5410">
        <v>5.5</v>
      </c>
      <c r="P5410">
        <v>9</v>
      </c>
    </row>
    <row r="5411" spans="13:16" x14ac:dyDescent="0.25">
      <c r="M5411">
        <f>1*5.5*10</f>
        <v>55</v>
      </c>
      <c r="N5411">
        <v>1</v>
      </c>
      <c r="O5411">
        <v>5.5</v>
      </c>
      <c r="P5411">
        <v>10</v>
      </c>
    </row>
    <row r="5412" spans="13:16" x14ac:dyDescent="0.25">
      <c r="M5412">
        <f>1*5.5*1.1</f>
        <v>6.0500000000000007</v>
      </c>
      <c r="N5412">
        <v>1</v>
      </c>
      <c r="O5412">
        <v>5.5</v>
      </c>
      <c r="P5412">
        <v>1.1000000000000001</v>
      </c>
    </row>
    <row r="5413" spans="13:16" x14ac:dyDescent="0.25">
      <c r="M5413">
        <f>1*5.5*2.1</f>
        <v>11.55</v>
      </c>
      <c r="N5413">
        <v>1</v>
      </c>
      <c r="O5413">
        <v>5.5</v>
      </c>
      <c r="P5413">
        <v>2.1</v>
      </c>
    </row>
    <row r="5414" spans="13:16" x14ac:dyDescent="0.25">
      <c r="M5414">
        <f>1*5.5*3.1</f>
        <v>17.05</v>
      </c>
      <c r="N5414">
        <v>1</v>
      </c>
      <c r="O5414">
        <v>5.5</v>
      </c>
      <c r="P5414">
        <v>3.1</v>
      </c>
    </row>
    <row r="5415" spans="13:16" x14ac:dyDescent="0.25">
      <c r="M5415">
        <f>1*5.5*4.1</f>
        <v>22.549999999999997</v>
      </c>
      <c r="N5415">
        <v>1</v>
      </c>
      <c r="O5415">
        <v>5.5</v>
      </c>
      <c r="P5415">
        <v>4.0999999999999996</v>
      </c>
    </row>
    <row r="5416" spans="13:16" x14ac:dyDescent="0.25">
      <c r="M5416">
        <f>1*5.5*5.1</f>
        <v>28.049999999999997</v>
      </c>
      <c r="N5416">
        <v>1</v>
      </c>
      <c r="O5416">
        <v>5.5</v>
      </c>
      <c r="P5416">
        <v>5.0999999999999996</v>
      </c>
    </row>
    <row r="5417" spans="13:16" x14ac:dyDescent="0.25">
      <c r="M5417">
        <f>1*5.5*6.1</f>
        <v>33.549999999999997</v>
      </c>
      <c r="N5417">
        <v>1</v>
      </c>
      <c r="O5417">
        <v>5.5</v>
      </c>
      <c r="P5417">
        <v>6.1</v>
      </c>
    </row>
    <row r="5418" spans="13:16" x14ac:dyDescent="0.25">
      <c r="M5418">
        <f>1*5.5*7.1</f>
        <v>39.049999999999997</v>
      </c>
      <c r="N5418">
        <v>1</v>
      </c>
      <c r="O5418">
        <v>5.5</v>
      </c>
      <c r="P5418">
        <v>7.1</v>
      </c>
    </row>
    <row r="5419" spans="13:16" x14ac:dyDescent="0.25">
      <c r="M5419">
        <f>1*5.5*8.1</f>
        <v>44.55</v>
      </c>
      <c r="N5419">
        <v>1</v>
      </c>
      <c r="O5419">
        <v>5.5</v>
      </c>
      <c r="P5419">
        <v>8.1</v>
      </c>
    </row>
    <row r="5420" spans="13:16" x14ac:dyDescent="0.25">
      <c r="M5420">
        <f>1*5.5*9.1</f>
        <v>50.05</v>
      </c>
      <c r="N5420">
        <v>1</v>
      </c>
      <c r="O5420">
        <v>5.5</v>
      </c>
      <c r="P5420">
        <v>9.1</v>
      </c>
    </row>
    <row r="5421" spans="13:16" x14ac:dyDescent="0.25">
      <c r="M5421">
        <f>1*5.5*10.1</f>
        <v>55.55</v>
      </c>
      <c r="N5421">
        <v>1</v>
      </c>
      <c r="O5421">
        <v>5.5</v>
      </c>
      <c r="P5421">
        <v>10.1</v>
      </c>
    </row>
    <row r="5422" spans="13:16" x14ac:dyDescent="0.25">
      <c r="M5422">
        <f>1*5.5*1.2</f>
        <v>6.6</v>
      </c>
      <c r="N5422">
        <v>1</v>
      </c>
      <c r="O5422">
        <v>5.5</v>
      </c>
      <c r="P5422">
        <v>1.2</v>
      </c>
    </row>
    <row r="5423" spans="13:16" x14ac:dyDescent="0.25">
      <c r="M5423">
        <f>1*5.5*2.2</f>
        <v>12.100000000000001</v>
      </c>
      <c r="N5423">
        <v>1</v>
      </c>
      <c r="O5423">
        <v>5.5</v>
      </c>
      <c r="P5423">
        <v>2.2000000000000002</v>
      </c>
    </row>
    <row r="5424" spans="13:16" x14ac:dyDescent="0.25">
      <c r="M5424">
        <f>1*5.5*3.2</f>
        <v>17.600000000000001</v>
      </c>
      <c r="N5424">
        <v>1</v>
      </c>
      <c r="O5424">
        <v>5.5</v>
      </c>
      <c r="P5424">
        <v>3.2</v>
      </c>
    </row>
    <row r="5425" spans="13:16" x14ac:dyDescent="0.25">
      <c r="M5425">
        <f>1*5.5*4.2</f>
        <v>23.1</v>
      </c>
      <c r="N5425">
        <v>1</v>
      </c>
      <c r="O5425">
        <v>5.5</v>
      </c>
      <c r="P5425">
        <v>4.2</v>
      </c>
    </row>
    <row r="5426" spans="13:16" x14ac:dyDescent="0.25">
      <c r="M5426">
        <f>1*5.5*5.2</f>
        <v>28.6</v>
      </c>
      <c r="N5426">
        <v>1</v>
      </c>
      <c r="O5426">
        <v>5.5</v>
      </c>
      <c r="P5426">
        <v>5.2</v>
      </c>
    </row>
    <row r="5427" spans="13:16" x14ac:dyDescent="0.25">
      <c r="M5427">
        <f>1*5.5*6.2</f>
        <v>34.1</v>
      </c>
      <c r="N5427">
        <v>1</v>
      </c>
      <c r="O5427">
        <v>5.5</v>
      </c>
      <c r="P5427">
        <v>6.2</v>
      </c>
    </row>
    <row r="5428" spans="13:16" x14ac:dyDescent="0.25">
      <c r="M5428">
        <f>1*5.5*7.2</f>
        <v>39.6</v>
      </c>
      <c r="N5428">
        <v>1</v>
      </c>
      <c r="O5428">
        <v>5.5</v>
      </c>
      <c r="P5428">
        <v>7.2</v>
      </c>
    </row>
    <row r="5429" spans="13:16" x14ac:dyDescent="0.25">
      <c r="M5429">
        <f>1*5.5*8.2</f>
        <v>45.099999999999994</v>
      </c>
      <c r="N5429">
        <v>1</v>
      </c>
      <c r="O5429">
        <v>5.5</v>
      </c>
      <c r="P5429">
        <v>8.1999999999999993</v>
      </c>
    </row>
    <row r="5430" spans="13:16" x14ac:dyDescent="0.25">
      <c r="M5430">
        <f>1*5.5*9.2</f>
        <v>50.599999999999994</v>
      </c>
      <c r="N5430">
        <v>1</v>
      </c>
      <c r="O5430">
        <v>5.5</v>
      </c>
      <c r="P5430">
        <v>9.1999999999999993</v>
      </c>
    </row>
    <row r="5431" spans="13:16" x14ac:dyDescent="0.25">
      <c r="M5431">
        <f>1*5.5*10.2</f>
        <v>56.099999999999994</v>
      </c>
      <c r="N5431">
        <v>1</v>
      </c>
      <c r="O5431">
        <v>5.5</v>
      </c>
      <c r="P5431">
        <v>10.199999999999999</v>
      </c>
    </row>
    <row r="5432" spans="13:16" x14ac:dyDescent="0.25">
      <c r="M5432">
        <f>1*5.5*1.3</f>
        <v>7.15</v>
      </c>
      <c r="N5432">
        <v>1</v>
      </c>
      <c r="O5432">
        <v>5.5</v>
      </c>
      <c r="P5432">
        <v>1.3</v>
      </c>
    </row>
    <row r="5433" spans="13:16" x14ac:dyDescent="0.25">
      <c r="M5433">
        <f>1*5.5*2.3</f>
        <v>12.649999999999999</v>
      </c>
      <c r="N5433">
        <v>1</v>
      </c>
      <c r="O5433">
        <v>5.5</v>
      </c>
      <c r="P5433">
        <v>2.2999999999999998</v>
      </c>
    </row>
    <row r="5434" spans="13:16" x14ac:dyDescent="0.25">
      <c r="M5434">
        <f>1*5.5*3.3</f>
        <v>18.149999999999999</v>
      </c>
      <c r="N5434">
        <v>1</v>
      </c>
      <c r="O5434">
        <v>5.5</v>
      </c>
      <c r="P5434">
        <v>3.3</v>
      </c>
    </row>
    <row r="5435" spans="13:16" x14ac:dyDescent="0.25">
      <c r="M5435">
        <f>1*5.5*4.3</f>
        <v>23.65</v>
      </c>
      <c r="N5435">
        <v>1</v>
      </c>
      <c r="O5435">
        <v>5.5</v>
      </c>
      <c r="P5435">
        <v>4.3</v>
      </c>
    </row>
    <row r="5436" spans="13:16" x14ac:dyDescent="0.25">
      <c r="M5436">
        <f>1*5.5*5.3</f>
        <v>29.15</v>
      </c>
      <c r="N5436">
        <v>1</v>
      </c>
      <c r="O5436">
        <v>5.5</v>
      </c>
      <c r="P5436">
        <v>5.3</v>
      </c>
    </row>
    <row r="5437" spans="13:16" x14ac:dyDescent="0.25">
      <c r="M5437">
        <f>1*5.5*6.3</f>
        <v>34.65</v>
      </c>
      <c r="N5437">
        <v>1</v>
      </c>
      <c r="O5437">
        <v>5.5</v>
      </c>
      <c r="P5437">
        <v>6.3</v>
      </c>
    </row>
    <row r="5438" spans="13:16" x14ac:dyDescent="0.25">
      <c r="M5438">
        <f>1*5.5*7.3</f>
        <v>40.15</v>
      </c>
      <c r="N5438">
        <v>1</v>
      </c>
      <c r="O5438">
        <v>5.5</v>
      </c>
      <c r="P5438">
        <v>7.3</v>
      </c>
    </row>
    <row r="5439" spans="13:16" x14ac:dyDescent="0.25">
      <c r="M5439">
        <f>1*5.5*8.3</f>
        <v>45.650000000000006</v>
      </c>
      <c r="N5439">
        <v>1</v>
      </c>
      <c r="O5439">
        <v>5.5</v>
      </c>
      <c r="P5439">
        <v>8.3000000000000007</v>
      </c>
    </row>
    <row r="5440" spans="13:16" x14ac:dyDescent="0.25">
      <c r="M5440">
        <f>1*5.5*9.3</f>
        <v>51.150000000000006</v>
      </c>
      <c r="N5440">
        <v>1</v>
      </c>
      <c r="O5440">
        <v>5.5</v>
      </c>
      <c r="P5440">
        <v>9.3000000000000007</v>
      </c>
    </row>
    <row r="5441" spans="13:16" x14ac:dyDescent="0.25">
      <c r="M5441">
        <f>1*5.5*10.3</f>
        <v>56.650000000000006</v>
      </c>
      <c r="N5441">
        <v>1</v>
      </c>
      <c r="O5441">
        <v>5.5</v>
      </c>
      <c r="P5441">
        <v>10.3</v>
      </c>
    </row>
    <row r="5442" spans="13:16" x14ac:dyDescent="0.25">
      <c r="M5442">
        <f>1*5.5*1.4</f>
        <v>7.6999999999999993</v>
      </c>
      <c r="N5442">
        <v>1</v>
      </c>
      <c r="O5442">
        <v>5.5</v>
      </c>
      <c r="P5442">
        <v>1.4</v>
      </c>
    </row>
    <row r="5443" spans="13:16" x14ac:dyDescent="0.25">
      <c r="M5443">
        <f>1*5.5*2.4</f>
        <v>13.2</v>
      </c>
      <c r="N5443">
        <v>1</v>
      </c>
      <c r="O5443">
        <v>5.5</v>
      </c>
      <c r="P5443">
        <v>2.4</v>
      </c>
    </row>
    <row r="5444" spans="13:16" x14ac:dyDescent="0.25">
      <c r="M5444">
        <f>1*5.5*3.4</f>
        <v>18.7</v>
      </c>
      <c r="N5444">
        <v>1</v>
      </c>
      <c r="O5444">
        <v>5.5</v>
      </c>
      <c r="P5444">
        <v>3.4</v>
      </c>
    </row>
    <row r="5445" spans="13:16" x14ac:dyDescent="0.25">
      <c r="M5445">
        <f>1*5.5*4.4</f>
        <v>24.200000000000003</v>
      </c>
      <c r="N5445">
        <v>1</v>
      </c>
      <c r="O5445">
        <v>5.5</v>
      </c>
      <c r="P5445">
        <v>4.4000000000000004</v>
      </c>
    </row>
    <row r="5446" spans="13:16" x14ac:dyDescent="0.25">
      <c r="M5446">
        <f>1*5.5*5.4</f>
        <v>29.700000000000003</v>
      </c>
      <c r="N5446">
        <v>1</v>
      </c>
      <c r="O5446">
        <v>5.5</v>
      </c>
      <c r="P5446">
        <v>5.4</v>
      </c>
    </row>
    <row r="5447" spans="13:16" x14ac:dyDescent="0.25">
      <c r="M5447">
        <f>1*5.5*6.4</f>
        <v>35.200000000000003</v>
      </c>
      <c r="N5447">
        <v>1</v>
      </c>
      <c r="O5447">
        <v>5.5</v>
      </c>
      <c r="P5447">
        <v>6.4</v>
      </c>
    </row>
    <row r="5448" spans="13:16" x14ac:dyDescent="0.25">
      <c r="M5448">
        <f>1*5.5*7.4</f>
        <v>40.700000000000003</v>
      </c>
      <c r="N5448">
        <v>1</v>
      </c>
      <c r="O5448">
        <v>5.5</v>
      </c>
      <c r="P5448">
        <v>7.4</v>
      </c>
    </row>
    <row r="5449" spans="13:16" x14ac:dyDescent="0.25">
      <c r="M5449">
        <f>1*5.5*8.4</f>
        <v>46.2</v>
      </c>
      <c r="N5449">
        <v>1</v>
      </c>
      <c r="O5449">
        <v>5.5</v>
      </c>
      <c r="P5449">
        <v>8.4</v>
      </c>
    </row>
    <row r="5450" spans="13:16" x14ac:dyDescent="0.25">
      <c r="M5450">
        <f>1*5.5*9.4</f>
        <v>51.7</v>
      </c>
      <c r="N5450">
        <v>1</v>
      </c>
      <c r="O5450">
        <v>5.5</v>
      </c>
      <c r="P5450">
        <v>9.4</v>
      </c>
    </row>
    <row r="5451" spans="13:16" x14ac:dyDescent="0.25">
      <c r="M5451">
        <f>1*5.5*10.4</f>
        <v>57.2</v>
      </c>
      <c r="N5451">
        <v>1</v>
      </c>
      <c r="O5451">
        <v>5.5</v>
      </c>
      <c r="P5451">
        <v>10.4</v>
      </c>
    </row>
    <row r="5452" spans="13:16" x14ac:dyDescent="0.25">
      <c r="M5452">
        <f>1*5.5*1.5</f>
        <v>8.25</v>
      </c>
      <c r="N5452">
        <v>1</v>
      </c>
      <c r="O5452">
        <v>5.5</v>
      </c>
      <c r="P5452">
        <v>1.5</v>
      </c>
    </row>
    <row r="5453" spans="13:16" x14ac:dyDescent="0.25">
      <c r="M5453">
        <f>1*5.5*2.5</f>
        <v>13.75</v>
      </c>
      <c r="N5453">
        <v>1</v>
      </c>
      <c r="O5453">
        <v>5.5</v>
      </c>
      <c r="P5453">
        <v>2.5</v>
      </c>
    </row>
    <row r="5454" spans="13:16" x14ac:dyDescent="0.25">
      <c r="M5454">
        <f>1*5.5*3.5</f>
        <v>19.25</v>
      </c>
      <c r="N5454">
        <v>1</v>
      </c>
      <c r="O5454">
        <v>5.5</v>
      </c>
      <c r="P5454">
        <v>3.5</v>
      </c>
    </row>
    <row r="5455" spans="13:16" x14ac:dyDescent="0.25">
      <c r="M5455">
        <f>1*5.5*4.5</f>
        <v>24.75</v>
      </c>
      <c r="N5455">
        <v>1</v>
      </c>
      <c r="O5455">
        <v>5.5</v>
      </c>
      <c r="P5455">
        <v>4.5</v>
      </c>
    </row>
    <row r="5456" spans="13:16" x14ac:dyDescent="0.25">
      <c r="M5456">
        <f>1*5.5*5.5</f>
        <v>30.25</v>
      </c>
      <c r="N5456">
        <v>1</v>
      </c>
      <c r="O5456">
        <v>5.5</v>
      </c>
      <c r="P5456">
        <v>5.5</v>
      </c>
    </row>
    <row r="5457" spans="13:16" x14ac:dyDescent="0.25">
      <c r="M5457">
        <f>1*5.5*6.5</f>
        <v>35.75</v>
      </c>
      <c r="N5457">
        <v>1</v>
      </c>
      <c r="O5457">
        <v>5.5</v>
      </c>
      <c r="P5457">
        <v>6.5</v>
      </c>
    </row>
    <row r="5458" spans="13:16" x14ac:dyDescent="0.25">
      <c r="M5458">
        <f>1*5.5*7.5</f>
        <v>41.25</v>
      </c>
      <c r="N5458">
        <v>1</v>
      </c>
      <c r="O5458">
        <v>5.5</v>
      </c>
      <c r="P5458">
        <v>7.5</v>
      </c>
    </row>
    <row r="5459" spans="13:16" x14ac:dyDescent="0.25">
      <c r="M5459">
        <f>1*5.5*8.5</f>
        <v>46.75</v>
      </c>
      <c r="N5459">
        <v>1</v>
      </c>
      <c r="O5459">
        <v>5.5</v>
      </c>
      <c r="P5459">
        <v>8.5</v>
      </c>
    </row>
    <row r="5460" spans="13:16" x14ac:dyDescent="0.25">
      <c r="M5460">
        <f>1*5.5*9.5</f>
        <v>52.25</v>
      </c>
      <c r="N5460">
        <v>1</v>
      </c>
      <c r="O5460">
        <v>5.5</v>
      </c>
      <c r="P5460">
        <v>9.5</v>
      </c>
    </row>
    <row r="5461" spans="13:16" x14ac:dyDescent="0.25">
      <c r="M5461">
        <f>1*5.5*10.5</f>
        <v>57.75</v>
      </c>
      <c r="N5461">
        <v>1</v>
      </c>
      <c r="O5461">
        <v>5.5</v>
      </c>
      <c r="P5461">
        <v>10.5</v>
      </c>
    </row>
    <row r="5462" spans="13:16" x14ac:dyDescent="0.25">
      <c r="M5462">
        <f>1*5.5*1.6</f>
        <v>8.8000000000000007</v>
      </c>
      <c r="N5462">
        <v>1</v>
      </c>
      <c r="O5462">
        <v>5.5</v>
      </c>
      <c r="P5462">
        <v>1.6</v>
      </c>
    </row>
    <row r="5463" spans="13:16" x14ac:dyDescent="0.25">
      <c r="M5463">
        <f>1*5.5*2.6</f>
        <v>14.3</v>
      </c>
      <c r="N5463">
        <v>1</v>
      </c>
      <c r="O5463">
        <v>5.5</v>
      </c>
      <c r="P5463">
        <v>2.6</v>
      </c>
    </row>
    <row r="5464" spans="13:16" x14ac:dyDescent="0.25">
      <c r="M5464">
        <f>1*5.5*3.6</f>
        <v>19.8</v>
      </c>
      <c r="N5464">
        <v>1</v>
      </c>
      <c r="O5464">
        <v>5.5</v>
      </c>
      <c r="P5464">
        <v>3.6</v>
      </c>
    </row>
    <row r="5465" spans="13:16" x14ac:dyDescent="0.25">
      <c r="M5465">
        <f>1*5.5*4.6</f>
        <v>25.299999999999997</v>
      </c>
      <c r="N5465">
        <v>1</v>
      </c>
      <c r="O5465">
        <v>5.5</v>
      </c>
      <c r="P5465">
        <v>4.5999999999999996</v>
      </c>
    </row>
    <row r="5466" spans="13:16" x14ac:dyDescent="0.25">
      <c r="M5466">
        <f>1*5.5*5.6</f>
        <v>30.799999999999997</v>
      </c>
      <c r="N5466">
        <v>1</v>
      </c>
      <c r="O5466">
        <v>5.5</v>
      </c>
      <c r="P5466">
        <v>5.6</v>
      </c>
    </row>
    <row r="5467" spans="13:16" x14ac:dyDescent="0.25">
      <c r="M5467">
        <f>1*5.5*6.6</f>
        <v>36.299999999999997</v>
      </c>
      <c r="N5467">
        <v>1</v>
      </c>
      <c r="O5467">
        <v>5.5</v>
      </c>
      <c r="P5467">
        <v>6.6</v>
      </c>
    </row>
    <row r="5468" spans="13:16" x14ac:dyDescent="0.25">
      <c r="M5468">
        <f>1*5.5*7.6</f>
        <v>41.8</v>
      </c>
      <c r="N5468">
        <v>1</v>
      </c>
      <c r="O5468">
        <v>5.5</v>
      </c>
      <c r="P5468">
        <v>7.6</v>
      </c>
    </row>
    <row r="5469" spans="13:16" x14ac:dyDescent="0.25">
      <c r="M5469">
        <f>1*5.5*8.6</f>
        <v>47.3</v>
      </c>
      <c r="N5469">
        <v>1</v>
      </c>
      <c r="O5469">
        <v>5.5</v>
      </c>
      <c r="P5469">
        <v>8.6</v>
      </c>
    </row>
    <row r="5470" spans="13:16" x14ac:dyDescent="0.25">
      <c r="M5470">
        <f>1*5.5*9.6</f>
        <v>52.8</v>
      </c>
      <c r="N5470">
        <v>1</v>
      </c>
      <c r="O5470">
        <v>5.5</v>
      </c>
      <c r="P5470">
        <v>9.6</v>
      </c>
    </row>
    <row r="5471" spans="13:16" x14ac:dyDescent="0.25">
      <c r="M5471">
        <f>1*5.5*10.6</f>
        <v>58.3</v>
      </c>
      <c r="N5471">
        <v>1</v>
      </c>
      <c r="O5471">
        <v>5.5</v>
      </c>
      <c r="P5471">
        <v>10.6</v>
      </c>
    </row>
    <row r="5472" spans="13:16" x14ac:dyDescent="0.25">
      <c r="M5472">
        <f>1*5.5*1.7</f>
        <v>9.35</v>
      </c>
      <c r="N5472">
        <v>1</v>
      </c>
      <c r="O5472">
        <v>5.5</v>
      </c>
      <c r="P5472">
        <v>1.7</v>
      </c>
    </row>
    <row r="5473" spans="13:16" x14ac:dyDescent="0.25">
      <c r="M5473">
        <f>1*5.5*2.7</f>
        <v>14.850000000000001</v>
      </c>
      <c r="N5473">
        <v>1</v>
      </c>
      <c r="O5473">
        <v>5.5</v>
      </c>
      <c r="P5473">
        <v>2.7</v>
      </c>
    </row>
    <row r="5474" spans="13:16" x14ac:dyDescent="0.25">
      <c r="M5474">
        <f>1*5.5*3.7</f>
        <v>20.350000000000001</v>
      </c>
      <c r="N5474">
        <v>1</v>
      </c>
      <c r="O5474">
        <v>5.5</v>
      </c>
      <c r="P5474">
        <v>3.7</v>
      </c>
    </row>
    <row r="5475" spans="13:16" x14ac:dyDescent="0.25">
      <c r="M5475">
        <f>1*5.5*4.7</f>
        <v>25.85</v>
      </c>
      <c r="N5475">
        <v>1</v>
      </c>
      <c r="O5475">
        <v>5.5</v>
      </c>
      <c r="P5475">
        <v>4.7</v>
      </c>
    </row>
    <row r="5476" spans="13:16" x14ac:dyDescent="0.25">
      <c r="M5476">
        <f>1*5.5*5.7</f>
        <v>31.35</v>
      </c>
      <c r="N5476">
        <v>1</v>
      </c>
      <c r="O5476">
        <v>5.5</v>
      </c>
      <c r="P5476">
        <v>5.7</v>
      </c>
    </row>
    <row r="5477" spans="13:16" x14ac:dyDescent="0.25">
      <c r="M5477">
        <f>1*5.5*6.7</f>
        <v>36.85</v>
      </c>
      <c r="N5477">
        <v>1</v>
      </c>
      <c r="O5477">
        <v>5.5</v>
      </c>
      <c r="P5477">
        <v>6.7</v>
      </c>
    </row>
    <row r="5478" spans="13:16" x14ac:dyDescent="0.25">
      <c r="M5478">
        <f>1*5.5*7.7</f>
        <v>42.35</v>
      </c>
      <c r="N5478">
        <v>1</v>
      </c>
      <c r="O5478">
        <v>5.5</v>
      </c>
      <c r="P5478">
        <v>7.7</v>
      </c>
    </row>
    <row r="5479" spans="13:16" x14ac:dyDescent="0.25">
      <c r="M5479">
        <f>1*5.5*8.7</f>
        <v>47.849999999999994</v>
      </c>
      <c r="N5479">
        <v>1</v>
      </c>
      <c r="O5479">
        <v>5.5</v>
      </c>
      <c r="P5479">
        <v>8.6999999999999993</v>
      </c>
    </row>
    <row r="5480" spans="13:16" x14ac:dyDescent="0.25">
      <c r="M5480">
        <f>1*5.5*9.7</f>
        <v>53.349999999999994</v>
      </c>
      <c r="N5480">
        <v>1</v>
      </c>
      <c r="O5480">
        <v>5.5</v>
      </c>
      <c r="P5480">
        <v>9.6999999999999993</v>
      </c>
    </row>
    <row r="5481" spans="13:16" x14ac:dyDescent="0.25">
      <c r="M5481">
        <f>1*5.5*10.7</f>
        <v>58.849999999999994</v>
      </c>
      <c r="N5481">
        <v>1</v>
      </c>
      <c r="O5481">
        <v>5.5</v>
      </c>
      <c r="P5481">
        <v>10.7</v>
      </c>
    </row>
    <row r="5482" spans="13:16" x14ac:dyDescent="0.25">
      <c r="M5482">
        <f>1*5.5*1.8</f>
        <v>9.9</v>
      </c>
      <c r="N5482">
        <v>1</v>
      </c>
      <c r="O5482">
        <v>5.5</v>
      </c>
      <c r="P5482">
        <v>1.8</v>
      </c>
    </row>
    <row r="5483" spans="13:16" x14ac:dyDescent="0.25">
      <c r="M5483">
        <f>1*5.5*2.8</f>
        <v>15.399999999999999</v>
      </c>
      <c r="N5483">
        <v>1</v>
      </c>
      <c r="O5483">
        <v>5.5</v>
      </c>
      <c r="P5483">
        <v>2.8</v>
      </c>
    </row>
    <row r="5484" spans="13:16" x14ac:dyDescent="0.25">
      <c r="M5484">
        <f>1*5.5*3.8</f>
        <v>20.9</v>
      </c>
      <c r="N5484">
        <v>1</v>
      </c>
      <c r="O5484">
        <v>5.5</v>
      </c>
      <c r="P5484">
        <v>3.8</v>
      </c>
    </row>
    <row r="5485" spans="13:16" x14ac:dyDescent="0.25">
      <c r="M5485">
        <f>1*5.5*4.8</f>
        <v>26.4</v>
      </c>
      <c r="N5485">
        <v>1</v>
      </c>
      <c r="O5485">
        <v>5.5</v>
      </c>
      <c r="P5485">
        <v>4.8</v>
      </c>
    </row>
    <row r="5486" spans="13:16" x14ac:dyDescent="0.25">
      <c r="M5486">
        <f>1*5.5*5.8</f>
        <v>31.9</v>
      </c>
      <c r="N5486">
        <v>1</v>
      </c>
      <c r="O5486">
        <v>5.5</v>
      </c>
      <c r="P5486">
        <v>5.8</v>
      </c>
    </row>
    <row r="5487" spans="13:16" x14ac:dyDescent="0.25">
      <c r="M5487">
        <f>1*5.5*6.8</f>
        <v>37.4</v>
      </c>
      <c r="N5487">
        <v>1</v>
      </c>
      <c r="O5487">
        <v>5.5</v>
      </c>
      <c r="P5487">
        <v>6.8</v>
      </c>
    </row>
    <row r="5488" spans="13:16" x14ac:dyDescent="0.25">
      <c r="M5488">
        <f>1*5.5*7.8</f>
        <v>42.9</v>
      </c>
      <c r="N5488">
        <v>1</v>
      </c>
      <c r="O5488">
        <v>5.5</v>
      </c>
      <c r="P5488">
        <v>7.8</v>
      </c>
    </row>
    <row r="5489" spans="13:16" x14ac:dyDescent="0.25">
      <c r="M5489">
        <f>1*5.5*8.8</f>
        <v>48.400000000000006</v>
      </c>
      <c r="N5489">
        <v>1</v>
      </c>
      <c r="O5489">
        <v>5.5</v>
      </c>
      <c r="P5489">
        <v>8.8000000000000007</v>
      </c>
    </row>
    <row r="5490" spans="13:16" x14ac:dyDescent="0.25">
      <c r="M5490">
        <f>1*5.5*9.8</f>
        <v>53.900000000000006</v>
      </c>
      <c r="N5490">
        <v>1</v>
      </c>
      <c r="O5490">
        <v>5.5</v>
      </c>
      <c r="P5490">
        <v>9.8000000000000007</v>
      </c>
    </row>
    <row r="5491" spans="13:16" x14ac:dyDescent="0.25">
      <c r="M5491">
        <f>1*5.5*10.8</f>
        <v>59.400000000000006</v>
      </c>
      <c r="N5491">
        <v>1</v>
      </c>
      <c r="O5491">
        <v>5.5</v>
      </c>
      <c r="P5491">
        <v>10.8</v>
      </c>
    </row>
    <row r="5492" spans="13:16" x14ac:dyDescent="0.25">
      <c r="M5492">
        <f>1*5.5*1.9</f>
        <v>10.45</v>
      </c>
      <c r="N5492">
        <v>1</v>
      </c>
      <c r="O5492">
        <v>5.5</v>
      </c>
      <c r="P5492">
        <v>1.9</v>
      </c>
    </row>
    <row r="5493" spans="13:16" x14ac:dyDescent="0.25">
      <c r="M5493">
        <f>1*5.5*2.9</f>
        <v>15.95</v>
      </c>
      <c r="N5493">
        <v>1</v>
      </c>
      <c r="O5493">
        <v>5.5</v>
      </c>
      <c r="P5493">
        <v>2.9</v>
      </c>
    </row>
    <row r="5494" spans="13:16" x14ac:dyDescent="0.25">
      <c r="M5494">
        <f>1*5.5*3.9</f>
        <v>21.45</v>
      </c>
      <c r="N5494">
        <v>1</v>
      </c>
      <c r="O5494">
        <v>5.5</v>
      </c>
      <c r="P5494">
        <v>3.9</v>
      </c>
    </row>
    <row r="5495" spans="13:16" x14ac:dyDescent="0.25">
      <c r="M5495">
        <f>1*5.5*4.9</f>
        <v>26.950000000000003</v>
      </c>
      <c r="N5495">
        <v>1</v>
      </c>
      <c r="O5495">
        <v>5.5</v>
      </c>
      <c r="P5495">
        <v>4.9000000000000004</v>
      </c>
    </row>
    <row r="5496" spans="13:16" x14ac:dyDescent="0.25">
      <c r="M5496">
        <f>1*5.5*5.9</f>
        <v>32.450000000000003</v>
      </c>
      <c r="N5496">
        <v>1</v>
      </c>
      <c r="O5496">
        <v>5.5</v>
      </c>
      <c r="P5496">
        <v>5.9</v>
      </c>
    </row>
    <row r="5497" spans="13:16" x14ac:dyDescent="0.25">
      <c r="M5497">
        <f>1*5.5*6.9</f>
        <v>37.950000000000003</v>
      </c>
      <c r="N5497">
        <v>1</v>
      </c>
      <c r="O5497">
        <v>5.5</v>
      </c>
      <c r="P5497">
        <v>6.9</v>
      </c>
    </row>
    <row r="5498" spans="13:16" x14ac:dyDescent="0.25">
      <c r="M5498">
        <f>1*5.5*7.9</f>
        <v>43.45</v>
      </c>
      <c r="N5498">
        <v>1</v>
      </c>
      <c r="O5498">
        <v>5.5</v>
      </c>
      <c r="P5498">
        <v>7.9</v>
      </c>
    </row>
    <row r="5499" spans="13:16" x14ac:dyDescent="0.25">
      <c r="M5499">
        <f>1*5.5*8.9</f>
        <v>48.95</v>
      </c>
      <c r="N5499">
        <v>1</v>
      </c>
      <c r="O5499">
        <v>5.5</v>
      </c>
      <c r="P5499">
        <v>8.9</v>
      </c>
    </row>
    <row r="5500" spans="13:16" x14ac:dyDescent="0.25">
      <c r="M5500">
        <f>1*5.5*9.9</f>
        <v>54.45</v>
      </c>
      <c r="N5500">
        <v>1</v>
      </c>
      <c r="O5500">
        <v>5.5</v>
      </c>
      <c r="P5500">
        <v>9.9</v>
      </c>
    </row>
    <row r="5501" spans="13:16" x14ac:dyDescent="0.25">
      <c r="M5501">
        <f>1*5.5*10.9</f>
        <v>59.95</v>
      </c>
      <c r="N5501">
        <v>1</v>
      </c>
      <c r="O5501">
        <v>5.5</v>
      </c>
      <c r="P5501">
        <v>10.9</v>
      </c>
    </row>
    <row r="5502" spans="13:16" x14ac:dyDescent="0.25">
      <c r="M5502">
        <f>1*6.5*1</f>
        <v>6.5</v>
      </c>
      <c r="N5502">
        <v>1</v>
      </c>
      <c r="O5502">
        <v>6.5</v>
      </c>
      <c r="P5502">
        <v>1</v>
      </c>
    </row>
    <row r="5503" spans="13:16" x14ac:dyDescent="0.25">
      <c r="M5503">
        <f>1*6.5*2</f>
        <v>13</v>
      </c>
      <c r="N5503">
        <v>1</v>
      </c>
      <c r="O5503">
        <v>6.5</v>
      </c>
      <c r="P5503">
        <v>2</v>
      </c>
    </row>
    <row r="5504" spans="13:16" x14ac:dyDescent="0.25">
      <c r="M5504">
        <f>1*6.5*3</f>
        <v>19.5</v>
      </c>
      <c r="N5504">
        <v>1</v>
      </c>
      <c r="O5504">
        <v>6.5</v>
      </c>
      <c r="P5504">
        <v>3</v>
      </c>
    </row>
    <row r="5505" spans="13:16" x14ac:dyDescent="0.25">
      <c r="M5505">
        <f>1*6.5*4</f>
        <v>26</v>
      </c>
      <c r="N5505">
        <v>1</v>
      </c>
      <c r="O5505">
        <v>6.5</v>
      </c>
      <c r="P5505">
        <v>4</v>
      </c>
    </row>
    <row r="5506" spans="13:16" x14ac:dyDescent="0.25">
      <c r="M5506">
        <f>1*6.5*5</f>
        <v>32.5</v>
      </c>
      <c r="N5506">
        <v>1</v>
      </c>
      <c r="O5506">
        <v>6.5</v>
      </c>
      <c r="P5506">
        <v>5</v>
      </c>
    </row>
    <row r="5507" spans="13:16" x14ac:dyDescent="0.25">
      <c r="M5507">
        <f>1*6.5*6</f>
        <v>39</v>
      </c>
      <c r="N5507">
        <v>1</v>
      </c>
      <c r="O5507">
        <v>6.5</v>
      </c>
      <c r="P5507">
        <v>6</v>
      </c>
    </row>
    <row r="5508" spans="13:16" x14ac:dyDescent="0.25">
      <c r="M5508">
        <f>1*6.5*7</f>
        <v>45.5</v>
      </c>
      <c r="N5508">
        <v>1</v>
      </c>
      <c r="O5508">
        <v>6.5</v>
      </c>
      <c r="P5508">
        <v>7</v>
      </c>
    </row>
    <row r="5509" spans="13:16" x14ac:dyDescent="0.25">
      <c r="M5509">
        <f>1*6.5*8</f>
        <v>52</v>
      </c>
      <c r="N5509">
        <v>1</v>
      </c>
      <c r="O5509">
        <v>6.5</v>
      </c>
      <c r="P5509">
        <v>8</v>
      </c>
    </row>
    <row r="5510" spans="13:16" x14ac:dyDescent="0.25">
      <c r="M5510">
        <f>1*6.5*9</f>
        <v>58.5</v>
      </c>
      <c r="N5510">
        <v>1</v>
      </c>
      <c r="O5510">
        <v>6.5</v>
      </c>
      <c r="P5510">
        <v>9</v>
      </c>
    </row>
    <row r="5511" spans="13:16" x14ac:dyDescent="0.25">
      <c r="M5511">
        <f>1*6.5*10</f>
        <v>65</v>
      </c>
      <c r="N5511">
        <v>1</v>
      </c>
      <c r="O5511">
        <v>6.5</v>
      </c>
      <c r="P5511">
        <v>10</v>
      </c>
    </row>
    <row r="5512" spans="13:16" x14ac:dyDescent="0.25">
      <c r="M5512">
        <f>1*6.5*1.1</f>
        <v>7.15</v>
      </c>
      <c r="N5512">
        <v>1</v>
      </c>
      <c r="O5512">
        <v>6.5</v>
      </c>
      <c r="P5512">
        <v>1.1000000000000001</v>
      </c>
    </row>
    <row r="5513" spans="13:16" x14ac:dyDescent="0.25">
      <c r="M5513">
        <f>1*6.5*2.1</f>
        <v>13.65</v>
      </c>
      <c r="N5513">
        <v>1</v>
      </c>
      <c r="O5513">
        <v>6.5</v>
      </c>
      <c r="P5513">
        <v>2.1</v>
      </c>
    </row>
    <row r="5514" spans="13:16" x14ac:dyDescent="0.25">
      <c r="M5514">
        <f>1*6.5*3.1</f>
        <v>20.150000000000002</v>
      </c>
      <c r="N5514">
        <v>1</v>
      </c>
      <c r="O5514">
        <v>6.5</v>
      </c>
      <c r="P5514">
        <v>3.1</v>
      </c>
    </row>
    <row r="5515" spans="13:16" x14ac:dyDescent="0.25">
      <c r="M5515">
        <f>1*6.5*4.1</f>
        <v>26.65</v>
      </c>
      <c r="N5515">
        <v>1</v>
      </c>
      <c r="O5515">
        <v>6.5</v>
      </c>
      <c r="P5515">
        <v>4.0999999999999996</v>
      </c>
    </row>
    <row r="5516" spans="13:16" x14ac:dyDescent="0.25">
      <c r="M5516">
        <f>1*6.5*5.1</f>
        <v>33.15</v>
      </c>
      <c r="N5516">
        <v>1</v>
      </c>
      <c r="O5516">
        <v>6.5</v>
      </c>
      <c r="P5516">
        <v>5.0999999999999996</v>
      </c>
    </row>
    <row r="5517" spans="13:16" x14ac:dyDescent="0.25">
      <c r="M5517">
        <f>1*6.5*6.1</f>
        <v>39.65</v>
      </c>
      <c r="N5517">
        <v>1</v>
      </c>
      <c r="O5517">
        <v>6.5</v>
      </c>
      <c r="P5517">
        <v>6.1</v>
      </c>
    </row>
    <row r="5518" spans="13:16" x14ac:dyDescent="0.25">
      <c r="M5518">
        <f>1*6.5*7.1</f>
        <v>46.15</v>
      </c>
      <c r="N5518">
        <v>1</v>
      </c>
      <c r="O5518">
        <v>6.5</v>
      </c>
      <c r="P5518">
        <v>7.1</v>
      </c>
    </row>
    <row r="5519" spans="13:16" x14ac:dyDescent="0.25">
      <c r="M5519">
        <f>1*6.5*8.1</f>
        <v>52.65</v>
      </c>
      <c r="N5519">
        <v>1</v>
      </c>
      <c r="O5519">
        <v>6.5</v>
      </c>
      <c r="P5519">
        <v>8.1</v>
      </c>
    </row>
    <row r="5520" spans="13:16" x14ac:dyDescent="0.25">
      <c r="M5520">
        <f>1*6.5*9.1</f>
        <v>59.15</v>
      </c>
      <c r="N5520">
        <v>1</v>
      </c>
      <c r="O5520">
        <v>6.5</v>
      </c>
      <c r="P5520">
        <v>9.1</v>
      </c>
    </row>
    <row r="5521" spans="13:16" x14ac:dyDescent="0.25">
      <c r="M5521">
        <f>1*6.5*10.1</f>
        <v>65.649999999999991</v>
      </c>
      <c r="N5521">
        <v>1</v>
      </c>
      <c r="O5521">
        <v>6.5</v>
      </c>
      <c r="P5521">
        <v>10.1</v>
      </c>
    </row>
    <row r="5522" spans="13:16" x14ac:dyDescent="0.25">
      <c r="M5522">
        <f>1*6.5*1.2</f>
        <v>7.8</v>
      </c>
      <c r="N5522">
        <v>1</v>
      </c>
      <c r="O5522">
        <v>6.5</v>
      </c>
      <c r="P5522">
        <v>1.2</v>
      </c>
    </row>
    <row r="5523" spans="13:16" x14ac:dyDescent="0.25">
      <c r="M5523">
        <f>1*6.5*2.2</f>
        <v>14.3</v>
      </c>
      <c r="N5523">
        <v>1</v>
      </c>
      <c r="O5523">
        <v>6.5</v>
      </c>
      <c r="P5523">
        <v>2.2000000000000002</v>
      </c>
    </row>
    <row r="5524" spans="13:16" x14ac:dyDescent="0.25">
      <c r="M5524">
        <f>1*6.5*3.2</f>
        <v>20.8</v>
      </c>
      <c r="N5524">
        <v>1</v>
      </c>
      <c r="O5524">
        <v>6.5</v>
      </c>
      <c r="P5524">
        <v>3.2</v>
      </c>
    </row>
    <row r="5525" spans="13:16" x14ac:dyDescent="0.25">
      <c r="M5525">
        <f>1*6.5*4.2</f>
        <v>27.3</v>
      </c>
      <c r="N5525">
        <v>1</v>
      </c>
      <c r="O5525">
        <v>6.5</v>
      </c>
      <c r="P5525">
        <v>4.2</v>
      </c>
    </row>
    <row r="5526" spans="13:16" x14ac:dyDescent="0.25">
      <c r="M5526">
        <f>1*6.5*5.2</f>
        <v>33.800000000000004</v>
      </c>
      <c r="N5526">
        <v>1</v>
      </c>
      <c r="O5526">
        <v>6.5</v>
      </c>
      <c r="P5526">
        <v>5.2</v>
      </c>
    </row>
    <row r="5527" spans="13:16" x14ac:dyDescent="0.25">
      <c r="M5527">
        <f>1*6.5*6.2</f>
        <v>40.300000000000004</v>
      </c>
      <c r="N5527">
        <v>1</v>
      </c>
      <c r="O5527">
        <v>6.5</v>
      </c>
      <c r="P5527">
        <v>6.2</v>
      </c>
    </row>
    <row r="5528" spans="13:16" x14ac:dyDescent="0.25">
      <c r="M5528">
        <f>1*6.5*7.2</f>
        <v>46.800000000000004</v>
      </c>
      <c r="N5528">
        <v>1</v>
      </c>
      <c r="O5528">
        <v>6.5</v>
      </c>
      <c r="P5528">
        <v>7.2</v>
      </c>
    </row>
    <row r="5529" spans="13:16" x14ac:dyDescent="0.25">
      <c r="M5529">
        <f>1*6.5*8.2</f>
        <v>53.3</v>
      </c>
      <c r="N5529">
        <v>1</v>
      </c>
      <c r="O5529">
        <v>6.5</v>
      </c>
      <c r="P5529">
        <v>8.1999999999999993</v>
      </c>
    </row>
    <row r="5530" spans="13:16" x14ac:dyDescent="0.25">
      <c r="M5530">
        <f>1*6.5*9.2</f>
        <v>59.8</v>
      </c>
      <c r="N5530">
        <v>1</v>
      </c>
      <c r="O5530">
        <v>6.5</v>
      </c>
      <c r="P5530">
        <v>9.1999999999999993</v>
      </c>
    </row>
    <row r="5531" spans="13:16" x14ac:dyDescent="0.25">
      <c r="M5531">
        <f>1*6.5*10.2</f>
        <v>66.3</v>
      </c>
      <c r="N5531">
        <v>1</v>
      </c>
      <c r="O5531">
        <v>6.5</v>
      </c>
      <c r="P5531">
        <v>10.199999999999999</v>
      </c>
    </row>
    <row r="5532" spans="13:16" x14ac:dyDescent="0.25">
      <c r="M5532">
        <f>1*6.5*1.3</f>
        <v>8.4500000000000011</v>
      </c>
      <c r="N5532">
        <v>1</v>
      </c>
      <c r="O5532">
        <v>6.5</v>
      </c>
      <c r="P5532">
        <v>1.3</v>
      </c>
    </row>
    <row r="5533" spans="13:16" x14ac:dyDescent="0.25">
      <c r="M5533">
        <f>1*6.5*2.3</f>
        <v>14.95</v>
      </c>
      <c r="N5533">
        <v>1</v>
      </c>
      <c r="O5533">
        <v>6.5</v>
      </c>
      <c r="P5533">
        <v>2.2999999999999998</v>
      </c>
    </row>
    <row r="5534" spans="13:16" x14ac:dyDescent="0.25">
      <c r="M5534">
        <f>1*6.5*3.3</f>
        <v>21.45</v>
      </c>
      <c r="N5534">
        <v>1</v>
      </c>
      <c r="O5534">
        <v>6.5</v>
      </c>
      <c r="P5534">
        <v>3.3</v>
      </c>
    </row>
    <row r="5535" spans="13:16" x14ac:dyDescent="0.25">
      <c r="M5535">
        <f>1*6.5*4.3</f>
        <v>27.95</v>
      </c>
      <c r="N5535">
        <v>1</v>
      </c>
      <c r="O5535">
        <v>6.5</v>
      </c>
      <c r="P5535">
        <v>4.3</v>
      </c>
    </row>
    <row r="5536" spans="13:16" x14ac:dyDescent="0.25">
      <c r="M5536">
        <f>1*6.5*5.3</f>
        <v>34.449999999999996</v>
      </c>
      <c r="N5536">
        <v>1</v>
      </c>
      <c r="O5536">
        <v>6.5</v>
      </c>
      <c r="P5536">
        <v>5.3</v>
      </c>
    </row>
    <row r="5537" spans="13:16" x14ac:dyDescent="0.25">
      <c r="M5537">
        <f>1*6.5*6.3</f>
        <v>40.949999999999996</v>
      </c>
      <c r="N5537">
        <v>1</v>
      </c>
      <c r="O5537">
        <v>6.5</v>
      </c>
      <c r="P5537">
        <v>6.3</v>
      </c>
    </row>
    <row r="5538" spans="13:16" x14ac:dyDescent="0.25">
      <c r="M5538">
        <f>1*6.5*7.3</f>
        <v>47.449999999999996</v>
      </c>
      <c r="N5538">
        <v>1</v>
      </c>
      <c r="O5538">
        <v>6.5</v>
      </c>
      <c r="P5538">
        <v>7.3</v>
      </c>
    </row>
    <row r="5539" spans="13:16" x14ac:dyDescent="0.25">
      <c r="M5539">
        <f>1*6.5*8.3</f>
        <v>53.95</v>
      </c>
      <c r="N5539">
        <v>1</v>
      </c>
      <c r="O5539">
        <v>6.5</v>
      </c>
      <c r="P5539">
        <v>8.3000000000000007</v>
      </c>
    </row>
    <row r="5540" spans="13:16" x14ac:dyDescent="0.25">
      <c r="M5540">
        <f>1*6.5*9.3</f>
        <v>60.45</v>
      </c>
      <c r="N5540">
        <v>1</v>
      </c>
      <c r="O5540">
        <v>6.5</v>
      </c>
      <c r="P5540">
        <v>9.3000000000000007</v>
      </c>
    </row>
    <row r="5541" spans="13:16" x14ac:dyDescent="0.25">
      <c r="M5541">
        <f>1*6.5*10.3</f>
        <v>66.95</v>
      </c>
      <c r="N5541">
        <v>1</v>
      </c>
      <c r="O5541">
        <v>6.5</v>
      </c>
      <c r="P5541">
        <v>10.3</v>
      </c>
    </row>
    <row r="5542" spans="13:16" x14ac:dyDescent="0.25">
      <c r="M5542">
        <f>1*6.5*1.4</f>
        <v>9.1</v>
      </c>
      <c r="N5542">
        <v>1</v>
      </c>
      <c r="O5542">
        <v>6.5</v>
      </c>
      <c r="P5542">
        <v>1.4</v>
      </c>
    </row>
    <row r="5543" spans="13:16" x14ac:dyDescent="0.25">
      <c r="M5543">
        <f>1*6.5*2.4</f>
        <v>15.6</v>
      </c>
      <c r="N5543">
        <v>1</v>
      </c>
      <c r="O5543">
        <v>6.5</v>
      </c>
      <c r="P5543">
        <v>2.4</v>
      </c>
    </row>
    <row r="5544" spans="13:16" x14ac:dyDescent="0.25">
      <c r="M5544">
        <f>1*6.5*3.4</f>
        <v>22.099999999999998</v>
      </c>
      <c r="N5544">
        <v>1</v>
      </c>
      <c r="O5544">
        <v>6.5</v>
      </c>
      <c r="P5544">
        <v>3.4</v>
      </c>
    </row>
    <row r="5545" spans="13:16" x14ac:dyDescent="0.25">
      <c r="M5545">
        <f>1*6.5*4.4</f>
        <v>28.6</v>
      </c>
      <c r="N5545">
        <v>1</v>
      </c>
      <c r="O5545">
        <v>6.5</v>
      </c>
      <c r="P5545">
        <v>4.4000000000000004</v>
      </c>
    </row>
    <row r="5546" spans="13:16" x14ac:dyDescent="0.25">
      <c r="M5546">
        <f>1*6.5*5.4</f>
        <v>35.1</v>
      </c>
      <c r="N5546">
        <v>1</v>
      </c>
      <c r="O5546">
        <v>6.5</v>
      </c>
      <c r="P5546">
        <v>5.4</v>
      </c>
    </row>
    <row r="5547" spans="13:16" x14ac:dyDescent="0.25">
      <c r="M5547">
        <f>1*6.5*6.4</f>
        <v>41.6</v>
      </c>
      <c r="N5547">
        <v>1</v>
      </c>
      <c r="O5547">
        <v>6.5</v>
      </c>
      <c r="P5547">
        <v>6.4</v>
      </c>
    </row>
    <row r="5548" spans="13:16" x14ac:dyDescent="0.25">
      <c r="M5548">
        <f>1*6.5*7.4</f>
        <v>48.1</v>
      </c>
      <c r="N5548">
        <v>1</v>
      </c>
      <c r="O5548">
        <v>6.5</v>
      </c>
      <c r="P5548">
        <v>7.4</v>
      </c>
    </row>
    <row r="5549" spans="13:16" x14ac:dyDescent="0.25">
      <c r="M5549">
        <f>1*6.5*8.4</f>
        <v>54.6</v>
      </c>
      <c r="N5549">
        <v>1</v>
      </c>
      <c r="O5549">
        <v>6.5</v>
      </c>
      <c r="P5549">
        <v>8.4</v>
      </c>
    </row>
    <row r="5550" spans="13:16" x14ac:dyDescent="0.25">
      <c r="M5550">
        <f>1*6.5*9.4</f>
        <v>61.1</v>
      </c>
      <c r="N5550">
        <v>1</v>
      </c>
      <c r="O5550">
        <v>6.5</v>
      </c>
      <c r="P5550">
        <v>9.4</v>
      </c>
    </row>
    <row r="5551" spans="13:16" x14ac:dyDescent="0.25">
      <c r="M5551">
        <f>1*6.5*10.4</f>
        <v>67.600000000000009</v>
      </c>
      <c r="N5551">
        <v>1</v>
      </c>
      <c r="O5551">
        <v>6.5</v>
      </c>
      <c r="P5551">
        <v>10.4</v>
      </c>
    </row>
    <row r="5552" spans="13:16" x14ac:dyDescent="0.25">
      <c r="M5552">
        <f>1*6.5*1.5</f>
        <v>9.75</v>
      </c>
      <c r="N5552">
        <v>1</v>
      </c>
      <c r="O5552">
        <v>6.5</v>
      </c>
      <c r="P5552">
        <v>1.5</v>
      </c>
    </row>
    <row r="5553" spans="13:16" x14ac:dyDescent="0.25">
      <c r="M5553">
        <f>1*6.5*2.5</f>
        <v>16.25</v>
      </c>
      <c r="N5553">
        <v>1</v>
      </c>
      <c r="O5553">
        <v>6.5</v>
      </c>
      <c r="P5553">
        <v>2.5</v>
      </c>
    </row>
    <row r="5554" spans="13:16" x14ac:dyDescent="0.25">
      <c r="M5554">
        <f>1*6.5*3.5</f>
        <v>22.75</v>
      </c>
      <c r="N5554">
        <v>1</v>
      </c>
      <c r="O5554">
        <v>6.5</v>
      </c>
      <c r="P5554">
        <v>3.5</v>
      </c>
    </row>
    <row r="5555" spans="13:16" x14ac:dyDescent="0.25">
      <c r="M5555">
        <f>1*6.5*4.5</f>
        <v>29.25</v>
      </c>
      <c r="N5555">
        <v>1</v>
      </c>
      <c r="O5555">
        <v>6.5</v>
      </c>
      <c r="P5555">
        <v>4.5</v>
      </c>
    </row>
    <row r="5556" spans="13:16" x14ac:dyDescent="0.25">
      <c r="M5556">
        <f>1*6.5*5.5</f>
        <v>35.75</v>
      </c>
      <c r="N5556">
        <v>1</v>
      </c>
      <c r="O5556">
        <v>6.5</v>
      </c>
      <c r="P5556">
        <v>5.5</v>
      </c>
    </row>
    <row r="5557" spans="13:16" x14ac:dyDescent="0.25">
      <c r="M5557">
        <f>1*6.5*6.5</f>
        <v>42.25</v>
      </c>
      <c r="N5557">
        <v>1</v>
      </c>
      <c r="O5557">
        <v>6.5</v>
      </c>
      <c r="P5557">
        <v>6.5</v>
      </c>
    </row>
    <row r="5558" spans="13:16" x14ac:dyDescent="0.25">
      <c r="M5558">
        <f>1*6.5*7.5</f>
        <v>48.75</v>
      </c>
      <c r="N5558">
        <v>1</v>
      </c>
      <c r="O5558">
        <v>6.5</v>
      </c>
      <c r="P5558">
        <v>7.5</v>
      </c>
    </row>
    <row r="5559" spans="13:16" x14ac:dyDescent="0.25">
      <c r="M5559">
        <f>1*6.5*8.5</f>
        <v>55.25</v>
      </c>
      <c r="N5559">
        <v>1</v>
      </c>
      <c r="O5559">
        <v>6.5</v>
      </c>
      <c r="P5559">
        <v>8.5</v>
      </c>
    </row>
    <row r="5560" spans="13:16" x14ac:dyDescent="0.25">
      <c r="M5560">
        <f>1*6.5*9.5</f>
        <v>61.75</v>
      </c>
      <c r="N5560">
        <v>1</v>
      </c>
      <c r="O5560">
        <v>6.5</v>
      </c>
      <c r="P5560">
        <v>9.5</v>
      </c>
    </row>
    <row r="5561" spans="13:16" x14ac:dyDescent="0.25">
      <c r="M5561">
        <f>1*6.5*10.5</f>
        <v>68.25</v>
      </c>
      <c r="N5561">
        <v>1</v>
      </c>
      <c r="O5561">
        <v>6.5</v>
      </c>
      <c r="P5561">
        <v>10.5</v>
      </c>
    </row>
    <row r="5562" spans="13:16" x14ac:dyDescent="0.25">
      <c r="M5562">
        <f>1*6.5*1.6</f>
        <v>10.4</v>
      </c>
      <c r="N5562">
        <v>1</v>
      </c>
      <c r="O5562">
        <v>6.5</v>
      </c>
      <c r="P5562">
        <v>1.6</v>
      </c>
    </row>
    <row r="5563" spans="13:16" x14ac:dyDescent="0.25">
      <c r="M5563">
        <f>1*6.5*2.6</f>
        <v>16.900000000000002</v>
      </c>
      <c r="N5563">
        <v>1</v>
      </c>
      <c r="O5563">
        <v>6.5</v>
      </c>
      <c r="P5563">
        <v>2.6</v>
      </c>
    </row>
    <row r="5564" spans="13:16" x14ac:dyDescent="0.25">
      <c r="M5564">
        <f>1*6.5*3.6</f>
        <v>23.400000000000002</v>
      </c>
      <c r="N5564">
        <v>1</v>
      </c>
      <c r="O5564">
        <v>6.5</v>
      </c>
      <c r="P5564">
        <v>3.6</v>
      </c>
    </row>
    <row r="5565" spans="13:16" x14ac:dyDescent="0.25">
      <c r="M5565">
        <f>1*6.5*4.6</f>
        <v>29.9</v>
      </c>
      <c r="N5565">
        <v>1</v>
      </c>
      <c r="O5565">
        <v>6.5</v>
      </c>
      <c r="P5565">
        <v>4.5999999999999996</v>
      </c>
    </row>
    <row r="5566" spans="13:16" x14ac:dyDescent="0.25">
      <c r="M5566">
        <f>1*6.5*5.6</f>
        <v>36.4</v>
      </c>
      <c r="N5566">
        <v>1</v>
      </c>
      <c r="O5566">
        <v>6.5</v>
      </c>
      <c r="P5566">
        <v>5.6</v>
      </c>
    </row>
    <row r="5567" spans="13:16" x14ac:dyDescent="0.25">
      <c r="M5567">
        <f>1*6.5*6.6</f>
        <v>42.9</v>
      </c>
      <c r="N5567">
        <v>1</v>
      </c>
      <c r="O5567">
        <v>6.5</v>
      </c>
      <c r="P5567">
        <v>6.6</v>
      </c>
    </row>
    <row r="5568" spans="13:16" x14ac:dyDescent="0.25">
      <c r="M5568">
        <f>1*6.5*7.6</f>
        <v>49.4</v>
      </c>
      <c r="N5568">
        <v>1</v>
      </c>
      <c r="O5568">
        <v>6.5</v>
      </c>
      <c r="P5568">
        <v>7.6</v>
      </c>
    </row>
    <row r="5569" spans="13:16" x14ac:dyDescent="0.25">
      <c r="M5569">
        <f>1*6.5*8.6</f>
        <v>55.9</v>
      </c>
      <c r="N5569">
        <v>1</v>
      </c>
      <c r="O5569">
        <v>6.5</v>
      </c>
      <c r="P5569">
        <v>8.6</v>
      </c>
    </row>
    <row r="5570" spans="13:16" x14ac:dyDescent="0.25">
      <c r="M5570">
        <f>1*6.5*9.6</f>
        <v>62.4</v>
      </c>
      <c r="N5570">
        <v>1</v>
      </c>
      <c r="O5570">
        <v>6.5</v>
      </c>
      <c r="P5570">
        <v>9.6</v>
      </c>
    </row>
    <row r="5571" spans="13:16" x14ac:dyDescent="0.25">
      <c r="M5571">
        <f>1*6.5*10.6</f>
        <v>68.899999999999991</v>
      </c>
      <c r="N5571">
        <v>1</v>
      </c>
      <c r="O5571">
        <v>6.5</v>
      </c>
      <c r="P5571">
        <v>10.6</v>
      </c>
    </row>
    <row r="5572" spans="13:16" x14ac:dyDescent="0.25">
      <c r="M5572">
        <f>1*6.5*1.7</f>
        <v>11.049999999999999</v>
      </c>
      <c r="N5572">
        <v>1</v>
      </c>
      <c r="O5572">
        <v>6.5</v>
      </c>
      <c r="P5572">
        <v>1.7</v>
      </c>
    </row>
    <row r="5573" spans="13:16" x14ac:dyDescent="0.25">
      <c r="M5573">
        <f>1*6.5*2.7</f>
        <v>17.55</v>
      </c>
      <c r="N5573">
        <v>1</v>
      </c>
      <c r="O5573">
        <v>6.5</v>
      </c>
      <c r="P5573">
        <v>2.7</v>
      </c>
    </row>
    <row r="5574" spans="13:16" x14ac:dyDescent="0.25">
      <c r="M5574">
        <f>1*6.5*3.7</f>
        <v>24.05</v>
      </c>
      <c r="N5574">
        <v>1</v>
      </c>
      <c r="O5574">
        <v>6.5</v>
      </c>
      <c r="P5574">
        <v>3.7</v>
      </c>
    </row>
    <row r="5575" spans="13:16" x14ac:dyDescent="0.25">
      <c r="M5575">
        <f>1*6.5*4.7</f>
        <v>30.55</v>
      </c>
      <c r="N5575">
        <v>1</v>
      </c>
      <c r="O5575">
        <v>6.5</v>
      </c>
      <c r="P5575">
        <v>4.7</v>
      </c>
    </row>
    <row r="5576" spans="13:16" x14ac:dyDescent="0.25">
      <c r="M5576">
        <f>1*6.5*5.7</f>
        <v>37.050000000000004</v>
      </c>
      <c r="N5576">
        <v>1</v>
      </c>
      <c r="O5576">
        <v>6.5</v>
      </c>
      <c r="P5576">
        <v>5.7</v>
      </c>
    </row>
    <row r="5577" spans="13:16" x14ac:dyDescent="0.25">
      <c r="M5577">
        <f>1*6.5*6.7</f>
        <v>43.550000000000004</v>
      </c>
      <c r="N5577">
        <v>1</v>
      </c>
      <c r="O5577">
        <v>6.5</v>
      </c>
      <c r="P5577">
        <v>6.7</v>
      </c>
    </row>
    <row r="5578" spans="13:16" x14ac:dyDescent="0.25">
      <c r="M5578">
        <f>1*6.5*7.7</f>
        <v>50.050000000000004</v>
      </c>
      <c r="N5578">
        <v>1</v>
      </c>
      <c r="O5578">
        <v>6.5</v>
      </c>
      <c r="P5578">
        <v>7.7</v>
      </c>
    </row>
    <row r="5579" spans="13:16" x14ac:dyDescent="0.25">
      <c r="M5579">
        <f>1*6.5*8.7</f>
        <v>56.55</v>
      </c>
      <c r="N5579">
        <v>1</v>
      </c>
      <c r="O5579">
        <v>6.5</v>
      </c>
      <c r="P5579">
        <v>8.6999999999999993</v>
      </c>
    </row>
    <row r="5580" spans="13:16" x14ac:dyDescent="0.25">
      <c r="M5580">
        <f>1*6.5*9.7</f>
        <v>63.05</v>
      </c>
      <c r="N5580">
        <v>1</v>
      </c>
      <c r="O5580">
        <v>6.5</v>
      </c>
      <c r="P5580">
        <v>9.6999999999999993</v>
      </c>
    </row>
    <row r="5581" spans="13:16" x14ac:dyDescent="0.25">
      <c r="M5581">
        <f>1*6.5*10.7</f>
        <v>69.55</v>
      </c>
      <c r="N5581">
        <v>1</v>
      </c>
      <c r="O5581">
        <v>6.5</v>
      </c>
      <c r="P5581">
        <v>10.7</v>
      </c>
    </row>
    <row r="5582" spans="13:16" x14ac:dyDescent="0.25">
      <c r="M5582">
        <f>1*6.5*1.8</f>
        <v>11.700000000000001</v>
      </c>
      <c r="N5582">
        <v>1</v>
      </c>
      <c r="O5582">
        <v>6.5</v>
      </c>
      <c r="P5582">
        <v>1.8</v>
      </c>
    </row>
    <row r="5583" spans="13:16" x14ac:dyDescent="0.25">
      <c r="M5583">
        <f>1*6.5*2.8</f>
        <v>18.2</v>
      </c>
      <c r="N5583">
        <v>1</v>
      </c>
      <c r="O5583">
        <v>6.5</v>
      </c>
      <c r="P5583">
        <v>2.8</v>
      </c>
    </row>
    <row r="5584" spans="13:16" x14ac:dyDescent="0.25">
      <c r="M5584">
        <f>1*6.5*3.8</f>
        <v>24.7</v>
      </c>
      <c r="N5584">
        <v>1</v>
      </c>
      <c r="O5584">
        <v>6.5</v>
      </c>
      <c r="P5584">
        <v>3.8</v>
      </c>
    </row>
    <row r="5585" spans="13:16" x14ac:dyDescent="0.25">
      <c r="M5585">
        <f>1*6.5*4.8</f>
        <v>31.2</v>
      </c>
      <c r="N5585">
        <v>1</v>
      </c>
      <c r="O5585">
        <v>6.5</v>
      </c>
      <c r="P5585">
        <v>4.8</v>
      </c>
    </row>
    <row r="5586" spans="13:16" x14ac:dyDescent="0.25">
      <c r="M5586">
        <f>1*6.5*5.8</f>
        <v>37.699999999999996</v>
      </c>
      <c r="N5586">
        <v>1</v>
      </c>
      <c r="O5586">
        <v>6.5</v>
      </c>
      <c r="P5586">
        <v>5.8</v>
      </c>
    </row>
    <row r="5587" spans="13:16" x14ac:dyDescent="0.25">
      <c r="M5587">
        <f>1*6.5*6.8</f>
        <v>44.199999999999996</v>
      </c>
      <c r="N5587">
        <v>1</v>
      </c>
      <c r="O5587">
        <v>6.5</v>
      </c>
      <c r="P5587">
        <v>6.8</v>
      </c>
    </row>
    <row r="5588" spans="13:16" x14ac:dyDescent="0.25">
      <c r="M5588">
        <f>1*6.5*7.8</f>
        <v>50.699999999999996</v>
      </c>
      <c r="N5588">
        <v>1</v>
      </c>
      <c r="O5588">
        <v>6.5</v>
      </c>
      <c r="P5588">
        <v>7.8</v>
      </c>
    </row>
    <row r="5589" spans="13:16" x14ac:dyDescent="0.25">
      <c r="M5589">
        <f>1*6.5*8.8</f>
        <v>57.2</v>
      </c>
      <c r="N5589">
        <v>1</v>
      </c>
      <c r="O5589">
        <v>6.5</v>
      </c>
      <c r="P5589">
        <v>8.8000000000000007</v>
      </c>
    </row>
    <row r="5590" spans="13:16" x14ac:dyDescent="0.25">
      <c r="M5590">
        <f>1*6.5*9.8</f>
        <v>63.7</v>
      </c>
      <c r="N5590">
        <v>1</v>
      </c>
      <c r="O5590">
        <v>6.5</v>
      </c>
      <c r="P5590">
        <v>9.8000000000000007</v>
      </c>
    </row>
    <row r="5591" spans="13:16" x14ac:dyDescent="0.25">
      <c r="M5591">
        <f>1*6.5*10.8</f>
        <v>70.2</v>
      </c>
      <c r="N5591">
        <v>1</v>
      </c>
      <c r="O5591">
        <v>6.5</v>
      </c>
      <c r="P5591">
        <v>10.8</v>
      </c>
    </row>
    <row r="5592" spans="13:16" x14ac:dyDescent="0.25">
      <c r="M5592">
        <f>1*6.5*1.9</f>
        <v>12.35</v>
      </c>
      <c r="N5592">
        <v>1</v>
      </c>
      <c r="O5592">
        <v>6.5</v>
      </c>
      <c r="P5592">
        <v>1.9</v>
      </c>
    </row>
    <row r="5593" spans="13:16" x14ac:dyDescent="0.25">
      <c r="M5593">
        <f>1*6.5*2.9</f>
        <v>18.849999999999998</v>
      </c>
      <c r="N5593">
        <v>1</v>
      </c>
      <c r="O5593">
        <v>6.5</v>
      </c>
      <c r="P5593">
        <v>2.9</v>
      </c>
    </row>
    <row r="5594" spans="13:16" x14ac:dyDescent="0.25">
      <c r="M5594">
        <f>1*6.5*3.9</f>
        <v>25.349999999999998</v>
      </c>
      <c r="N5594">
        <v>1</v>
      </c>
      <c r="O5594">
        <v>6.5</v>
      </c>
      <c r="P5594">
        <v>3.9</v>
      </c>
    </row>
    <row r="5595" spans="13:16" x14ac:dyDescent="0.25">
      <c r="M5595">
        <f>1*6.5*4.9</f>
        <v>31.85</v>
      </c>
      <c r="N5595">
        <v>1</v>
      </c>
      <c r="O5595">
        <v>6.5</v>
      </c>
      <c r="P5595">
        <v>4.9000000000000004</v>
      </c>
    </row>
    <row r="5596" spans="13:16" x14ac:dyDescent="0.25">
      <c r="M5596">
        <f>1*6.5*5.9</f>
        <v>38.35</v>
      </c>
      <c r="N5596">
        <v>1</v>
      </c>
      <c r="O5596">
        <v>6.5</v>
      </c>
      <c r="P5596">
        <v>5.9</v>
      </c>
    </row>
    <row r="5597" spans="13:16" x14ac:dyDescent="0.25">
      <c r="M5597">
        <f>1*6.5*6.9</f>
        <v>44.85</v>
      </c>
      <c r="N5597">
        <v>1</v>
      </c>
      <c r="O5597">
        <v>6.5</v>
      </c>
      <c r="P5597">
        <v>6.9</v>
      </c>
    </row>
    <row r="5598" spans="13:16" x14ac:dyDescent="0.25">
      <c r="M5598">
        <f>1*6.5*7.9</f>
        <v>51.35</v>
      </c>
      <c r="N5598">
        <v>1</v>
      </c>
      <c r="O5598">
        <v>6.5</v>
      </c>
      <c r="P5598">
        <v>7.9</v>
      </c>
    </row>
    <row r="5599" spans="13:16" x14ac:dyDescent="0.25">
      <c r="M5599">
        <f>1*6.5*8.9</f>
        <v>57.85</v>
      </c>
      <c r="N5599">
        <v>1</v>
      </c>
      <c r="O5599">
        <v>6.5</v>
      </c>
      <c r="P5599">
        <v>8.9</v>
      </c>
    </row>
    <row r="5600" spans="13:16" x14ac:dyDescent="0.25">
      <c r="M5600">
        <f>1*6.5*9.9</f>
        <v>64.350000000000009</v>
      </c>
      <c r="N5600">
        <v>1</v>
      </c>
      <c r="O5600">
        <v>6.5</v>
      </c>
      <c r="P5600">
        <v>9.9</v>
      </c>
    </row>
    <row r="5601" spans="13:16" x14ac:dyDescent="0.25">
      <c r="M5601">
        <f>1*6.5*10.9</f>
        <v>70.850000000000009</v>
      </c>
      <c r="N5601">
        <v>1</v>
      </c>
      <c r="O5601">
        <v>6.5</v>
      </c>
      <c r="P5601">
        <v>10.9</v>
      </c>
    </row>
    <row r="5602" spans="13:16" x14ac:dyDescent="0.25">
      <c r="M5602">
        <f>1*7.5*1</f>
        <v>7.5</v>
      </c>
      <c r="N5602">
        <v>1</v>
      </c>
      <c r="O5602">
        <v>7.5</v>
      </c>
      <c r="P5602">
        <v>1</v>
      </c>
    </row>
    <row r="5603" spans="13:16" x14ac:dyDescent="0.25">
      <c r="M5603">
        <f>1*7.5*2</f>
        <v>15</v>
      </c>
      <c r="N5603">
        <v>1</v>
      </c>
      <c r="O5603">
        <v>7.5</v>
      </c>
      <c r="P5603">
        <v>2</v>
      </c>
    </row>
    <row r="5604" spans="13:16" x14ac:dyDescent="0.25">
      <c r="M5604">
        <f>1*7.5*3</f>
        <v>22.5</v>
      </c>
      <c r="N5604">
        <v>1</v>
      </c>
      <c r="O5604">
        <v>7.5</v>
      </c>
      <c r="P5604">
        <v>3</v>
      </c>
    </row>
    <row r="5605" spans="13:16" x14ac:dyDescent="0.25">
      <c r="M5605">
        <f>1*7.5*4</f>
        <v>30</v>
      </c>
      <c r="N5605">
        <v>1</v>
      </c>
      <c r="O5605">
        <v>7.5</v>
      </c>
      <c r="P5605">
        <v>4</v>
      </c>
    </row>
    <row r="5606" spans="13:16" x14ac:dyDescent="0.25">
      <c r="M5606">
        <f>1*7.5*5</f>
        <v>37.5</v>
      </c>
      <c r="N5606">
        <v>1</v>
      </c>
      <c r="O5606">
        <v>7.5</v>
      </c>
      <c r="P5606">
        <v>5</v>
      </c>
    </row>
    <row r="5607" spans="13:16" x14ac:dyDescent="0.25">
      <c r="M5607">
        <f>1*7.5*6</f>
        <v>45</v>
      </c>
      <c r="N5607">
        <v>1</v>
      </c>
      <c r="O5607">
        <v>7.5</v>
      </c>
      <c r="P5607">
        <v>6</v>
      </c>
    </row>
    <row r="5608" spans="13:16" x14ac:dyDescent="0.25">
      <c r="M5608">
        <f>1*7.5*7</f>
        <v>52.5</v>
      </c>
      <c r="N5608">
        <v>1</v>
      </c>
      <c r="O5608">
        <v>7.5</v>
      </c>
      <c r="P5608">
        <v>7</v>
      </c>
    </row>
    <row r="5609" spans="13:16" x14ac:dyDescent="0.25">
      <c r="M5609">
        <f>1*7.5*8</f>
        <v>60</v>
      </c>
      <c r="N5609">
        <v>1</v>
      </c>
      <c r="O5609">
        <v>7.5</v>
      </c>
      <c r="P5609">
        <v>8</v>
      </c>
    </row>
    <row r="5610" spans="13:16" x14ac:dyDescent="0.25">
      <c r="M5610">
        <f>1*7.5*9</f>
        <v>67.5</v>
      </c>
      <c r="N5610">
        <v>1</v>
      </c>
      <c r="O5610">
        <v>7.5</v>
      </c>
      <c r="P5610">
        <v>9</v>
      </c>
    </row>
    <row r="5611" spans="13:16" x14ac:dyDescent="0.25">
      <c r="M5611">
        <f>1*7.5*10</f>
        <v>75</v>
      </c>
      <c r="N5611">
        <v>1</v>
      </c>
      <c r="O5611">
        <v>7.5</v>
      </c>
      <c r="P5611">
        <v>10</v>
      </c>
    </row>
    <row r="5612" spans="13:16" x14ac:dyDescent="0.25">
      <c r="M5612">
        <f>1*7.5*1.1</f>
        <v>8.25</v>
      </c>
      <c r="N5612">
        <v>1</v>
      </c>
      <c r="O5612">
        <v>7.5</v>
      </c>
      <c r="P5612">
        <v>1.1000000000000001</v>
      </c>
    </row>
    <row r="5613" spans="13:16" x14ac:dyDescent="0.25">
      <c r="M5613">
        <f>1*7.5*2.1</f>
        <v>15.75</v>
      </c>
      <c r="N5613">
        <v>1</v>
      </c>
      <c r="O5613">
        <v>7.5</v>
      </c>
      <c r="P5613">
        <v>2.1</v>
      </c>
    </row>
    <row r="5614" spans="13:16" x14ac:dyDescent="0.25">
      <c r="M5614">
        <f>1*7.5*3.1</f>
        <v>23.25</v>
      </c>
      <c r="N5614">
        <v>1</v>
      </c>
      <c r="O5614">
        <v>7.5</v>
      </c>
      <c r="P5614">
        <v>3.1</v>
      </c>
    </row>
    <row r="5615" spans="13:16" x14ac:dyDescent="0.25">
      <c r="M5615">
        <f>1*7.5*4.1</f>
        <v>30.749999999999996</v>
      </c>
      <c r="N5615">
        <v>1</v>
      </c>
      <c r="O5615">
        <v>7.5</v>
      </c>
      <c r="P5615">
        <v>4.0999999999999996</v>
      </c>
    </row>
    <row r="5616" spans="13:16" x14ac:dyDescent="0.25">
      <c r="M5616">
        <f>1*7.5*5.1</f>
        <v>38.25</v>
      </c>
      <c r="N5616">
        <v>1</v>
      </c>
      <c r="O5616">
        <v>7.5</v>
      </c>
      <c r="P5616">
        <v>5.0999999999999996</v>
      </c>
    </row>
    <row r="5617" spans="13:16" x14ac:dyDescent="0.25">
      <c r="M5617">
        <f>1*7.5*6.1</f>
        <v>45.75</v>
      </c>
      <c r="N5617">
        <v>1</v>
      </c>
      <c r="O5617">
        <v>7.5</v>
      </c>
      <c r="P5617">
        <v>6.1</v>
      </c>
    </row>
    <row r="5618" spans="13:16" x14ac:dyDescent="0.25">
      <c r="M5618">
        <f>1*7.5*7.1</f>
        <v>53.25</v>
      </c>
      <c r="N5618">
        <v>1</v>
      </c>
      <c r="O5618">
        <v>7.5</v>
      </c>
      <c r="P5618">
        <v>7.1</v>
      </c>
    </row>
    <row r="5619" spans="13:16" x14ac:dyDescent="0.25">
      <c r="M5619">
        <f>1*7.5*8.1</f>
        <v>60.75</v>
      </c>
      <c r="N5619">
        <v>1</v>
      </c>
      <c r="O5619">
        <v>7.5</v>
      </c>
      <c r="P5619">
        <v>8.1</v>
      </c>
    </row>
    <row r="5620" spans="13:16" x14ac:dyDescent="0.25">
      <c r="M5620">
        <f>1*7.5*9.1</f>
        <v>68.25</v>
      </c>
      <c r="N5620">
        <v>1</v>
      </c>
      <c r="O5620">
        <v>7.5</v>
      </c>
      <c r="P5620">
        <v>9.1</v>
      </c>
    </row>
    <row r="5621" spans="13:16" x14ac:dyDescent="0.25">
      <c r="M5621">
        <f>1*7.5*10.1</f>
        <v>75.75</v>
      </c>
      <c r="N5621">
        <v>1</v>
      </c>
      <c r="O5621">
        <v>7.5</v>
      </c>
      <c r="P5621">
        <v>10.1</v>
      </c>
    </row>
    <row r="5622" spans="13:16" x14ac:dyDescent="0.25">
      <c r="M5622">
        <f>1*7.5*1.2</f>
        <v>9</v>
      </c>
      <c r="N5622">
        <v>1</v>
      </c>
      <c r="O5622">
        <v>7.5</v>
      </c>
      <c r="P5622">
        <v>1.2</v>
      </c>
    </row>
    <row r="5623" spans="13:16" x14ac:dyDescent="0.25">
      <c r="M5623">
        <f>1*7.5*2.2</f>
        <v>16.5</v>
      </c>
      <c r="N5623">
        <v>1</v>
      </c>
      <c r="O5623">
        <v>7.5</v>
      </c>
      <c r="P5623">
        <v>2.2000000000000002</v>
      </c>
    </row>
    <row r="5624" spans="13:16" x14ac:dyDescent="0.25">
      <c r="M5624">
        <f>1*7.5*3.2</f>
        <v>24</v>
      </c>
      <c r="N5624">
        <v>1</v>
      </c>
      <c r="O5624">
        <v>7.5</v>
      </c>
      <c r="P5624">
        <v>3.2</v>
      </c>
    </row>
    <row r="5625" spans="13:16" x14ac:dyDescent="0.25">
      <c r="M5625">
        <f>1*7.5*4.2</f>
        <v>31.5</v>
      </c>
      <c r="N5625">
        <v>1</v>
      </c>
      <c r="O5625">
        <v>7.5</v>
      </c>
      <c r="P5625">
        <v>4.2</v>
      </c>
    </row>
    <row r="5626" spans="13:16" x14ac:dyDescent="0.25">
      <c r="M5626">
        <f>1*7.5*5.2</f>
        <v>39</v>
      </c>
      <c r="N5626">
        <v>1</v>
      </c>
      <c r="O5626">
        <v>7.5</v>
      </c>
      <c r="P5626">
        <v>5.2</v>
      </c>
    </row>
    <row r="5627" spans="13:16" x14ac:dyDescent="0.25">
      <c r="M5627">
        <f>1*7.5*6.2</f>
        <v>46.5</v>
      </c>
      <c r="N5627">
        <v>1</v>
      </c>
      <c r="O5627">
        <v>7.5</v>
      </c>
      <c r="P5627">
        <v>6.2</v>
      </c>
    </row>
    <row r="5628" spans="13:16" x14ac:dyDescent="0.25">
      <c r="M5628">
        <f>1*7.5*7.2</f>
        <v>54</v>
      </c>
      <c r="N5628">
        <v>1</v>
      </c>
      <c r="O5628">
        <v>7.5</v>
      </c>
      <c r="P5628">
        <v>7.2</v>
      </c>
    </row>
    <row r="5629" spans="13:16" x14ac:dyDescent="0.25">
      <c r="M5629">
        <f>1*7.5*8.2</f>
        <v>61.499999999999993</v>
      </c>
      <c r="N5629">
        <v>1</v>
      </c>
      <c r="O5629">
        <v>7.5</v>
      </c>
      <c r="P5629">
        <v>8.1999999999999993</v>
      </c>
    </row>
    <row r="5630" spans="13:16" x14ac:dyDescent="0.25">
      <c r="M5630">
        <f>1*7.5*9.2</f>
        <v>69</v>
      </c>
      <c r="N5630">
        <v>1</v>
      </c>
      <c r="O5630">
        <v>7.5</v>
      </c>
      <c r="P5630">
        <v>9.1999999999999993</v>
      </c>
    </row>
    <row r="5631" spans="13:16" x14ac:dyDescent="0.25">
      <c r="M5631">
        <f>1*7.5*10.2</f>
        <v>76.5</v>
      </c>
      <c r="N5631">
        <v>1</v>
      </c>
      <c r="O5631">
        <v>7.5</v>
      </c>
      <c r="P5631">
        <v>10.199999999999999</v>
      </c>
    </row>
    <row r="5632" spans="13:16" x14ac:dyDescent="0.25">
      <c r="M5632">
        <f>1*7.5*1.3</f>
        <v>9.75</v>
      </c>
      <c r="N5632">
        <v>1</v>
      </c>
      <c r="O5632">
        <v>7.5</v>
      </c>
      <c r="P5632">
        <v>1.3</v>
      </c>
    </row>
    <row r="5633" spans="13:16" x14ac:dyDescent="0.25">
      <c r="M5633">
        <f>1*7.5*2.3</f>
        <v>17.25</v>
      </c>
      <c r="N5633">
        <v>1</v>
      </c>
      <c r="O5633">
        <v>7.5</v>
      </c>
      <c r="P5633">
        <v>2.2999999999999998</v>
      </c>
    </row>
    <row r="5634" spans="13:16" x14ac:dyDescent="0.25">
      <c r="M5634">
        <f>1*7.5*3.3</f>
        <v>24.75</v>
      </c>
      <c r="N5634">
        <v>1</v>
      </c>
      <c r="O5634">
        <v>7.5</v>
      </c>
      <c r="P5634">
        <v>3.3</v>
      </c>
    </row>
    <row r="5635" spans="13:16" x14ac:dyDescent="0.25">
      <c r="M5635">
        <f>1*7.5*4.3</f>
        <v>32.25</v>
      </c>
      <c r="N5635">
        <v>1</v>
      </c>
      <c r="O5635">
        <v>7.5</v>
      </c>
      <c r="P5635">
        <v>4.3</v>
      </c>
    </row>
    <row r="5636" spans="13:16" x14ac:dyDescent="0.25">
      <c r="M5636">
        <f>1*7.5*5.3</f>
        <v>39.75</v>
      </c>
      <c r="N5636">
        <v>1</v>
      </c>
      <c r="O5636">
        <v>7.5</v>
      </c>
      <c r="P5636">
        <v>5.3</v>
      </c>
    </row>
    <row r="5637" spans="13:16" x14ac:dyDescent="0.25">
      <c r="M5637">
        <f>1*7.5*6.3</f>
        <v>47.25</v>
      </c>
      <c r="N5637">
        <v>1</v>
      </c>
      <c r="O5637">
        <v>7.5</v>
      </c>
      <c r="P5637">
        <v>6.3</v>
      </c>
    </row>
    <row r="5638" spans="13:16" x14ac:dyDescent="0.25">
      <c r="M5638">
        <f>1*7.5*7.3</f>
        <v>54.75</v>
      </c>
      <c r="N5638">
        <v>1</v>
      </c>
      <c r="O5638">
        <v>7.5</v>
      </c>
      <c r="P5638">
        <v>7.3</v>
      </c>
    </row>
    <row r="5639" spans="13:16" x14ac:dyDescent="0.25">
      <c r="M5639">
        <f>1*7.5*8.3</f>
        <v>62.250000000000007</v>
      </c>
      <c r="N5639">
        <v>1</v>
      </c>
      <c r="O5639">
        <v>7.5</v>
      </c>
      <c r="P5639">
        <v>8.3000000000000007</v>
      </c>
    </row>
    <row r="5640" spans="13:16" x14ac:dyDescent="0.25">
      <c r="M5640">
        <f>1*7.5*9.3</f>
        <v>69.75</v>
      </c>
      <c r="N5640">
        <v>1</v>
      </c>
      <c r="O5640">
        <v>7.5</v>
      </c>
      <c r="P5640">
        <v>9.3000000000000007</v>
      </c>
    </row>
    <row r="5641" spans="13:16" x14ac:dyDescent="0.25">
      <c r="M5641">
        <f>1*7.5*10.3</f>
        <v>77.25</v>
      </c>
      <c r="N5641">
        <v>1</v>
      </c>
      <c r="O5641">
        <v>7.5</v>
      </c>
      <c r="P5641">
        <v>10.3</v>
      </c>
    </row>
    <row r="5642" spans="13:16" x14ac:dyDescent="0.25">
      <c r="M5642">
        <f>1*7.5*1.4</f>
        <v>10.5</v>
      </c>
      <c r="N5642">
        <v>1</v>
      </c>
      <c r="O5642">
        <v>7.5</v>
      </c>
      <c r="P5642">
        <v>1.4</v>
      </c>
    </row>
    <row r="5643" spans="13:16" x14ac:dyDescent="0.25">
      <c r="M5643">
        <f>1*7.5*2.4</f>
        <v>18</v>
      </c>
      <c r="N5643">
        <v>1</v>
      </c>
      <c r="O5643">
        <v>7.5</v>
      </c>
      <c r="P5643">
        <v>2.4</v>
      </c>
    </row>
    <row r="5644" spans="13:16" x14ac:dyDescent="0.25">
      <c r="M5644">
        <f>1*7.5*3.4</f>
        <v>25.5</v>
      </c>
      <c r="N5644">
        <v>1</v>
      </c>
      <c r="O5644">
        <v>7.5</v>
      </c>
      <c r="P5644">
        <v>3.4</v>
      </c>
    </row>
    <row r="5645" spans="13:16" x14ac:dyDescent="0.25">
      <c r="M5645">
        <f>1*7.5*4.4</f>
        <v>33</v>
      </c>
      <c r="N5645">
        <v>1</v>
      </c>
      <c r="O5645">
        <v>7.5</v>
      </c>
      <c r="P5645">
        <v>4.4000000000000004</v>
      </c>
    </row>
    <row r="5646" spans="13:16" x14ac:dyDescent="0.25">
      <c r="M5646">
        <f>1*7.5*5.4</f>
        <v>40.5</v>
      </c>
      <c r="N5646">
        <v>1</v>
      </c>
      <c r="O5646">
        <v>7.5</v>
      </c>
      <c r="P5646">
        <v>5.4</v>
      </c>
    </row>
    <row r="5647" spans="13:16" x14ac:dyDescent="0.25">
      <c r="M5647">
        <f>1*7.5*6.4</f>
        <v>48</v>
      </c>
      <c r="N5647">
        <v>1</v>
      </c>
      <c r="O5647">
        <v>7.5</v>
      </c>
      <c r="P5647">
        <v>6.4</v>
      </c>
    </row>
    <row r="5648" spans="13:16" x14ac:dyDescent="0.25">
      <c r="M5648">
        <f>1*7.5*7.4</f>
        <v>55.5</v>
      </c>
      <c r="N5648">
        <v>1</v>
      </c>
      <c r="O5648">
        <v>7.5</v>
      </c>
      <c r="P5648">
        <v>7.4</v>
      </c>
    </row>
    <row r="5649" spans="13:16" x14ac:dyDescent="0.25">
      <c r="M5649">
        <f>1*7.5*8.4</f>
        <v>63</v>
      </c>
      <c r="N5649">
        <v>1</v>
      </c>
      <c r="O5649">
        <v>7.5</v>
      </c>
      <c r="P5649">
        <v>8.4</v>
      </c>
    </row>
    <row r="5650" spans="13:16" x14ac:dyDescent="0.25">
      <c r="M5650">
        <f>1*7.5*9.4</f>
        <v>70.5</v>
      </c>
      <c r="N5650">
        <v>1</v>
      </c>
      <c r="O5650">
        <v>7.5</v>
      </c>
      <c r="P5650">
        <v>9.4</v>
      </c>
    </row>
    <row r="5651" spans="13:16" x14ac:dyDescent="0.25">
      <c r="M5651">
        <f>1*7.5*10.4</f>
        <v>78</v>
      </c>
      <c r="N5651">
        <v>1</v>
      </c>
      <c r="O5651">
        <v>7.5</v>
      </c>
      <c r="P5651">
        <v>10.4</v>
      </c>
    </row>
    <row r="5652" spans="13:16" x14ac:dyDescent="0.25">
      <c r="M5652">
        <f>1*7.5*1.5</f>
        <v>11.25</v>
      </c>
      <c r="N5652">
        <v>1</v>
      </c>
      <c r="O5652">
        <v>7.5</v>
      </c>
      <c r="P5652">
        <v>1.5</v>
      </c>
    </row>
    <row r="5653" spans="13:16" x14ac:dyDescent="0.25">
      <c r="M5653">
        <f>1*7.5*2.5</f>
        <v>18.75</v>
      </c>
      <c r="N5653">
        <v>1</v>
      </c>
      <c r="O5653">
        <v>7.5</v>
      </c>
      <c r="P5653">
        <v>2.5</v>
      </c>
    </row>
    <row r="5654" spans="13:16" x14ac:dyDescent="0.25">
      <c r="M5654">
        <f>1*7.5*3.5</f>
        <v>26.25</v>
      </c>
      <c r="N5654">
        <v>1</v>
      </c>
      <c r="O5654">
        <v>7.5</v>
      </c>
      <c r="P5654">
        <v>3.5</v>
      </c>
    </row>
    <row r="5655" spans="13:16" x14ac:dyDescent="0.25">
      <c r="M5655">
        <f>1*7.5*4.5</f>
        <v>33.75</v>
      </c>
      <c r="N5655">
        <v>1</v>
      </c>
      <c r="O5655">
        <v>7.5</v>
      </c>
      <c r="P5655">
        <v>4.5</v>
      </c>
    </row>
    <row r="5656" spans="13:16" x14ac:dyDescent="0.25">
      <c r="M5656">
        <f>1*7.5*5.5</f>
        <v>41.25</v>
      </c>
      <c r="N5656">
        <v>1</v>
      </c>
      <c r="O5656">
        <v>7.5</v>
      </c>
      <c r="P5656">
        <v>5.5</v>
      </c>
    </row>
    <row r="5657" spans="13:16" x14ac:dyDescent="0.25">
      <c r="M5657">
        <f>1*7.5*6.5</f>
        <v>48.75</v>
      </c>
      <c r="N5657">
        <v>1</v>
      </c>
      <c r="O5657">
        <v>7.5</v>
      </c>
      <c r="P5657">
        <v>6.5</v>
      </c>
    </row>
    <row r="5658" spans="13:16" x14ac:dyDescent="0.25">
      <c r="M5658">
        <f>1*7.5*7.5</f>
        <v>56.25</v>
      </c>
      <c r="N5658">
        <v>1</v>
      </c>
      <c r="O5658">
        <v>7.5</v>
      </c>
      <c r="P5658">
        <v>7.5</v>
      </c>
    </row>
    <row r="5659" spans="13:16" x14ac:dyDescent="0.25">
      <c r="M5659">
        <f>1*7.5*8.5</f>
        <v>63.75</v>
      </c>
      <c r="N5659">
        <v>1</v>
      </c>
      <c r="O5659">
        <v>7.5</v>
      </c>
      <c r="P5659">
        <v>8.5</v>
      </c>
    </row>
    <row r="5660" spans="13:16" x14ac:dyDescent="0.25">
      <c r="M5660">
        <f>1*7.5*9.5</f>
        <v>71.25</v>
      </c>
      <c r="N5660">
        <v>1</v>
      </c>
      <c r="O5660">
        <v>7.5</v>
      </c>
      <c r="P5660">
        <v>9.5</v>
      </c>
    </row>
    <row r="5661" spans="13:16" x14ac:dyDescent="0.25">
      <c r="M5661">
        <f>1*7.5*10.5</f>
        <v>78.75</v>
      </c>
      <c r="N5661">
        <v>1</v>
      </c>
      <c r="O5661">
        <v>7.5</v>
      </c>
      <c r="P5661">
        <v>10.5</v>
      </c>
    </row>
    <row r="5662" spans="13:16" x14ac:dyDescent="0.25">
      <c r="M5662">
        <f>1*7.5*1.6</f>
        <v>12</v>
      </c>
      <c r="N5662">
        <v>1</v>
      </c>
      <c r="O5662">
        <v>7.5</v>
      </c>
      <c r="P5662">
        <v>1.6</v>
      </c>
    </row>
    <row r="5663" spans="13:16" x14ac:dyDescent="0.25">
      <c r="M5663">
        <f>1*7.5*2.6</f>
        <v>19.5</v>
      </c>
      <c r="N5663">
        <v>1</v>
      </c>
      <c r="O5663">
        <v>7.5</v>
      </c>
      <c r="P5663">
        <v>2.6</v>
      </c>
    </row>
    <row r="5664" spans="13:16" x14ac:dyDescent="0.25">
      <c r="M5664">
        <f>1*7.5*3.6</f>
        <v>27</v>
      </c>
      <c r="N5664">
        <v>1</v>
      </c>
      <c r="O5664">
        <v>7.5</v>
      </c>
      <c r="P5664">
        <v>3.6</v>
      </c>
    </row>
    <row r="5665" spans="13:16" x14ac:dyDescent="0.25">
      <c r="M5665">
        <f>1*7.5*4.6</f>
        <v>34.5</v>
      </c>
      <c r="N5665">
        <v>1</v>
      </c>
      <c r="O5665">
        <v>7.5</v>
      </c>
      <c r="P5665">
        <v>4.5999999999999996</v>
      </c>
    </row>
    <row r="5666" spans="13:16" x14ac:dyDescent="0.25">
      <c r="M5666">
        <f>1*7.5*5.6</f>
        <v>42</v>
      </c>
      <c r="N5666">
        <v>1</v>
      </c>
      <c r="O5666">
        <v>7.5</v>
      </c>
      <c r="P5666">
        <v>5.6</v>
      </c>
    </row>
    <row r="5667" spans="13:16" x14ac:dyDescent="0.25">
      <c r="M5667">
        <f>1*7.5*6.6</f>
        <v>49.5</v>
      </c>
      <c r="N5667">
        <v>1</v>
      </c>
      <c r="O5667">
        <v>7.5</v>
      </c>
      <c r="P5667">
        <v>6.6</v>
      </c>
    </row>
    <row r="5668" spans="13:16" x14ac:dyDescent="0.25">
      <c r="M5668">
        <f>1*7.5*7.6</f>
        <v>57</v>
      </c>
      <c r="N5668">
        <v>1</v>
      </c>
      <c r="O5668">
        <v>7.5</v>
      </c>
      <c r="P5668">
        <v>7.6</v>
      </c>
    </row>
    <row r="5669" spans="13:16" x14ac:dyDescent="0.25">
      <c r="M5669">
        <f>1*7.5*8.6</f>
        <v>64.5</v>
      </c>
      <c r="N5669">
        <v>1</v>
      </c>
      <c r="O5669">
        <v>7.5</v>
      </c>
      <c r="P5669">
        <v>8.6</v>
      </c>
    </row>
    <row r="5670" spans="13:16" x14ac:dyDescent="0.25">
      <c r="M5670">
        <f>1*7.5*9.6</f>
        <v>72</v>
      </c>
      <c r="N5670">
        <v>1</v>
      </c>
      <c r="O5670">
        <v>7.5</v>
      </c>
      <c r="P5670">
        <v>9.6</v>
      </c>
    </row>
    <row r="5671" spans="13:16" x14ac:dyDescent="0.25">
      <c r="M5671">
        <f>1*7.5*10.6</f>
        <v>79.5</v>
      </c>
      <c r="N5671">
        <v>1</v>
      </c>
      <c r="O5671">
        <v>7.5</v>
      </c>
      <c r="P5671">
        <v>10.6</v>
      </c>
    </row>
    <row r="5672" spans="13:16" x14ac:dyDescent="0.25">
      <c r="M5672">
        <f>1*7.5*1.7</f>
        <v>12.75</v>
      </c>
      <c r="N5672">
        <v>1</v>
      </c>
      <c r="O5672">
        <v>7.5</v>
      </c>
      <c r="P5672">
        <v>1.7</v>
      </c>
    </row>
    <row r="5673" spans="13:16" x14ac:dyDescent="0.25">
      <c r="M5673">
        <f>1*7.5*2.7</f>
        <v>20.25</v>
      </c>
      <c r="N5673">
        <v>1</v>
      </c>
      <c r="O5673">
        <v>7.5</v>
      </c>
      <c r="P5673">
        <v>2.7</v>
      </c>
    </row>
    <row r="5674" spans="13:16" x14ac:dyDescent="0.25">
      <c r="M5674">
        <f>1*7.5*3.7</f>
        <v>27.75</v>
      </c>
      <c r="N5674">
        <v>1</v>
      </c>
      <c r="O5674">
        <v>7.5</v>
      </c>
      <c r="P5674">
        <v>3.7</v>
      </c>
    </row>
    <row r="5675" spans="13:16" x14ac:dyDescent="0.25">
      <c r="M5675">
        <f>1*7.5*4.7</f>
        <v>35.25</v>
      </c>
      <c r="N5675">
        <v>1</v>
      </c>
      <c r="O5675">
        <v>7.5</v>
      </c>
      <c r="P5675">
        <v>4.7</v>
      </c>
    </row>
    <row r="5676" spans="13:16" x14ac:dyDescent="0.25">
      <c r="M5676">
        <f>1*7.5*5.7</f>
        <v>42.75</v>
      </c>
      <c r="N5676">
        <v>1</v>
      </c>
      <c r="O5676">
        <v>7.5</v>
      </c>
      <c r="P5676">
        <v>5.7</v>
      </c>
    </row>
    <row r="5677" spans="13:16" x14ac:dyDescent="0.25">
      <c r="M5677">
        <f>1*7.5*6.7</f>
        <v>50.25</v>
      </c>
      <c r="N5677">
        <v>1</v>
      </c>
      <c r="O5677">
        <v>7.5</v>
      </c>
      <c r="P5677">
        <v>6.7</v>
      </c>
    </row>
    <row r="5678" spans="13:16" x14ac:dyDescent="0.25">
      <c r="M5678">
        <f>1*7.5*7.7</f>
        <v>57.75</v>
      </c>
      <c r="N5678">
        <v>1</v>
      </c>
      <c r="O5678">
        <v>7.5</v>
      </c>
      <c r="P5678">
        <v>7.7</v>
      </c>
    </row>
    <row r="5679" spans="13:16" x14ac:dyDescent="0.25">
      <c r="M5679">
        <f>1*7.5*8.7</f>
        <v>65.25</v>
      </c>
      <c r="N5679">
        <v>1</v>
      </c>
      <c r="O5679">
        <v>7.5</v>
      </c>
      <c r="P5679">
        <v>8.6999999999999993</v>
      </c>
    </row>
    <row r="5680" spans="13:16" x14ac:dyDescent="0.25">
      <c r="M5680">
        <f>1*7.5*9.7</f>
        <v>72.75</v>
      </c>
      <c r="N5680">
        <v>1</v>
      </c>
      <c r="O5680">
        <v>7.5</v>
      </c>
      <c r="P5680">
        <v>9.6999999999999993</v>
      </c>
    </row>
    <row r="5681" spans="13:16" x14ac:dyDescent="0.25">
      <c r="M5681">
        <f>1*7.5*10.7</f>
        <v>80.25</v>
      </c>
      <c r="N5681">
        <v>1</v>
      </c>
      <c r="O5681">
        <v>7.5</v>
      </c>
      <c r="P5681">
        <v>10.7</v>
      </c>
    </row>
    <row r="5682" spans="13:16" x14ac:dyDescent="0.25">
      <c r="M5682">
        <f>1*7.5*1.8</f>
        <v>13.5</v>
      </c>
      <c r="N5682">
        <v>1</v>
      </c>
      <c r="O5682">
        <v>7.5</v>
      </c>
      <c r="P5682">
        <v>1.8</v>
      </c>
    </row>
    <row r="5683" spans="13:16" x14ac:dyDescent="0.25">
      <c r="M5683">
        <f>1*7.5*2.8</f>
        <v>21</v>
      </c>
      <c r="N5683">
        <v>1</v>
      </c>
      <c r="O5683">
        <v>7.5</v>
      </c>
      <c r="P5683">
        <v>2.8</v>
      </c>
    </row>
    <row r="5684" spans="13:16" x14ac:dyDescent="0.25">
      <c r="M5684">
        <f>1*7.5*3.8</f>
        <v>28.5</v>
      </c>
      <c r="N5684">
        <v>1</v>
      </c>
      <c r="O5684">
        <v>7.5</v>
      </c>
      <c r="P5684">
        <v>3.8</v>
      </c>
    </row>
    <row r="5685" spans="13:16" x14ac:dyDescent="0.25">
      <c r="M5685">
        <f>1*7.5*4.8</f>
        <v>36</v>
      </c>
      <c r="N5685">
        <v>1</v>
      </c>
      <c r="O5685">
        <v>7.5</v>
      </c>
      <c r="P5685">
        <v>4.8</v>
      </c>
    </row>
    <row r="5686" spans="13:16" x14ac:dyDescent="0.25">
      <c r="M5686">
        <f>1*7.5*5.8</f>
        <v>43.5</v>
      </c>
      <c r="N5686">
        <v>1</v>
      </c>
      <c r="O5686">
        <v>7.5</v>
      </c>
      <c r="P5686">
        <v>5.8</v>
      </c>
    </row>
    <row r="5687" spans="13:16" x14ac:dyDescent="0.25">
      <c r="M5687">
        <f>1*7.5*6.8</f>
        <v>51</v>
      </c>
      <c r="N5687">
        <v>1</v>
      </c>
      <c r="O5687">
        <v>7.5</v>
      </c>
      <c r="P5687">
        <v>6.8</v>
      </c>
    </row>
    <row r="5688" spans="13:16" x14ac:dyDescent="0.25">
      <c r="M5688">
        <f>1*7.5*7.8</f>
        <v>58.5</v>
      </c>
      <c r="N5688">
        <v>1</v>
      </c>
      <c r="O5688">
        <v>7.5</v>
      </c>
      <c r="P5688">
        <v>7.8</v>
      </c>
    </row>
    <row r="5689" spans="13:16" x14ac:dyDescent="0.25">
      <c r="M5689">
        <f>1*7.5*8.8</f>
        <v>66</v>
      </c>
      <c r="N5689">
        <v>1</v>
      </c>
      <c r="O5689">
        <v>7.5</v>
      </c>
      <c r="P5689">
        <v>8.8000000000000007</v>
      </c>
    </row>
    <row r="5690" spans="13:16" x14ac:dyDescent="0.25">
      <c r="M5690">
        <f>1*7.5*9.8</f>
        <v>73.5</v>
      </c>
      <c r="N5690">
        <v>1</v>
      </c>
      <c r="O5690">
        <v>7.5</v>
      </c>
      <c r="P5690">
        <v>9.8000000000000007</v>
      </c>
    </row>
    <row r="5691" spans="13:16" x14ac:dyDescent="0.25">
      <c r="M5691">
        <f>1*7.5*10.8</f>
        <v>81</v>
      </c>
      <c r="N5691">
        <v>1</v>
      </c>
      <c r="O5691">
        <v>7.5</v>
      </c>
      <c r="P5691">
        <v>10.8</v>
      </c>
    </row>
    <row r="5692" spans="13:16" x14ac:dyDescent="0.25">
      <c r="M5692">
        <f>1*7.5*1.9</f>
        <v>14.25</v>
      </c>
      <c r="N5692">
        <v>1</v>
      </c>
      <c r="O5692">
        <v>7.5</v>
      </c>
      <c r="P5692">
        <v>1.9</v>
      </c>
    </row>
    <row r="5693" spans="13:16" x14ac:dyDescent="0.25">
      <c r="M5693">
        <f>1*7.5*2.9</f>
        <v>21.75</v>
      </c>
      <c r="N5693">
        <v>1</v>
      </c>
      <c r="O5693">
        <v>7.5</v>
      </c>
      <c r="P5693">
        <v>2.9</v>
      </c>
    </row>
    <row r="5694" spans="13:16" x14ac:dyDescent="0.25">
      <c r="M5694">
        <f>1*7.5*3.9</f>
        <v>29.25</v>
      </c>
      <c r="N5694">
        <v>1</v>
      </c>
      <c r="O5694">
        <v>7.5</v>
      </c>
      <c r="P5694">
        <v>3.9</v>
      </c>
    </row>
    <row r="5695" spans="13:16" x14ac:dyDescent="0.25">
      <c r="M5695">
        <f>1*7.5*4.9</f>
        <v>36.75</v>
      </c>
      <c r="N5695">
        <v>1</v>
      </c>
      <c r="O5695">
        <v>7.5</v>
      </c>
      <c r="P5695">
        <v>4.9000000000000004</v>
      </c>
    </row>
    <row r="5696" spans="13:16" x14ac:dyDescent="0.25">
      <c r="M5696">
        <f>1*7.5*5.9</f>
        <v>44.25</v>
      </c>
      <c r="N5696">
        <v>1</v>
      </c>
      <c r="O5696">
        <v>7.5</v>
      </c>
      <c r="P5696">
        <v>5.9</v>
      </c>
    </row>
    <row r="5697" spans="13:16" x14ac:dyDescent="0.25">
      <c r="M5697">
        <f>1*7.5*6.9</f>
        <v>51.75</v>
      </c>
      <c r="N5697">
        <v>1</v>
      </c>
      <c r="O5697">
        <v>7.5</v>
      </c>
      <c r="P5697">
        <v>6.9</v>
      </c>
    </row>
    <row r="5698" spans="13:16" x14ac:dyDescent="0.25">
      <c r="M5698">
        <f>1*7.5*7.9</f>
        <v>59.25</v>
      </c>
      <c r="N5698">
        <v>1</v>
      </c>
      <c r="O5698">
        <v>7.5</v>
      </c>
      <c r="P5698">
        <v>7.9</v>
      </c>
    </row>
    <row r="5699" spans="13:16" x14ac:dyDescent="0.25">
      <c r="M5699">
        <f>1*7.5*8.9</f>
        <v>66.75</v>
      </c>
      <c r="N5699">
        <v>1</v>
      </c>
      <c r="O5699">
        <v>7.5</v>
      </c>
      <c r="P5699">
        <v>8.9</v>
      </c>
    </row>
    <row r="5700" spans="13:16" x14ac:dyDescent="0.25">
      <c r="M5700">
        <f>1*7.5*9.9</f>
        <v>74.25</v>
      </c>
      <c r="N5700">
        <v>1</v>
      </c>
      <c r="O5700">
        <v>7.5</v>
      </c>
      <c r="P5700">
        <v>9.9</v>
      </c>
    </row>
    <row r="5701" spans="13:16" x14ac:dyDescent="0.25">
      <c r="M5701">
        <f>1*7.5*10.9</f>
        <v>81.75</v>
      </c>
      <c r="N5701">
        <v>1</v>
      </c>
      <c r="O5701">
        <v>7.5</v>
      </c>
      <c r="P5701">
        <v>10.9</v>
      </c>
    </row>
    <row r="5702" spans="13:16" x14ac:dyDescent="0.25">
      <c r="M5702">
        <f>1*8.5*1</f>
        <v>8.5</v>
      </c>
      <c r="N5702">
        <v>1</v>
      </c>
      <c r="O5702">
        <v>8.5</v>
      </c>
      <c r="P5702">
        <v>1</v>
      </c>
    </row>
    <row r="5703" spans="13:16" x14ac:dyDescent="0.25">
      <c r="M5703">
        <f>1*8.5*2</f>
        <v>17</v>
      </c>
      <c r="N5703">
        <v>1</v>
      </c>
      <c r="O5703">
        <v>8.5</v>
      </c>
      <c r="P5703">
        <v>2</v>
      </c>
    </row>
    <row r="5704" spans="13:16" x14ac:dyDescent="0.25">
      <c r="M5704">
        <f>1*8.5*3</f>
        <v>25.5</v>
      </c>
      <c r="N5704">
        <v>1</v>
      </c>
      <c r="O5704">
        <v>8.5</v>
      </c>
      <c r="P5704">
        <v>3</v>
      </c>
    </row>
    <row r="5705" spans="13:16" x14ac:dyDescent="0.25">
      <c r="M5705">
        <f>1*8.5*4</f>
        <v>34</v>
      </c>
      <c r="N5705">
        <v>1</v>
      </c>
      <c r="O5705">
        <v>8.5</v>
      </c>
      <c r="P5705">
        <v>4</v>
      </c>
    </row>
    <row r="5706" spans="13:16" x14ac:dyDescent="0.25">
      <c r="M5706">
        <f>1*8.5*5</f>
        <v>42.5</v>
      </c>
      <c r="N5706">
        <v>1</v>
      </c>
      <c r="O5706">
        <v>8.5</v>
      </c>
      <c r="P5706">
        <v>5</v>
      </c>
    </row>
    <row r="5707" spans="13:16" x14ac:dyDescent="0.25">
      <c r="M5707">
        <f>1*8.5*6</f>
        <v>51</v>
      </c>
      <c r="N5707">
        <v>1</v>
      </c>
      <c r="O5707">
        <v>8.5</v>
      </c>
      <c r="P5707">
        <v>6</v>
      </c>
    </row>
    <row r="5708" spans="13:16" x14ac:dyDescent="0.25">
      <c r="M5708">
        <f>1*8.5*7</f>
        <v>59.5</v>
      </c>
      <c r="N5708">
        <v>1</v>
      </c>
      <c r="O5708">
        <v>8.5</v>
      </c>
      <c r="P5708">
        <v>7</v>
      </c>
    </row>
    <row r="5709" spans="13:16" x14ac:dyDescent="0.25">
      <c r="M5709">
        <f>1*8.5*8</f>
        <v>68</v>
      </c>
      <c r="N5709">
        <v>1</v>
      </c>
      <c r="O5709">
        <v>8.5</v>
      </c>
      <c r="P5709">
        <v>8</v>
      </c>
    </row>
    <row r="5710" spans="13:16" x14ac:dyDescent="0.25">
      <c r="M5710">
        <f>1*8.5*9</f>
        <v>76.5</v>
      </c>
      <c r="N5710">
        <v>1</v>
      </c>
      <c r="O5710">
        <v>8.5</v>
      </c>
      <c r="P5710">
        <v>9</v>
      </c>
    </row>
    <row r="5711" spans="13:16" x14ac:dyDescent="0.25">
      <c r="M5711">
        <f>1*8.5*10</f>
        <v>85</v>
      </c>
      <c r="N5711">
        <v>1</v>
      </c>
      <c r="O5711">
        <v>8.5</v>
      </c>
      <c r="P5711">
        <v>10</v>
      </c>
    </row>
    <row r="5712" spans="13:16" x14ac:dyDescent="0.25">
      <c r="M5712">
        <f>1*8.5*1.1</f>
        <v>9.3500000000000014</v>
      </c>
      <c r="N5712">
        <v>1</v>
      </c>
      <c r="O5712">
        <v>8.5</v>
      </c>
      <c r="P5712">
        <v>1.1000000000000001</v>
      </c>
    </row>
    <row r="5713" spans="13:16" x14ac:dyDescent="0.25">
      <c r="M5713">
        <f>1*8.5*2.1</f>
        <v>17.850000000000001</v>
      </c>
      <c r="N5713">
        <v>1</v>
      </c>
      <c r="O5713">
        <v>8.5</v>
      </c>
      <c r="P5713">
        <v>2.1</v>
      </c>
    </row>
    <row r="5714" spans="13:16" x14ac:dyDescent="0.25">
      <c r="M5714">
        <f>1*8.5*3.1</f>
        <v>26.35</v>
      </c>
      <c r="N5714">
        <v>1</v>
      </c>
      <c r="O5714">
        <v>8.5</v>
      </c>
      <c r="P5714">
        <v>3.1</v>
      </c>
    </row>
    <row r="5715" spans="13:16" x14ac:dyDescent="0.25">
      <c r="M5715">
        <f>1*8.5*4.1</f>
        <v>34.849999999999994</v>
      </c>
      <c r="N5715">
        <v>1</v>
      </c>
      <c r="O5715">
        <v>8.5</v>
      </c>
      <c r="P5715">
        <v>4.0999999999999996</v>
      </c>
    </row>
    <row r="5716" spans="13:16" x14ac:dyDescent="0.25">
      <c r="M5716">
        <f>1*8.5*5.1</f>
        <v>43.349999999999994</v>
      </c>
      <c r="N5716">
        <v>1</v>
      </c>
      <c r="O5716">
        <v>8.5</v>
      </c>
      <c r="P5716">
        <v>5.0999999999999996</v>
      </c>
    </row>
    <row r="5717" spans="13:16" x14ac:dyDescent="0.25">
      <c r="M5717">
        <f>1*8.5*6.1</f>
        <v>51.849999999999994</v>
      </c>
      <c r="N5717">
        <v>1</v>
      </c>
      <c r="O5717">
        <v>8.5</v>
      </c>
      <c r="P5717">
        <v>6.1</v>
      </c>
    </row>
    <row r="5718" spans="13:16" x14ac:dyDescent="0.25">
      <c r="M5718">
        <f>1*8.5*7.1</f>
        <v>60.349999999999994</v>
      </c>
      <c r="N5718">
        <v>1</v>
      </c>
      <c r="O5718">
        <v>8.5</v>
      </c>
      <c r="P5718">
        <v>7.1</v>
      </c>
    </row>
    <row r="5719" spans="13:16" x14ac:dyDescent="0.25">
      <c r="M5719">
        <f>1*8.5*8.1</f>
        <v>68.849999999999994</v>
      </c>
      <c r="N5719">
        <v>1</v>
      </c>
      <c r="O5719">
        <v>8.5</v>
      </c>
      <c r="P5719">
        <v>8.1</v>
      </c>
    </row>
    <row r="5720" spans="13:16" x14ac:dyDescent="0.25">
      <c r="M5720">
        <f>1*8.5*9.1</f>
        <v>77.349999999999994</v>
      </c>
      <c r="N5720">
        <v>1</v>
      </c>
      <c r="O5720">
        <v>8.5</v>
      </c>
      <c r="P5720">
        <v>9.1</v>
      </c>
    </row>
    <row r="5721" spans="13:16" x14ac:dyDescent="0.25">
      <c r="M5721">
        <f>1*8.5*10.1</f>
        <v>85.85</v>
      </c>
      <c r="N5721">
        <v>1</v>
      </c>
      <c r="O5721">
        <v>8.5</v>
      </c>
      <c r="P5721">
        <v>10.1</v>
      </c>
    </row>
    <row r="5722" spans="13:16" x14ac:dyDescent="0.25">
      <c r="M5722">
        <f>1*8.5*1.2</f>
        <v>10.199999999999999</v>
      </c>
      <c r="N5722">
        <v>1</v>
      </c>
      <c r="O5722">
        <v>8.5</v>
      </c>
      <c r="P5722">
        <v>1.2</v>
      </c>
    </row>
    <row r="5723" spans="13:16" x14ac:dyDescent="0.25">
      <c r="M5723">
        <f>1*8.5*2.2</f>
        <v>18.700000000000003</v>
      </c>
      <c r="N5723">
        <v>1</v>
      </c>
      <c r="O5723">
        <v>8.5</v>
      </c>
      <c r="P5723">
        <v>2.2000000000000002</v>
      </c>
    </row>
    <row r="5724" spans="13:16" x14ac:dyDescent="0.25">
      <c r="M5724">
        <f>1*8.5*3.2</f>
        <v>27.200000000000003</v>
      </c>
      <c r="N5724">
        <v>1</v>
      </c>
      <c r="O5724">
        <v>8.5</v>
      </c>
      <c r="P5724">
        <v>3.2</v>
      </c>
    </row>
    <row r="5725" spans="13:16" x14ac:dyDescent="0.25">
      <c r="M5725">
        <f>1*8.5*4.2</f>
        <v>35.700000000000003</v>
      </c>
      <c r="N5725">
        <v>1</v>
      </c>
      <c r="O5725">
        <v>8.5</v>
      </c>
      <c r="P5725">
        <v>4.2</v>
      </c>
    </row>
    <row r="5726" spans="13:16" x14ac:dyDescent="0.25">
      <c r="M5726">
        <f>1*8.5*5.2</f>
        <v>44.2</v>
      </c>
      <c r="N5726">
        <v>1</v>
      </c>
      <c r="O5726">
        <v>8.5</v>
      </c>
      <c r="P5726">
        <v>5.2</v>
      </c>
    </row>
    <row r="5727" spans="13:16" x14ac:dyDescent="0.25">
      <c r="M5727">
        <f>1*8.5*6.2</f>
        <v>52.7</v>
      </c>
      <c r="N5727">
        <v>1</v>
      </c>
      <c r="O5727">
        <v>8.5</v>
      </c>
      <c r="P5727">
        <v>6.2</v>
      </c>
    </row>
    <row r="5728" spans="13:16" x14ac:dyDescent="0.25">
      <c r="M5728">
        <f>1*8.5*7.2</f>
        <v>61.2</v>
      </c>
      <c r="N5728">
        <v>1</v>
      </c>
      <c r="O5728">
        <v>8.5</v>
      </c>
      <c r="P5728">
        <v>7.2</v>
      </c>
    </row>
    <row r="5729" spans="13:16" x14ac:dyDescent="0.25">
      <c r="M5729">
        <f>1*8.5*8.2</f>
        <v>69.699999999999989</v>
      </c>
      <c r="N5729">
        <v>1</v>
      </c>
      <c r="O5729">
        <v>8.5</v>
      </c>
      <c r="P5729">
        <v>8.1999999999999993</v>
      </c>
    </row>
    <row r="5730" spans="13:16" x14ac:dyDescent="0.25">
      <c r="M5730">
        <f>1*8.5*9.2</f>
        <v>78.199999999999989</v>
      </c>
      <c r="N5730">
        <v>1</v>
      </c>
      <c r="O5730">
        <v>8.5</v>
      </c>
      <c r="P5730">
        <v>9.1999999999999993</v>
      </c>
    </row>
    <row r="5731" spans="13:16" x14ac:dyDescent="0.25">
      <c r="M5731">
        <f>1*8.5*10.2</f>
        <v>86.699999999999989</v>
      </c>
      <c r="N5731">
        <v>1</v>
      </c>
      <c r="O5731">
        <v>8.5</v>
      </c>
      <c r="P5731">
        <v>10.199999999999999</v>
      </c>
    </row>
    <row r="5732" spans="13:16" x14ac:dyDescent="0.25">
      <c r="M5732">
        <f>1*8.5*1.3</f>
        <v>11.05</v>
      </c>
      <c r="N5732">
        <v>1</v>
      </c>
      <c r="O5732">
        <v>8.5</v>
      </c>
      <c r="P5732">
        <v>1.3</v>
      </c>
    </row>
    <row r="5733" spans="13:16" x14ac:dyDescent="0.25">
      <c r="M5733">
        <f>1*8.5*2.3</f>
        <v>19.549999999999997</v>
      </c>
      <c r="N5733">
        <v>1</v>
      </c>
      <c r="O5733">
        <v>8.5</v>
      </c>
      <c r="P5733">
        <v>2.2999999999999998</v>
      </c>
    </row>
    <row r="5734" spans="13:16" x14ac:dyDescent="0.25">
      <c r="M5734">
        <f>1*8.5*3.3</f>
        <v>28.049999999999997</v>
      </c>
      <c r="N5734">
        <v>1</v>
      </c>
      <c r="O5734">
        <v>8.5</v>
      </c>
      <c r="P5734">
        <v>3.3</v>
      </c>
    </row>
    <row r="5735" spans="13:16" x14ac:dyDescent="0.25">
      <c r="M5735">
        <f>1*8.5*4.3</f>
        <v>36.549999999999997</v>
      </c>
      <c r="N5735">
        <v>1</v>
      </c>
      <c r="O5735">
        <v>8.5</v>
      </c>
      <c r="P5735">
        <v>4.3</v>
      </c>
    </row>
    <row r="5736" spans="13:16" x14ac:dyDescent="0.25">
      <c r="M5736">
        <f>1*8.5*5.3</f>
        <v>45.05</v>
      </c>
      <c r="N5736">
        <v>1</v>
      </c>
      <c r="O5736">
        <v>8.5</v>
      </c>
      <c r="P5736">
        <v>5.3</v>
      </c>
    </row>
    <row r="5737" spans="13:16" x14ac:dyDescent="0.25">
      <c r="M5737">
        <f>1*8.5*6.3</f>
        <v>53.55</v>
      </c>
      <c r="N5737">
        <v>1</v>
      </c>
      <c r="O5737">
        <v>8.5</v>
      </c>
      <c r="P5737">
        <v>6.3</v>
      </c>
    </row>
    <row r="5738" spans="13:16" x14ac:dyDescent="0.25">
      <c r="M5738">
        <f>1*8.5*7.3</f>
        <v>62.05</v>
      </c>
      <c r="N5738">
        <v>1</v>
      </c>
      <c r="O5738">
        <v>8.5</v>
      </c>
      <c r="P5738">
        <v>7.3</v>
      </c>
    </row>
    <row r="5739" spans="13:16" x14ac:dyDescent="0.25">
      <c r="M5739">
        <f>1*8.5*8.3</f>
        <v>70.550000000000011</v>
      </c>
      <c r="N5739">
        <v>1</v>
      </c>
      <c r="O5739">
        <v>8.5</v>
      </c>
      <c r="P5739">
        <v>8.3000000000000007</v>
      </c>
    </row>
    <row r="5740" spans="13:16" x14ac:dyDescent="0.25">
      <c r="M5740">
        <f>1*8.5*9.3</f>
        <v>79.050000000000011</v>
      </c>
      <c r="N5740">
        <v>1</v>
      </c>
      <c r="O5740">
        <v>8.5</v>
      </c>
      <c r="P5740">
        <v>9.3000000000000007</v>
      </c>
    </row>
    <row r="5741" spans="13:16" x14ac:dyDescent="0.25">
      <c r="M5741">
        <f>1*8.5*10.3</f>
        <v>87.550000000000011</v>
      </c>
      <c r="N5741">
        <v>1</v>
      </c>
      <c r="O5741">
        <v>8.5</v>
      </c>
      <c r="P5741">
        <v>10.3</v>
      </c>
    </row>
    <row r="5742" spans="13:16" x14ac:dyDescent="0.25">
      <c r="M5742">
        <f>1*8.5*1.4</f>
        <v>11.899999999999999</v>
      </c>
      <c r="N5742">
        <v>1</v>
      </c>
      <c r="O5742">
        <v>8.5</v>
      </c>
      <c r="P5742">
        <v>1.4</v>
      </c>
    </row>
    <row r="5743" spans="13:16" x14ac:dyDescent="0.25">
      <c r="M5743">
        <f>1*8.5*2.4</f>
        <v>20.399999999999999</v>
      </c>
      <c r="N5743">
        <v>1</v>
      </c>
      <c r="O5743">
        <v>8.5</v>
      </c>
      <c r="P5743">
        <v>2.4</v>
      </c>
    </row>
    <row r="5744" spans="13:16" x14ac:dyDescent="0.25">
      <c r="M5744">
        <f>1*8.5*3.4</f>
        <v>28.9</v>
      </c>
      <c r="N5744">
        <v>1</v>
      </c>
      <c r="O5744">
        <v>8.5</v>
      </c>
      <c r="P5744">
        <v>3.4</v>
      </c>
    </row>
    <row r="5745" spans="13:16" x14ac:dyDescent="0.25">
      <c r="M5745">
        <f>1*8.5*4.4</f>
        <v>37.400000000000006</v>
      </c>
      <c r="N5745">
        <v>1</v>
      </c>
      <c r="O5745">
        <v>8.5</v>
      </c>
      <c r="P5745">
        <v>4.4000000000000004</v>
      </c>
    </row>
    <row r="5746" spans="13:16" x14ac:dyDescent="0.25">
      <c r="M5746">
        <f>1*8.5*5.4</f>
        <v>45.900000000000006</v>
      </c>
      <c r="N5746">
        <v>1</v>
      </c>
      <c r="O5746">
        <v>8.5</v>
      </c>
      <c r="P5746">
        <v>5.4</v>
      </c>
    </row>
    <row r="5747" spans="13:16" x14ac:dyDescent="0.25">
      <c r="M5747">
        <f>1*8.5*6.4</f>
        <v>54.400000000000006</v>
      </c>
      <c r="N5747">
        <v>1</v>
      </c>
      <c r="O5747">
        <v>8.5</v>
      </c>
      <c r="P5747">
        <v>6.4</v>
      </c>
    </row>
    <row r="5748" spans="13:16" x14ac:dyDescent="0.25">
      <c r="M5748">
        <f>1*8.5*7.4</f>
        <v>62.900000000000006</v>
      </c>
      <c r="N5748">
        <v>1</v>
      </c>
      <c r="O5748">
        <v>8.5</v>
      </c>
      <c r="P5748">
        <v>7.4</v>
      </c>
    </row>
    <row r="5749" spans="13:16" x14ac:dyDescent="0.25">
      <c r="M5749">
        <f>1*8.5*8.4</f>
        <v>71.400000000000006</v>
      </c>
      <c r="N5749">
        <v>1</v>
      </c>
      <c r="O5749">
        <v>8.5</v>
      </c>
      <c r="P5749">
        <v>8.4</v>
      </c>
    </row>
    <row r="5750" spans="13:16" x14ac:dyDescent="0.25">
      <c r="M5750">
        <f>1*8.5*9.4</f>
        <v>79.900000000000006</v>
      </c>
      <c r="N5750">
        <v>1</v>
      </c>
      <c r="O5750">
        <v>8.5</v>
      </c>
      <c r="P5750">
        <v>9.4</v>
      </c>
    </row>
    <row r="5751" spans="13:16" x14ac:dyDescent="0.25">
      <c r="M5751">
        <f>1*8.5*10.4</f>
        <v>88.4</v>
      </c>
      <c r="N5751">
        <v>1</v>
      </c>
      <c r="O5751">
        <v>8.5</v>
      </c>
      <c r="P5751">
        <v>10.4</v>
      </c>
    </row>
    <row r="5752" spans="13:16" x14ac:dyDescent="0.25">
      <c r="M5752">
        <f>1*8.5*1.5</f>
        <v>12.75</v>
      </c>
      <c r="N5752">
        <v>1</v>
      </c>
      <c r="O5752">
        <v>8.5</v>
      </c>
      <c r="P5752">
        <v>1.5</v>
      </c>
    </row>
    <row r="5753" spans="13:16" x14ac:dyDescent="0.25">
      <c r="M5753">
        <f>1*8.5*2.5</f>
        <v>21.25</v>
      </c>
      <c r="N5753">
        <v>1</v>
      </c>
      <c r="O5753">
        <v>8.5</v>
      </c>
      <c r="P5753">
        <v>2.5</v>
      </c>
    </row>
    <row r="5754" spans="13:16" x14ac:dyDescent="0.25">
      <c r="M5754">
        <f>1*8.5*3.5</f>
        <v>29.75</v>
      </c>
      <c r="N5754">
        <v>1</v>
      </c>
      <c r="O5754">
        <v>8.5</v>
      </c>
      <c r="P5754">
        <v>3.5</v>
      </c>
    </row>
    <row r="5755" spans="13:16" x14ac:dyDescent="0.25">
      <c r="M5755">
        <f>1*8.5*4.5</f>
        <v>38.25</v>
      </c>
      <c r="N5755">
        <v>1</v>
      </c>
      <c r="O5755">
        <v>8.5</v>
      </c>
      <c r="P5755">
        <v>4.5</v>
      </c>
    </row>
    <row r="5756" spans="13:16" x14ac:dyDescent="0.25">
      <c r="M5756">
        <f>1*8.5*5.5</f>
        <v>46.75</v>
      </c>
      <c r="N5756">
        <v>1</v>
      </c>
      <c r="O5756">
        <v>8.5</v>
      </c>
      <c r="P5756">
        <v>5.5</v>
      </c>
    </row>
    <row r="5757" spans="13:16" x14ac:dyDescent="0.25">
      <c r="M5757">
        <f>1*8.5*6.5</f>
        <v>55.25</v>
      </c>
      <c r="N5757">
        <v>1</v>
      </c>
      <c r="O5757">
        <v>8.5</v>
      </c>
      <c r="P5757">
        <v>6.5</v>
      </c>
    </row>
    <row r="5758" spans="13:16" x14ac:dyDescent="0.25">
      <c r="M5758">
        <f>1*8.5*7.5</f>
        <v>63.75</v>
      </c>
      <c r="N5758">
        <v>1</v>
      </c>
      <c r="O5758">
        <v>8.5</v>
      </c>
      <c r="P5758">
        <v>7.5</v>
      </c>
    </row>
    <row r="5759" spans="13:16" x14ac:dyDescent="0.25">
      <c r="M5759">
        <f>1*8.5*8.5</f>
        <v>72.25</v>
      </c>
      <c r="N5759">
        <v>1</v>
      </c>
      <c r="O5759">
        <v>8.5</v>
      </c>
      <c r="P5759">
        <v>8.5</v>
      </c>
    </row>
    <row r="5760" spans="13:16" x14ac:dyDescent="0.25">
      <c r="M5760">
        <f>1*8.5*9.5</f>
        <v>80.75</v>
      </c>
      <c r="N5760">
        <v>1</v>
      </c>
      <c r="O5760">
        <v>8.5</v>
      </c>
      <c r="P5760">
        <v>9.5</v>
      </c>
    </row>
    <row r="5761" spans="13:16" x14ac:dyDescent="0.25">
      <c r="M5761">
        <f>1*8.5*10.5</f>
        <v>89.25</v>
      </c>
      <c r="N5761">
        <v>1</v>
      </c>
      <c r="O5761">
        <v>8.5</v>
      </c>
      <c r="P5761">
        <v>10.5</v>
      </c>
    </row>
    <row r="5762" spans="13:16" x14ac:dyDescent="0.25">
      <c r="M5762">
        <f>1*8.5*1.6</f>
        <v>13.600000000000001</v>
      </c>
      <c r="N5762">
        <v>1</v>
      </c>
      <c r="O5762">
        <v>8.5</v>
      </c>
      <c r="P5762">
        <v>1.6</v>
      </c>
    </row>
    <row r="5763" spans="13:16" x14ac:dyDescent="0.25">
      <c r="M5763">
        <f>1*8.5*2.6</f>
        <v>22.1</v>
      </c>
      <c r="N5763">
        <v>1</v>
      </c>
      <c r="O5763">
        <v>8.5</v>
      </c>
      <c r="P5763">
        <v>2.6</v>
      </c>
    </row>
    <row r="5764" spans="13:16" x14ac:dyDescent="0.25">
      <c r="M5764">
        <f>1*8.5*3.6</f>
        <v>30.6</v>
      </c>
      <c r="N5764">
        <v>1</v>
      </c>
      <c r="O5764">
        <v>8.5</v>
      </c>
      <c r="P5764">
        <v>3.6</v>
      </c>
    </row>
    <row r="5765" spans="13:16" x14ac:dyDescent="0.25">
      <c r="M5765">
        <f>1*8.5*4.6</f>
        <v>39.099999999999994</v>
      </c>
      <c r="N5765">
        <v>1</v>
      </c>
      <c r="O5765">
        <v>8.5</v>
      </c>
      <c r="P5765">
        <v>4.5999999999999996</v>
      </c>
    </row>
    <row r="5766" spans="13:16" x14ac:dyDescent="0.25">
      <c r="M5766">
        <f>1*8.5*5.6</f>
        <v>47.599999999999994</v>
      </c>
      <c r="N5766">
        <v>1</v>
      </c>
      <c r="O5766">
        <v>8.5</v>
      </c>
      <c r="P5766">
        <v>5.6</v>
      </c>
    </row>
    <row r="5767" spans="13:16" x14ac:dyDescent="0.25">
      <c r="M5767">
        <f>1*8.5*6.6</f>
        <v>56.099999999999994</v>
      </c>
      <c r="N5767">
        <v>1</v>
      </c>
      <c r="O5767">
        <v>8.5</v>
      </c>
      <c r="P5767">
        <v>6.6</v>
      </c>
    </row>
    <row r="5768" spans="13:16" x14ac:dyDescent="0.25">
      <c r="M5768">
        <f>1*8.5*7.6</f>
        <v>64.599999999999994</v>
      </c>
      <c r="N5768">
        <v>1</v>
      </c>
      <c r="O5768">
        <v>8.5</v>
      </c>
      <c r="P5768">
        <v>7.6</v>
      </c>
    </row>
    <row r="5769" spans="13:16" x14ac:dyDescent="0.25">
      <c r="M5769">
        <f>1*8.5*8.6</f>
        <v>73.099999999999994</v>
      </c>
      <c r="N5769">
        <v>1</v>
      </c>
      <c r="O5769">
        <v>8.5</v>
      </c>
      <c r="P5769">
        <v>8.6</v>
      </c>
    </row>
    <row r="5770" spans="13:16" x14ac:dyDescent="0.25">
      <c r="M5770">
        <f>1*8.5*9.6</f>
        <v>81.599999999999994</v>
      </c>
      <c r="N5770">
        <v>1</v>
      </c>
      <c r="O5770">
        <v>8.5</v>
      </c>
      <c r="P5770">
        <v>9.6</v>
      </c>
    </row>
    <row r="5771" spans="13:16" x14ac:dyDescent="0.25">
      <c r="M5771">
        <f>1*8.5*10.6</f>
        <v>90.1</v>
      </c>
      <c r="N5771">
        <v>1</v>
      </c>
      <c r="O5771">
        <v>8.5</v>
      </c>
      <c r="P5771">
        <v>10.6</v>
      </c>
    </row>
    <row r="5772" spans="13:16" x14ac:dyDescent="0.25">
      <c r="M5772">
        <f>1*8.5*1.7</f>
        <v>14.45</v>
      </c>
      <c r="N5772">
        <v>1</v>
      </c>
      <c r="O5772">
        <v>8.5</v>
      </c>
      <c r="P5772">
        <v>1.7</v>
      </c>
    </row>
    <row r="5773" spans="13:16" x14ac:dyDescent="0.25">
      <c r="M5773">
        <f>1*8.5*2.7</f>
        <v>22.950000000000003</v>
      </c>
      <c r="N5773">
        <v>1</v>
      </c>
      <c r="O5773">
        <v>8.5</v>
      </c>
      <c r="P5773">
        <v>2.7</v>
      </c>
    </row>
    <row r="5774" spans="13:16" x14ac:dyDescent="0.25">
      <c r="M5774">
        <f>1*8.5*3.7</f>
        <v>31.450000000000003</v>
      </c>
      <c r="N5774">
        <v>1</v>
      </c>
      <c r="O5774">
        <v>8.5</v>
      </c>
      <c r="P5774">
        <v>3.7</v>
      </c>
    </row>
    <row r="5775" spans="13:16" x14ac:dyDescent="0.25">
      <c r="M5775">
        <f>1*8.5*4.7</f>
        <v>39.950000000000003</v>
      </c>
      <c r="N5775">
        <v>1</v>
      </c>
      <c r="O5775">
        <v>8.5</v>
      </c>
      <c r="P5775">
        <v>4.7</v>
      </c>
    </row>
    <row r="5776" spans="13:16" x14ac:dyDescent="0.25">
      <c r="M5776">
        <f>1*8.5*5.7</f>
        <v>48.45</v>
      </c>
      <c r="N5776">
        <v>1</v>
      </c>
      <c r="O5776">
        <v>8.5</v>
      </c>
      <c r="P5776">
        <v>5.7</v>
      </c>
    </row>
    <row r="5777" spans="13:16" x14ac:dyDescent="0.25">
      <c r="M5777">
        <f>1*8.5*6.7</f>
        <v>56.95</v>
      </c>
      <c r="N5777">
        <v>1</v>
      </c>
      <c r="O5777">
        <v>8.5</v>
      </c>
      <c r="P5777">
        <v>6.7</v>
      </c>
    </row>
    <row r="5778" spans="13:16" x14ac:dyDescent="0.25">
      <c r="M5778">
        <f>1*8.5*7.7</f>
        <v>65.45</v>
      </c>
      <c r="N5778">
        <v>1</v>
      </c>
      <c r="O5778">
        <v>8.5</v>
      </c>
      <c r="P5778">
        <v>7.7</v>
      </c>
    </row>
    <row r="5779" spans="13:16" x14ac:dyDescent="0.25">
      <c r="M5779">
        <f>1*8.5*8.7</f>
        <v>73.949999999999989</v>
      </c>
      <c r="N5779">
        <v>1</v>
      </c>
      <c r="O5779">
        <v>8.5</v>
      </c>
      <c r="P5779">
        <v>8.6999999999999993</v>
      </c>
    </row>
    <row r="5780" spans="13:16" x14ac:dyDescent="0.25">
      <c r="M5780">
        <f>1*8.5*9.7</f>
        <v>82.449999999999989</v>
      </c>
      <c r="N5780">
        <v>1</v>
      </c>
      <c r="O5780">
        <v>8.5</v>
      </c>
      <c r="P5780">
        <v>9.6999999999999993</v>
      </c>
    </row>
    <row r="5781" spans="13:16" x14ac:dyDescent="0.25">
      <c r="M5781">
        <f>1*8.5*10.7</f>
        <v>90.949999999999989</v>
      </c>
      <c r="N5781">
        <v>1</v>
      </c>
      <c r="O5781">
        <v>8.5</v>
      </c>
      <c r="P5781">
        <v>10.7</v>
      </c>
    </row>
    <row r="5782" spans="13:16" x14ac:dyDescent="0.25">
      <c r="M5782">
        <f>1*8.5*1.8</f>
        <v>15.3</v>
      </c>
      <c r="N5782">
        <v>1</v>
      </c>
      <c r="O5782">
        <v>8.5</v>
      </c>
      <c r="P5782">
        <v>1.8</v>
      </c>
    </row>
    <row r="5783" spans="13:16" x14ac:dyDescent="0.25">
      <c r="M5783">
        <f>1*8.5*2.8</f>
        <v>23.799999999999997</v>
      </c>
      <c r="N5783">
        <v>1</v>
      </c>
      <c r="O5783">
        <v>8.5</v>
      </c>
      <c r="P5783">
        <v>2.8</v>
      </c>
    </row>
    <row r="5784" spans="13:16" x14ac:dyDescent="0.25">
      <c r="M5784">
        <f>1*8.5*3.8</f>
        <v>32.299999999999997</v>
      </c>
      <c r="N5784">
        <v>1</v>
      </c>
      <c r="O5784">
        <v>8.5</v>
      </c>
      <c r="P5784">
        <v>3.8</v>
      </c>
    </row>
    <row r="5785" spans="13:16" x14ac:dyDescent="0.25">
      <c r="M5785">
        <f>1*8.5*4.8</f>
        <v>40.799999999999997</v>
      </c>
      <c r="N5785">
        <v>1</v>
      </c>
      <c r="O5785">
        <v>8.5</v>
      </c>
      <c r="P5785">
        <v>4.8</v>
      </c>
    </row>
    <row r="5786" spans="13:16" x14ac:dyDescent="0.25">
      <c r="M5786">
        <f>1*8.5*5.8</f>
        <v>49.3</v>
      </c>
      <c r="N5786">
        <v>1</v>
      </c>
      <c r="O5786">
        <v>8.5</v>
      </c>
      <c r="P5786">
        <v>5.8</v>
      </c>
    </row>
    <row r="5787" spans="13:16" x14ac:dyDescent="0.25">
      <c r="M5787">
        <f>1*8.5*6.8</f>
        <v>57.8</v>
      </c>
      <c r="N5787">
        <v>1</v>
      </c>
      <c r="O5787">
        <v>8.5</v>
      </c>
      <c r="P5787">
        <v>6.8</v>
      </c>
    </row>
    <row r="5788" spans="13:16" x14ac:dyDescent="0.25">
      <c r="M5788">
        <f>1*8.5*7.8</f>
        <v>66.3</v>
      </c>
      <c r="N5788">
        <v>1</v>
      </c>
      <c r="O5788">
        <v>8.5</v>
      </c>
      <c r="P5788">
        <v>7.8</v>
      </c>
    </row>
    <row r="5789" spans="13:16" x14ac:dyDescent="0.25">
      <c r="M5789">
        <f>1*8.5*8.8</f>
        <v>74.800000000000011</v>
      </c>
      <c r="N5789">
        <v>1</v>
      </c>
      <c r="O5789">
        <v>8.5</v>
      </c>
      <c r="P5789">
        <v>8.8000000000000007</v>
      </c>
    </row>
    <row r="5790" spans="13:16" x14ac:dyDescent="0.25">
      <c r="M5790">
        <f>1*8.5*9.8</f>
        <v>83.300000000000011</v>
      </c>
      <c r="N5790">
        <v>1</v>
      </c>
      <c r="O5790">
        <v>8.5</v>
      </c>
      <c r="P5790">
        <v>9.8000000000000007</v>
      </c>
    </row>
    <row r="5791" spans="13:16" x14ac:dyDescent="0.25">
      <c r="M5791">
        <f>1*8.5*10.8</f>
        <v>91.800000000000011</v>
      </c>
      <c r="N5791">
        <v>1</v>
      </c>
      <c r="O5791">
        <v>8.5</v>
      </c>
      <c r="P5791">
        <v>10.8</v>
      </c>
    </row>
    <row r="5792" spans="13:16" x14ac:dyDescent="0.25">
      <c r="M5792">
        <f>1*8.5*1.9</f>
        <v>16.149999999999999</v>
      </c>
      <c r="N5792">
        <v>1</v>
      </c>
      <c r="O5792">
        <v>8.5</v>
      </c>
      <c r="P5792">
        <v>1.9</v>
      </c>
    </row>
    <row r="5793" spans="13:16" x14ac:dyDescent="0.25">
      <c r="M5793">
        <f>1*8.5*2.9</f>
        <v>24.65</v>
      </c>
      <c r="N5793">
        <v>1</v>
      </c>
      <c r="O5793">
        <v>8.5</v>
      </c>
      <c r="P5793">
        <v>2.9</v>
      </c>
    </row>
    <row r="5794" spans="13:16" x14ac:dyDescent="0.25">
      <c r="M5794">
        <f>1*8.5*3.9</f>
        <v>33.15</v>
      </c>
      <c r="N5794">
        <v>1</v>
      </c>
      <c r="O5794">
        <v>8.5</v>
      </c>
      <c r="P5794">
        <v>3.9</v>
      </c>
    </row>
    <row r="5795" spans="13:16" x14ac:dyDescent="0.25">
      <c r="M5795">
        <f>1*8.5*4.9</f>
        <v>41.650000000000006</v>
      </c>
      <c r="N5795">
        <v>1</v>
      </c>
      <c r="O5795">
        <v>8.5</v>
      </c>
      <c r="P5795">
        <v>4.9000000000000004</v>
      </c>
    </row>
    <row r="5796" spans="13:16" x14ac:dyDescent="0.25">
      <c r="M5796">
        <f>1*8.5*5.9</f>
        <v>50.150000000000006</v>
      </c>
      <c r="N5796">
        <v>1</v>
      </c>
      <c r="O5796">
        <v>8.5</v>
      </c>
      <c r="P5796">
        <v>5.9</v>
      </c>
    </row>
    <row r="5797" spans="13:16" x14ac:dyDescent="0.25">
      <c r="M5797">
        <f>1*8.5*6.9</f>
        <v>58.650000000000006</v>
      </c>
      <c r="N5797">
        <v>1</v>
      </c>
      <c r="O5797">
        <v>8.5</v>
      </c>
      <c r="P5797">
        <v>6.9</v>
      </c>
    </row>
    <row r="5798" spans="13:16" x14ac:dyDescent="0.25">
      <c r="M5798">
        <f>1*8.5*7.9</f>
        <v>67.150000000000006</v>
      </c>
      <c r="N5798">
        <v>1</v>
      </c>
      <c r="O5798">
        <v>8.5</v>
      </c>
      <c r="P5798">
        <v>7.9</v>
      </c>
    </row>
    <row r="5799" spans="13:16" x14ac:dyDescent="0.25">
      <c r="M5799">
        <f>1*8.5*8.9</f>
        <v>75.650000000000006</v>
      </c>
      <c r="N5799">
        <v>1</v>
      </c>
      <c r="O5799">
        <v>8.5</v>
      </c>
      <c r="P5799">
        <v>8.9</v>
      </c>
    </row>
    <row r="5800" spans="13:16" x14ac:dyDescent="0.25">
      <c r="M5800">
        <f>1*8.5*9.9</f>
        <v>84.15</v>
      </c>
      <c r="N5800">
        <v>1</v>
      </c>
      <c r="O5800">
        <v>8.5</v>
      </c>
      <c r="P5800">
        <v>9.9</v>
      </c>
    </row>
    <row r="5801" spans="13:16" x14ac:dyDescent="0.25">
      <c r="M5801">
        <f>1*8.5*10.9</f>
        <v>92.65</v>
      </c>
      <c r="N5801">
        <v>1</v>
      </c>
      <c r="O5801">
        <v>8.5</v>
      </c>
      <c r="P5801">
        <v>10.9</v>
      </c>
    </row>
    <row r="5802" spans="13:16" x14ac:dyDescent="0.25">
      <c r="M5802">
        <f>1*9.5*1</f>
        <v>9.5</v>
      </c>
      <c r="N5802">
        <v>1</v>
      </c>
      <c r="O5802">
        <v>9.5</v>
      </c>
      <c r="P5802">
        <v>1</v>
      </c>
    </row>
    <row r="5803" spans="13:16" x14ac:dyDescent="0.25">
      <c r="M5803">
        <f>1*9.5*2</f>
        <v>19</v>
      </c>
      <c r="N5803">
        <v>1</v>
      </c>
      <c r="O5803">
        <v>9.5</v>
      </c>
      <c r="P5803">
        <v>2</v>
      </c>
    </row>
    <row r="5804" spans="13:16" x14ac:dyDescent="0.25">
      <c r="M5804">
        <f>1*9.5*3</f>
        <v>28.5</v>
      </c>
      <c r="N5804">
        <v>1</v>
      </c>
      <c r="O5804">
        <v>9.5</v>
      </c>
      <c r="P5804">
        <v>3</v>
      </c>
    </row>
    <row r="5805" spans="13:16" x14ac:dyDescent="0.25">
      <c r="M5805">
        <f>1*9.5*4</f>
        <v>38</v>
      </c>
      <c r="N5805">
        <v>1</v>
      </c>
      <c r="O5805">
        <v>9.5</v>
      </c>
      <c r="P5805">
        <v>4</v>
      </c>
    </row>
    <row r="5806" spans="13:16" x14ac:dyDescent="0.25">
      <c r="M5806">
        <f>1*9.5*5</f>
        <v>47.5</v>
      </c>
      <c r="N5806">
        <v>1</v>
      </c>
      <c r="O5806">
        <v>9.5</v>
      </c>
      <c r="P5806">
        <v>5</v>
      </c>
    </row>
    <row r="5807" spans="13:16" x14ac:dyDescent="0.25">
      <c r="M5807">
        <f>1*9.5*6</f>
        <v>57</v>
      </c>
      <c r="N5807">
        <v>1</v>
      </c>
      <c r="O5807">
        <v>9.5</v>
      </c>
      <c r="P5807">
        <v>6</v>
      </c>
    </row>
    <row r="5808" spans="13:16" x14ac:dyDescent="0.25">
      <c r="M5808">
        <f>1*9.5*7</f>
        <v>66.5</v>
      </c>
      <c r="N5808">
        <v>1</v>
      </c>
      <c r="O5808">
        <v>9.5</v>
      </c>
      <c r="P5808">
        <v>7</v>
      </c>
    </row>
    <row r="5809" spans="13:16" x14ac:dyDescent="0.25">
      <c r="M5809">
        <f>1*9.5*8</f>
        <v>76</v>
      </c>
      <c r="N5809">
        <v>1</v>
      </c>
      <c r="O5809">
        <v>9.5</v>
      </c>
      <c r="P5809">
        <v>8</v>
      </c>
    </row>
    <row r="5810" spans="13:16" x14ac:dyDescent="0.25">
      <c r="M5810">
        <f>1*9.5*9</f>
        <v>85.5</v>
      </c>
      <c r="N5810">
        <v>1</v>
      </c>
      <c r="O5810">
        <v>9.5</v>
      </c>
      <c r="P5810">
        <v>9</v>
      </c>
    </row>
    <row r="5811" spans="13:16" x14ac:dyDescent="0.25">
      <c r="M5811">
        <f>1*9.5*10</f>
        <v>95</v>
      </c>
      <c r="N5811">
        <v>1</v>
      </c>
      <c r="O5811">
        <v>9.5</v>
      </c>
      <c r="P5811">
        <v>10</v>
      </c>
    </row>
    <row r="5812" spans="13:16" x14ac:dyDescent="0.25">
      <c r="M5812">
        <f>1*9.5*1.1</f>
        <v>10.450000000000001</v>
      </c>
      <c r="N5812">
        <v>1</v>
      </c>
      <c r="O5812">
        <v>9.5</v>
      </c>
      <c r="P5812">
        <v>1.1000000000000001</v>
      </c>
    </row>
    <row r="5813" spans="13:16" x14ac:dyDescent="0.25">
      <c r="M5813">
        <f>1*9.5*2.1</f>
        <v>19.95</v>
      </c>
      <c r="N5813">
        <v>1</v>
      </c>
      <c r="O5813">
        <v>9.5</v>
      </c>
      <c r="P5813">
        <v>2.1</v>
      </c>
    </row>
    <row r="5814" spans="13:16" x14ac:dyDescent="0.25">
      <c r="M5814">
        <f>1*9.5*3.1</f>
        <v>29.45</v>
      </c>
      <c r="N5814">
        <v>1</v>
      </c>
      <c r="O5814">
        <v>9.5</v>
      </c>
      <c r="P5814">
        <v>3.1</v>
      </c>
    </row>
    <row r="5815" spans="13:16" x14ac:dyDescent="0.25">
      <c r="M5815">
        <f>1*9.5*4.1</f>
        <v>38.949999999999996</v>
      </c>
      <c r="N5815">
        <v>1</v>
      </c>
      <c r="O5815">
        <v>9.5</v>
      </c>
      <c r="P5815">
        <v>4.0999999999999996</v>
      </c>
    </row>
    <row r="5816" spans="13:16" x14ac:dyDescent="0.25">
      <c r="M5816">
        <f>1*9.5*5.1</f>
        <v>48.449999999999996</v>
      </c>
      <c r="N5816">
        <v>1</v>
      </c>
      <c r="O5816">
        <v>9.5</v>
      </c>
      <c r="P5816">
        <v>5.0999999999999996</v>
      </c>
    </row>
    <row r="5817" spans="13:16" x14ac:dyDescent="0.25">
      <c r="M5817">
        <f>1*9.5*6.1</f>
        <v>57.949999999999996</v>
      </c>
      <c r="N5817">
        <v>1</v>
      </c>
      <c r="O5817">
        <v>9.5</v>
      </c>
      <c r="P5817">
        <v>6.1</v>
      </c>
    </row>
    <row r="5818" spans="13:16" x14ac:dyDescent="0.25">
      <c r="M5818">
        <f>1*9.5*7.1</f>
        <v>67.45</v>
      </c>
      <c r="N5818">
        <v>1</v>
      </c>
      <c r="O5818">
        <v>9.5</v>
      </c>
      <c r="P5818">
        <v>7.1</v>
      </c>
    </row>
    <row r="5819" spans="13:16" x14ac:dyDescent="0.25">
      <c r="M5819">
        <f>1*9.5*8.1</f>
        <v>76.95</v>
      </c>
      <c r="N5819">
        <v>1</v>
      </c>
      <c r="O5819">
        <v>9.5</v>
      </c>
      <c r="P5819">
        <v>8.1</v>
      </c>
    </row>
    <row r="5820" spans="13:16" x14ac:dyDescent="0.25">
      <c r="M5820">
        <f>1*9.5*9.1</f>
        <v>86.45</v>
      </c>
      <c r="N5820">
        <v>1</v>
      </c>
      <c r="O5820">
        <v>9.5</v>
      </c>
      <c r="P5820">
        <v>9.1</v>
      </c>
    </row>
    <row r="5821" spans="13:16" x14ac:dyDescent="0.25">
      <c r="M5821">
        <f>1*9.5*10.1</f>
        <v>95.95</v>
      </c>
      <c r="N5821">
        <v>1</v>
      </c>
      <c r="O5821">
        <v>9.5</v>
      </c>
      <c r="P5821">
        <v>10.1</v>
      </c>
    </row>
    <row r="5822" spans="13:16" x14ac:dyDescent="0.25">
      <c r="M5822">
        <f>1*9.5*1.2</f>
        <v>11.4</v>
      </c>
      <c r="N5822">
        <v>1</v>
      </c>
      <c r="O5822">
        <v>9.5</v>
      </c>
      <c r="P5822">
        <v>1.2</v>
      </c>
    </row>
    <row r="5823" spans="13:16" x14ac:dyDescent="0.25">
      <c r="M5823">
        <f>1*9.5*2.2</f>
        <v>20.900000000000002</v>
      </c>
      <c r="N5823">
        <v>1</v>
      </c>
      <c r="O5823">
        <v>9.5</v>
      </c>
      <c r="P5823">
        <v>2.2000000000000002</v>
      </c>
    </row>
    <row r="5824" spans="13:16" x14ac:dyDescent="0.25">
      <c r="M5824">
        <f>1*9.5*3.2</f>
        <v>30.400000000000002</v>
      </c>
      <c r="N5824">
        <v>1</v>
      </c>
      <c r="O5824">
        <v>9.5</v>
      </c>
      <c r="P5824">
        <v>3.2</v>
      </c>
    </row>
    <row r="5825" spans="13:16" x14ac:dyDescent="0.25">
      <c r="M5825">
        <f>1*9.5*4.2</f>
        <v>39.9</v>
      </c>
      <c r="N5825">
        <v>1</v>
      </c>
      <c r="O5825">
        <v>9.5</v>
      </c>
      <c r="P5825">
        <v>4.2</v>
      </c>
    </row>
    <row r="5826" spans="13:16" x14ac:dyDescent="0.25">
      <c r="M5826">
        <f>1*9.5*5.2</f>
        <v>49.4</v>
      </c>
      <c r="N5826">
        <v>1</v>
      </c>
      <c r="O5826">
        <v>9.5</v>
      </c>
      <c r="P5826">
        <v>5.2</v>
      </c>
    </row>
    <row r="5827" spans="13:16" x14ac:dyDescent="0.25">
      <c r="M5827">
        <f>1*9.5*6.2</f>
        <v>58.9</v>
      </c>
      <c r="N5827">
        <v>1</v>
      </c>
      <c r="O5827">
        <v>9.5</v>
      </c>
      <c r="P5827">
        <v>6.2</v>
      </c>
    </row>
    <row r="5828" spans="13:16" x14ac:dyDescent="0.25">
      <c r="M5828">
        <f>1*9.5*7.2</f>
        <v>68.400000000000006</v>
      </c>
      <c r="N5828">
        <v>1</v>
      </c>
      <c r="O5828">
        <v>9.5</v>
      </c>
      <c r="P5828">
        <v>7.2</v>
      </c>
    </row>
    <row r="5829" spans="13:16" x14ac:dyDescent="0.25">
      <c r="M5829">
        <f>1*9.5*8.2</f>
        <v>77.899999999999991</v>
      </c>
      <c r="N5829">
        <v>1</v>
      </c>
      <c r="O5829">
        <v>9.5</v>
      </c>
      <c r="P5829">
        <v>8.1999999999999993</v>
      </c>
    </row>
    <row r="5830" spans="13:16" x14ac:dyDescent="0.25">
      <c r="M5830">
        <f>1*9.5*9.2</f>
        <v>87.399999999999991</v>
      </c>
      <c r="N5830">
        <v>1</v>
      </c>
      <c r="O5830">
        <v>9.5</v>
      </c>
      <c r="P5830">
        <v>9.1999999999999993</v>
      </c>
    </row>
    <row r="5831" spans="13:16" x14ac:dyDescent="0.25">
      <c r="M5831">
        <f>1*9.5*10.2</f>
        <v>96.899999999999991</v>
      </c>
      <c r="N5831">
        <v>1</v>
      </c>
      <c r="O5831">
        <v>9.5</v>
      </c>
      <c r="P5831">
        <v>10.199999999999999</v>
      </c>
    </row>
    <row r="5832" spans="13:16" x14ac:dyDescent="0.25">
      <c r="M5832">
        <f>1*9.5*1.3</f>
        <v>12.35</v>
      </c>
      <c r="N5832">
        <v>1</v>
      </c>
      <c r="O5832">
        <v>9.5</v>
      </c>
      <c r="P5832">
        <v>1.3</v>
      </c>
    </row>
    <row r="5833" spans="13:16" x14ac:dyDescent="0.25">
      <c r="M5833">
        <f>1*9.5*2.3</f>
        <v>21.849999999999998</v>
      </c>
      <c r="N5833">
        <v>1</v>
      </c>
      <c r="O5833">
        <v>9.5</v>
      </c>
      <c r="P5833">
        <v>2.2999999999999998</v>
      </c>
    </row>
    <row r="5834" spans="13:16" x14ac:dyDescent="0.25">
      <c r="M5834">
        <f>1*9.5*3.3</f>
        <v>31.349999999999998</v>
      </c>
      <c r="N5834">
        <v>1</v>
      </c>
      <c r="O5834">
        <v>9.5</v>
      </c>
      <c r="P5834">
        <v>3.3</v>
      </c>
    </row>
    <row r="5835" spans="13:16" x14ac:dyDescent="0.25">
      <c r="M5835">
        <f>1*9.5*4.3</f>
        <v>40.85</v>
      </c>
      <c r="N5835">
        <v>1</v>
      </c>
      <c r="O5835">
        <v>9.5</v>
      </c>
      <c r="P5835">
        <v>4.3</v>
      </c>
    </row>
    <row r="5836" spans="13:16" x14ac:dyDescent="0.25">
      <c r="M5836">
        <f>1*9.5*5.3</f>
        <v>50.35</v>
      </c>
      <c r="N5836">
        <v>1</v>
      </c>
      <c r="O5836">
        <v>9.5</v>
      </c>
      <c r="P5836">
        <v>5.3</v>
      </c>
    </row>
    <row r="5837" spans="13:16" x14ac:dyDescent="0.25">
      <c r="M5837">
        <f>1*9.5*6.3</f>
        <v>59.85</v>
      </c>
      <c r="N5837">
        <v>1</v>
      </c>
      <c r="O5837">
        <v>9.5</v>
      </c>
      <c r="P5837">
        <v>6.3</v>
      </c>
    </row>
    <row r="5838" spans="13:16" x14ac:dyDescent="0.25">
      <c r="M5838">
        <f>1*9.5*7.3</f>
        <v>69.349999999999994</v>
      </c>
      <c r="N5838">
        <v>1</v>
      </c>
      <c r="O5838">
        <v>9.5</v>
      </c>
      <c r="P5838">
        <v>7.3</v>
      </c>
    </row>
    <row r="5839" spans="13:16" x14ac:dyDescent="0.25">
      <c r="M5839">
        <f>1*9.5*8.3</f>
        <v>78.850000000000009</v>
      </c>
      <c r="N5839">
        <v>1</v>
      </c>
      <c r="O5839">
        <v>9.5</v>
      </c>
      <c r="P5839">
        <v>8.3000000000000007</v>
      </c>
    </row>
    <row r="5840" spans="13:16" x14ac:dyDescent="0.25">
      <c r="M5840">
        <f>1*9.5*9.3</f>
        <v>88.350000000000009</v>
      </c>
      <c r="N5840">
        <v>1</v>
      </c>
      <c r="O5840">
        <v>9.5</v>
      </c>
      <c r="P5840">
        <v>9.3000000000000007</v>
      </c>
    </row>
    <row r="5841" spans="13:16" x14ac:dyDescent="0.25">
      <c r="M5841">
        <f>1*9.5*10.3</f>
        <v>97.850000000000009</v>
      </c>
      <c r="N5841">
        <v>1</v>
      </c>
      <c r="O5841">
        <v>9.5</v>
      </c>
      <c r="P5841">
        <v>10.3</v>
      </c>
    </row>
    <row r="5842" spans="13:16" x14ac:dyDescent="0.25">
      <c r="M5842">
        <f>1*9.5*1.4</f>
        <v>13.299999999999999</v>
      </c>
      <c r="N5842">
        <v>1</v>
      </c>
      <c r="O5842">
        <v>9.5</v>
      </c>
      <c r="P5842">
        <v>1.4</v>
      </c>
    </row>
    <row r="5843" spans="13:16" x14ac:dyDescent="0.25">
      <c r="M5843">
        <f>1*9.5*2.4</f>
        <v>22.8</v>
      </c>
      <c r="N5843">
        <v>1</v>
      </c>
      <c r="O5843">
        <v>9.5</v>
      </c>
      <c r="P5843">
        <v>2.4</v>
      </c>
    </row>
    <row r="5844" spans="13:16" x14ac:dyDescent="0.25">
      <c r="M5844">
        <f>1*9.5*3.4</f>
        <v>32.299999999999997</v>
      </c>
      <c r="N5844">
        <v>1</v>
      </c>
      <c r="O5844">
        <v>9.5</v>
      </c>
      <c r="P5844">
        <v>3.4</v>
      </c>
    </row>
    <row r="5845" spans="13:16" x14ac:dyDescent="0.25">
      <c r="M5845">
        <f>1*9.5*4.4</f>
        <v>41.800000000000004</v>
      </c>
      <c r="N5845">
        <v>1</v>
      </c>
      <c r="O5845">
        <v>9.5</v>
      </c>
      <c r="P5845">
        <v>4.4000000000000004</v>
      </c>
    </row>
    <row r="5846" spans="13:16" x14ac:dyDescent="0.25">
      <c r="M5846">
        <f>1*9.5*5.4</f>
        <v>51.300000000000004</v>
      </c>
      <c r="N5846">
        <v>1</v>
      </c>
      <c r="O5846">
        <v>9.5</v>
      </c>
      <c r="P5846">
        <v>5.4</v>
      </c>
    </row>
    <row r="5847" spans="13:16" x14ac:dyDescent="0.25">
      <c r="M5847">
        <f>1*9.5*6.4</f>
        <v>60.800000000000004</v>
      </c>
      <c r="N5847">
        <v>1</v>
      </c>
      <c r="O5847">
        <v>9.5</v>
      </c>
      <c r="P5847">
        <v>6.4</v>
      </c>
    </row>
    <row r="5848" spans="13:16" x14ac:dyDescent="0.25">
      <c r="M5848">
        <f>1*9.5*7.4</f>
        <v>70.3</v>
      </c>
      <c r="N5848">
        <v>1</v>
      </c>
      <c r="O5848">
        <v>9.5</v>
      </c>
      <c r="P5848">
        <v>7.4</v>
      </c>
    </row>
    <row r="5849" spans="13:16" x14ac:dyDescent="0.25">
      <c r="M5849">
        <f>1*9.5*8.4</f>
        <v>79.8</v>
      </c>
      <c r="N5849">
        <v>1</v>
      </c>
      <c r="O5849">
        <v>9.5</v>
      </c>
      <c r="P5849">
        <v>8.4</v>
      </c>
    </row>
    <row r="5850" spans="13:16" x14ac:dyDescent="0.25">
      <c r="M5850">
        <f>1*9.5*9.4</f>
        <v>89.3</v>
      </c>
      <c r="N5850">
        <v>1</v>
      </c>
      <c r="O5850">
        <v>9.5</v>
      </c>
      <c r="P5850">
        <v>9.4</v>
      </c>
    </row>
    <row r="5851" spans="13:16" x14ac:dyDescent="0.25">
      <c r="M5851">
        <f>1*9.5*10.4</f>
        <v>98.8</v>
      </c>
      <c r="N5851">
        <v>1</v>
      </c>
      <c r="O5851">
        <v>9.5</v>
      </c>
      <c r="P5851">
        <v>10.4</v>
      </c>
    </row>
    <row r="5852" spans="13:16" x14ac:dyDescent="0.25">
      <c r="M5852">
        <f>1*9.5*1.5</f>
        <v>14.25</v>
      </c>
      <c r="N5852">
        <v>1</v>
      </c>
      <c r="O5852">
        <v>9.5</v>
      </c>
      <c r="P5852">
        <v>1.5</v>
      </c>
    </row>
    <row r="5853" spans="13:16" x14ac:dyDescent="0.25">
      <c r="M5853">
        <f>1*9.5*2.5</f>
        <v>23.75</v>
      </c>
      <c r="N5853">
        <v>1</v>
      </c>
      <c r="O5853">
        <v>9.5</v>
      </c>
      <c r="P5853">
        <v>2.5</v>
      </c>
    </row>
    <row r="5854" spans="13:16" x14ac:dyDescent="0.25">
      <c r="M5854">
        <f>1*9.5*3.5</f>
        <v>33.25</v>
      </c>
      <c r="N5854">
        <v>1</v>
      </c>
      <c r="O5854">
        <v>9.5</v>
      </c>
      <c r="P5854">
        <v>3.5</v>
      </c>
    </row>
    <row r="5855" spans="13:16" x14ac:dyDescent="0.25">
      <c r="M5855">
        <f>1*9.5*4.5</f>
        <v>42.75</v>
      </c>
      <c r="N5855">
        <v>1</v>
      </c>
      <c r="O5855">
        <v>9.5</v>
      </c>
      <c r="P5855">
        <v>4.5</v>
      </c>
    </row>
    <row r="5856" spans="13:16" x14ac:dyDescent="0.25">
      <c r="M5856">
        <f>1*9.5*5.5</f>
        <v>52.25</v>
      </c>
      <c r="N5856">
        <v>1</v>
      </c>
      <c r="O5856">
        <v>9.5</v>
      </c>
      <c r="P5856">
        <v>5.5</v>
      </c>
    </row>
    <row r="5857" spans="13:16" x14ac:dyDescent="0.25">
      <c r="M5857">
        <f>1*9.5*6.5</f>
        <v>61.75</v>
      </c>
      <c r="N5857">
        <v>1</v>
      </c>
      <c r="O5857">
        <v>9.5</v>
      </c>
      <c r="P5857">
        <v>6.5</v>
      </c>
    </row>
    <row r="5858" spans="13:16" x14ac:dyDescent="0.25">
      <c r="M5858">
        <f>1*9.5*7.5</f>
        <v>71.25</v>
      </c>
      <c r="N5858">
        <v>1</v>
      </c>
      <c r="O5858">
        <v>9.5</v>
      </c>
      <c r="P5858">
        <v>7.5</v>
      </c>
    </row>
    <row r="5859" spans="13:16" x14ac:dyDescent="0.25">
      <c r="M5859">
        <f>1*9.5*8.5</f>
        <v>80.75</v>
      </c>
      <c r="N5859">
        <v>1</v>
      </c>
      <c r="O5859">
        <v>9.5</v>
      </c>
      <c r="P5859">
        <v>8.5</v>
      </c>
    </row>
    <row r="5860" spans="13:16" x14ac:dyDescent="0.25">
      <c r="M5860">
        <f>1*9.5*9.5</f>
        <v>90.25</v>
      </c>
      <c r="N5860">
        <v>1</v>
      </c>
      <c r="O5860">
        <v>9.5</v>
      </c>
      <c r="P5860">
        <v>9.5</v>
      </c>
    </row>
    <row r="5861" spans="13:16" x14ac:dyDescent="0.25">
      <c r="M5861">
        <f>1*9.5*10.5</f>
        <v>99.75</v>
      </c>
      <c r="N5861">
        <v>1</v>
      </c>
      <c r="O5861">
        <v>9.5</v>
      </c>
      <c r="P5861">
        <v>10.5</v>
      </c>
    </row>
    <row r="5862" spans="13:16" x14ac:dyDescent="0.25">
      <c r="M5862">
        <f>1*9.5*1.6</f>
        <v>15.200000000000001</v>
      </c>
      <c r="N5862">
        <v>1</v>
      </c>
      <c r="O5862">
        <v>9.5</v>
      </c>
      <c r="P5862">
        <v>1.6</v>
      </c>
    </row>
    <row r="5863" spans="13:16" x14ac:dyDescent="0.25">
      <c r="M5863">
        <f>1*9.5*2.6</f>
        <v>24.7</v>
      </c>
      <c r="N5863">
        <v>1</v>
      </c>
      <c r="O5863">
        <v>9.5</v>
      </c>
      <c r="P5863">
        <v>2.6</v>
      </c>
    </row>
    <row r="5864" spans="13:16" x14ac:dyDescent="0.25">
      <c r="M5864">
        <f>1*9.5*3.6</f>
        <v>34.200000000000003</v>
      </c>
      <c r="N5864">
        <v>1</v>
      </c>
      <c r="O5864">
        <v>9.5</v>
      </c>
      <c r="P5864">
        <v>3.6</v>
      </c>
    </row>
    <row r="5865" spans="13:16" x14ac:dyDescent="0.25">
      <c r="M5865">
        <f>1*9.5*4.6</f>
        <v>43.699999999999996</v>
      </c>
      <c r="N5865">
        <v>1</v>
      </c>
      <c r="O5865">
        <v>9.5</v>
      </c>
      <c r="P5865">
        <v>4.5999999999999996</v>
      </c>
    </row>
    <row r="5866" spans="13:16" x14ac:dyDescent="0.25">
      <c r="M5866">
        <f>1*9.5*5.6</f>
        <v>53.199999999999996</v>
      </c>
      <c r="N5866">
        <v>1</v>
      </c>
      <c r="O5866">
        <v>9.5</v>
      </c>
      <c r="P5866">
        <v>5.6</v>
      </c>
    </row>
    <row r="5867" spans="13:16" x14ac:dyDescent="0.25">
      <c r="M5867">
        <f>1*9.5*6.6</f>
        <v>62.699999999999996</v>
      </c>
      <c r="N5867">
        <v>1</v>
      </c>
      <c r="O5867">
        <v>9.5</v>
      </c>
      <c r="P5867">
        <v>6.6</v>
      </c>
    </row>
    <row r="5868" spans="13:16" x14ac:dyDescent="0.25">
      <c r="M5868">
        <f>1*9.5*7.6</f>
        <v>72.2</v>
      </c>
      <c r="N5868">
        <v>1</v>
      </c>
      <c r="O5868">
        <v>9.5</v>
      </c>
      <c r="P5868">
        <v>7.6</v>
      </c>
    </row>
    <row r="5869" spans="13:16" x14ac:dyDescent="0.25">
      <c r="M5869">
        <f>1*9.5*8.6</f>
        <v>81.7</v>
      </c>
      <c r="N5869">
        <v>1</v>
      </c>
      <c r="O5869">
        <v>9.5</v>
      </c>
      <c r="P5869">
        <v>8.6</v>
      </c>
    </row>
    <row r="5870" spans="13:16" x14ac:dyDescent="0.25">
      <c r="M5870">
        <f>1*9.5*9.6</f>
        <v>91.2</v>
      </c>
      <c r="N5870">
        <v>1</v>
      </c>
      <c r="O5870">
        <v>9.5</v>
      </c>
      <c r="P5870">
        <v>9.6</v>
      </c>
    </row>
    <row r="5871" spans="13:16" x14ac:dyDescent="0.25">
      <c r="M5871">
        <f>1*9.5*10.6</f>
        <v>100.7</v>
      </c>
      <c r="N5871">
        <v>1</v>
      </c>
      <c r="O5871">
        <v>9.5</v>
      </c>
      <c r="P5871">
        <v>10.6</v>
      </c>
    </row>
    <row r="5872" spans="13:16" x14ac:dyDescent="0.25">
      <c r="M5872">
        <f>1*9.5*1.7</f>
        <v>16.149999999999999</v>
      </c>
      <c r="N5872">
        <v>1</v>
      </c>
      <c r="O5872">
        <v>9.5</v>
      </c>
      <c r="P5872">
        <v>1.7</v>
      </c>
    </row>
    <row r="5873" spans="13:16" x14ac:dyDescent="0.25">
      <c r="M5873">
        <f>1*9.5*2.7</f>
        <v>25.650000000000002</v>
      </c>
      <c r="N5873">
        <v>1</v>
      </c>
      <c r="O5873">
        <v>9.5</v>
      </c>
      <c r="P5873">
        <v>2.7</v>
      </c>
    </row>
    <row r="5874" spans="13:16" x14ac:dyDescent="0.25">
      <c r="M5874">
        <f>1*9.5*3.7</f>
        <v>35.15</v>
      </c>
      <c r="N5874">
        <v>1</v>
      </c>
      <c r="O5874">
        <v>9.5</v>
      </c>
      <c r="P5874">
        <v>3.7</v>
      </c>
    </row>
    <row r="5875" spans="13:16" x14ac:dyDescent="0.25">
      <c r="M5875">
        <f>1*9.5*4.7</f>
        <v>44.65</v>
      </c>
      <c r="N5875">
        <v>1</v>
      </c>
      <c r="O5875">
        <v>9.5</v>
      </c>
      <c r="P5875">
        <v>4.7</v>
      </c>
    </row>
    <row r="5876" spans="13:16" x14ac:dyDescent="0.25">
      <c r="M5876">
        <f>1*9.5*5.7</f>
        <v>54.15</v>
      </c>
      <c r="N5876">
        <v>1</v>
      </c>
      <c r="O5876">
        <v>9.5</v>
      </c>
      <c r="P5876">
        <v>5.7</v>
      </c>
    </row>
    <row r="5877" spans="13:16" x14ac:dyDescent="0.25">
      <c r="M5877">
        <f>1*9.5*6.7</f>
        <v>63.65</v>
      </c>
      <c r="N5877">
        <v>1</v>
      </c>
      <c r="O5877">
        <v>9.5</v>
      </c>
      <c r="P5877">
        <v>6.7</v>
      </c>
    </row>
    <row r="5878" spans="13:16" x14ac:dyDescent="0.25">
      <c r="M5878">
        <f>1*9.5*7.7</f>
        <v>73.150000000000006</v>
      </c>
      <c r="N5878">
        <v>1</v>
      </c>
      <c r="O5878">
        <v>9.5</v>
      </c>
      <c r="P5878">
        <v>7.7</v>
      </c>
    </row>
    <row r="5879" spans="13:16" x14ac:dyDescent="0.25">
      <c r="M5879">
        <f>1*9.5*8.7</f>
        <v>82.649999999999991</v>
      </c>
      <c r="N5879">
        <v>1</v>
      </c>
      <c r="O5879">
        <v>9.5</v>
      </c>
      <c r="P5879">
        <v>8.6999999999999993</v>
      </c>
    </row>
    <row r="5880" spans="13:16" x14ac:dyDescent="0.25">
      <c r="M5880">
        <f>1*9.5*9.7</f>
        <v>92.149999999999991</v>
      </c>
      <c r="N5880">
        <v>1</v>
      </c>
      <c r="O5880">
        <v>9.5</v>
      </c>
      <c r="P5880">
        <v>9.6999999999999993</v>
      </c>
    </row>
    <row r="5881" spans="13:16" x14ac:dyDescent="0.25">
      <c r="M5881">
        <f>1*9.5*10.7</f>
        <v>101.64999999999999</v>
      </c>
      <c r="N5881">
        <v>1</v>
      </c>
      <c r="O5881">
        <v>9.5</v>
      </c>
      <c r="P5881">
        <v>10.7</v>
      </c>
    </row>
    <row r="5882" spans="13:16" x14ac:dyDescent="0.25">
      <c r="M5882">
        <f>1*9.5*1.8</f>
        <v>17.100000000000001</v>
      </c>
      <c r="N5882">
        <v>1</v>
      </c>
      <c r="O5882">
        <v>9.5</v>
      </c>
      <c r="P5882">
        <v>1.8</v>
      </c>
    </row>
    <row r="5883" spans="13:16" x14ac:dyDescent="0.25">
      <c r="M5883">
        <f>1*9.5*2.8</f>
        <v>26.599999999999998</v>
      </c>
      <c r="N5883">
        <v>1</v>
      </c>
      <c r="O5883">
        <v>9.5</v>
      </c>
      <c r="P5883">
        <v>2.8</v>
      </c>
    </row>
    <row r="5884" spans="13:16" x14ac:dyDescent="0.25">
      <c r="M5884">
        <f>1*9.5*3.8</f>
        <v>36.1</v>
      </c>
      <c r="N5884">
        <v>1</v>
      </c>
      <c r="O5884">
        <v>9.5</v>
      </c>
      <c r="P5884">
        <v>3.8</v>
      </c>
    </row>
    <row r="5885" spans="13:16" x14ac:dyDescent="0.25">
      <c r="M5885">
        <f>1*9.5*4.8</f>
        <v>45.6</v>
      </c>
      <c r="N5885">
        <v>1</v>
      </c>
      <c r="O5885">
        <v>9.5</v>
      </c>
      <c r="P5885">
        <v>4.8</v>
      </c>
    </row>
    <row r="5886" spans="13:16" x14ac:dyDescent="0.25">
      <c r="M5886">
        <f>1*9.5*5.8</f>
        <v>55.1</v>
      </c>
      <c r="N5886">
        <v>1</v>
      </c>
      <c r="O5886">
        <v>9.5</v>
      </c>
      <c r="P5886">
        <v>5.8</v>
      </c>
    </row>
    <row r="5887" spans="13:16" x14ac:dyDescent="0.25">
      <c r="M5887">
        <f>1*9.5*6.8</f>
        <v>64.599999999999994</v>
      </c>
      <c r="N5887">
        <v>1</v>
      </c>
      <c r="O5887">
        <v>9.5</v>
      </c>
      <c r="P5887">
        <v>6.8</v>
      </c>
    </row>
    <row r="5888" spans="13:16" x14ac:dyDescent="0.25">
      <c r="M5888">
        <f>1*9.5*7.8</f>
        <v>74.099999999999994</v>
      </c>
      <c r="N5888">
        <v>1</v>
      </c>
      <c r="O5888">
        <v>9.5</v>
      </c>
      <c r="P5888">
        <v>7.8</v>
      </c>
    </row>
    <row r="5889" spans="13:16" x14ac:dyDescent="0.25">
      <c r="M5889">
        <f>1*9.5*8.8</f>
        <v>83.600000000000009</v>
      </c>
      <c r="N5889">
        <v>1</v>
      </c>
      <c r="O5889">
        <v>9.5</v>
      </c>
      <c r="P5889">
        <v>8.8000000000000007</v>
      </c>
    </row>
    <row r="5890" spans="13:16" x14ac:dyDescent="0.25">
      <c r="M5890">
        <f>1*9.5*9.8</f>
        <v>93.100000000000009</v>
      </c>
      <c r="N5890">
        <v>1</v>
      </c>
      <c r="O5890">
        <v>9.5</v>
      </c>
      <c r="P5890">
        <v>9.8000000000000007</v>
      </c>
    </row>
    <row r="5891" spans="13:16" x14ac:dyDescent="0.25">
      <c r="M5891">
        <f>1*9.5*10.8</f>
        <v>102.60000000000001</v>
      </c>
      <c r="N5891">
        <v>1</v>
      </c>
      <c r="O5891">
        <v>9.5</v>
      </c>
      <c r="P5891">
        <v>10.8</v>
      </c>
    </row>
    <row r="5892" spans="13:16" x14ac:dyDescent="0.25">
      <c r="M5892">
        <f>1*9.5*1.9</f>
        <v>18.05</v>
      </c>
      <c r="N5892">
        <v>1</v>
      </c>
      <c r="O5892">
        <v>9.5</v>
      </c>
      <c r="P5892">
        <v>1.9</v>
      </c>
    </row>
    <row r="5893" spans="13:16" x14ac:dyDescent="0.25">
      <c r="M5893">
        <f>1*9.5*2.9</f>
        <v>27.55</v>
      </c>
      <c r="N5893">
        <v>1</v>
      </c>
      <c r="O5893">
        <v>9.5</v>
      </c>
      <c r="P5893">
        <v>2.9</v>
      </c>
    </row>
    <row r="5894" spans="13:16" x14ac:dyDescent="0.25">
      <c r="M5894">
        <f>1*9.5*3.9</f>
        <v>37.049999999999997</v>
      </c>
      <c r="N5894">
        <v>1</v>
      </c>
      <c r="O5894">
        <v>9.5</v>
      </c>
      <c r="P5894">
        <v>3.9</v>
      </c>
    </row>
    <row r="5895" spans="13:16" x14ac:dyDescent="0.25">
      <c r="M5895">
        <f>1*9.5*4.9</f>
        <v>46.550000000000004</v>
      </c>
      <c r="N5895">
        <v>1</v>
      </c>
      <c r="O5895">
        <v>9.5</v>
      </c>
      <c r="P5895">
        <v>4.9000000000000004</v>
      </c>
    </row>
    <row r="5896" spans="13:16" x14ac:dyDescent="0.25">
      <c r="M5896">
        <f>1*9.5*5.9</f>
        <v>56.050000000000004</v>
      </c>
      <c r="N5896">
        <v>1</v>
      </c>
      <c r="O5896">
        <v>9.5</v>
      </c>
      <c r="P5896">
        <v>5.9</v>
      </c>
    </row>
    <row r="5897" spans="13:16" x14ac:dyDescent="0.25">
      <c r="M5897">
        <f>1*9.5*6.9</f>
        <v>65.55</v>
      </c>
      <c r="N5897">
        <v>1</v>
      </c>
      <c r="O5897">
        <v>9.5</v>
      </c>
      <c r="P5897">
        <v>6.9</v>
      </c>
    </row>
    <row r="5898" spans="13:16" x14ac:dyDescent="0.25">
      <c r="M5898">
        <f>1*9.5*7.9</f>
        <v>75.05</v>
      </c>
      <c r="N5898">
        <v>1</v>
      </c>
      <c r="O5898">
        <v>9.5</v>
      </c>
      <c r="P5898">
        <v>7.9</v>
      </c>
    </row>
    <row r="5899" spans="13:16" x14ac:dyDescent="0.25">
      <c r="M5899">
        <f>1*9.5*8.9</f>
        <v>84.55</v>
      </c>
      <c r="N5899">
        <v>1</v>
      </c>
      <c r="O5899">
        <v>9.5</v>
      </c>
      <c r="P5899">
        <v>8.9</v>
      </c>
    </row>
    <row r="5900" spans="13:16" x14ac:dyDescent="0.25">
      <c r="M5900">
        <f>1*9.5*9.9</f>
        <v>94.05</v>
      </c>
      <c r="N5900">
        <v>1</v>
      </c>
      <c r="O5900">
        <v>9.5</v>
      </c>
      <c r="P5900">
        <v>9.9</v>
      </c>
    </row>
    <row r="5901" spans="13:16" x14ac:dyDescent="0.25">
      <c r="M5901">
        <f>1*9.5*10.9</f>
        <v>103.55</v>
      </c>
      <c r="N5901">
        <v>1</v>
      </c>
      <c r="O5901">
        <v>9.5</v>
      </c>
      <c r="P5901">
        <v>10.9</v>
      </c>
    </row>
    <row r="5902" spans="13:16" x14ac:dyDescent="0.25">
      <c r="M5902">
        <f>1*10.5*1</f>
        <v>10.5</v>
      </c>
      <c r="N5902">
        <v>1</v>
      </c>
      <c r="O5902">
        <v>10.5</v>
      </c>
      <c r="P5902">
        <v>1</v>
      </c>
    </row>
    <row r="5903" spans="13:16" x14ac:dyDescent="0.25">
      <c r="M5903">
        <f>1*10.5*2</f>
        <v>21</v>
      </c>
      <c r="N5903">
        <v>1</v>
      </c>
      <c r="O5903">
        <v>10.5</v>
      </c>
      <c r="P5903">
        <v>2</v>
      </c>
    </row>
    <row r="5904" spans="13:16" x14ac:dyDescent="0.25">
      <c r="M5904">
        <f>1*10.5*3</f>
        <v>31.5</v>
      </c>
      <c r="N5904">
        <v>1</v>
      </c>
      <c r="O5904">
        <v>10.5</v>
      </c>
      <c r="P5904">
        <v>3</v>
      </c>
    </row>
    <row r="5905" spans="13:16" x14ac:dyDescent="0.25">
      <c r="M5905">
        <f>1*10.5*4</f>
        <v>42</v>
      </c>
      <c r="N5905">
        <v>1</v>
      </c>
      <c r="O5905">
        <v>10.5</v>
      </c>
      <c r="P5905">
        <v>4</v>
      </c>
    </row>
    <row r="5906" spans="13:16" x14ac:dyDescent="0.25">
      <c r="M5906">
        <f>1*10.5*5</f>
        <v>52.5</v>
      </c>
      <c r="N5906">
        <v>1</v>
      </c>
      <c r="O5906">
        <v>10.5</v>
      </c>
      <c r="P5906">
        <v>5</v>
      </c>
    </row>
    <row r="5907" spans="13:16" x14ac:dyDescent="0.25">
      <c r="M5907">
        <f>1*10.5*6</f>
        <v>63</v>
      </c>
      <c r="N5907">
        <v>1</v>
      </c>
      <c r="O5907">
        <v>10.5</v>
      </c>
      <c r="P5907">
        <v>6</v>
      </c>
    </row>
    <row r="5908" spans="13:16" x14ac:dyDescent="0.25">
      <c r="M5908">
        <f>1*10.5*7</f>
        <v>73.5</v>
      </c>
      <c r="N5908">
        <v>1</v>
      </c>
      <c r="O5908">
        <v>10.5</v>
      </c>
      <c r="P5908">
        <v>7</v>
      </c>
    </row>
    <row r="5909" spans="13:16" x14ac:dyDescent="0.25">
      <c r="M5909">
        <f>1*10.5*8</f>
        <v>84</v>
      </c>
      <c r="N5909">
        <v>1</v>
      </c>
      <c r="O5909">
        <v>10.5</v>
      </c>
      <c r="P5909">
        <v>8</v>
      </c>
    </row>
    <row r="5910" spans="13:16" x14ac:dyDescent="0.25">
      <c r="M5910">
        <f>1*10.5*9</f>
        <v>94.5</v>
      </c>
      <c r="N5910">
        <v>1</v>
      </c>
      <c r="O5910">
        <v>10.5</v>
      </c>
      <c r="P5910">
        <v>9</v>
      </c>
    </row>
    <row r="5911" spans="13:16" x14ac:dyDescent="0.25">
      <c r="M5911">
        <f>1*10.5*10</f>
        <v>105</v>
      </c>
      <c r="N5911">
        <v>1</v>
      </c>
      <c r="O5911">
        <v>10.5</v>
      </c>
      <c r="P5911">
        <v>10</v>
      </c>
    </row>
    <row r="5912" spans="13:16" x14ac:dyDescent="0.25">
      <c r="M5912">
        <f>1*10.5*1.1</f>
        <v>11.55</v>
      </c>
      <c r="N5912">
        <v>1</v>
      </c>
      <c r="O5912">
        <v>10.5</v>
      </c>
      <c r="P5912">
        <v>1.1000000000000001</v>
      </c>
    </row>
    <row r="5913" spans="13:16" x14ac:dyDescent="0.25">
      <c r="M5913">
        <f>1*10.5*2.1</f>
        <v>22.05</v>
      </c>
      <c r="N5913">
        <v>1</v>
      </c>
      <c r="O5913">
        <v>10.5</v>
      </c>
      <c r="P5913">
        <v>2.1</v>
      </c>
    </row>
    <row r="5914" spans="13:16" x14ac:dyDescent="0.25">
      <c r="M5914">
        <f>1*10.5*3.1</f>
        <v>32.550000000000004</v>
      </c>
      <c r="N5914">
        <v>1</v>
      </c>
      <c r="O5914">
        <v>10.5</v>
      </c>
      <c r="P5914">
        <v>3.1</v>
      </c>
    </row>
    <row r="5915" spans="13:16" x14ac:dyDescent="0.25">
      <c r="M5915">
        <f>1*10.5*4.1</f>
        <v>43.05</v>
      </c>
      <c r="N5915">
        <v>1</v>
      </c>
      <c r="O5915">
        <v>10.5</v>
      </c>
      <c r="P5915">
        <v>4.0999999999999996</v>
      </c>
    </row>
    <row r="5916" spans="13:16" x14ac:dyDescent="0.25">
      <c r="M5916">
        <f>1*10.5*5.1</f>
        <v>53.55</v>
      </c>
      <c r="N5916">
        <v>1</v>
      </c>
      <c r="O5916">
        <v>10.5</v>
      </c>
      <c r="P5916">
        <v>5.0999999999999996</v>
      </c>
    </row>
    <row r="5917" spans="13:16" x14ac:dyDescent="0.25">
      <c r="M5917">
        <f>1*10.5*6.1</f>
        <v>64.05</v>
      </c>
      <c r="N5917">
        <v>1</v>
      </c>
      <c r="O5917">
        <v>10.5</v>
      </c>
      <c r="P5917">
        <v>6.1</v>
      </c>
    </row>
    <row r="5918" spans="13:16" x14ac:dyDescent="0.25">
      <c r="M5918">
        <f>1*10.5*7.1</f>
        <v>74.55</v>
      </c>
      <c r="N5918">
        <v>1</v>
      </c>
      <c r="O5918">
        <v>10.5</v>
      </c>
      <c r="P5918">
        <v>7.1</v>
      </c>
    </row>
    <row r="5919" spans="13:16" x14ac:dyDescent="0.25">
      <c r="M5919">
        <f>1*10.5*8.1</f>
        <v>85.05</v>
      </c>
      <c r="N5919">
        <v>1</v>
      </c>
      <c r="O5919">
        <v>10.5</v>
      </c>
      <c r="P5919">
        <v>8.1</v>
      </c>
    </row>
    <row r="5920" spans="13:16" x14ac:dyDescent="0.25">
      <c r="M5920">
        <f>1*10.5*9.1</f>
        <v>95.55</v>
      </c>
      <c r="N5920">
        <v>1</v>
      </c>
      <c r="O5920">
        <v>10.5</v>
      </c>
      <c r="P5920">
        <v>9.1</v>
      </c>
    </row>
    <row r="5921" spans="13:16" x14ac:dyDescent="0.25">
      <c r="M5921">
        <f>1*10.5*10.1</f>
        <v>106.05</v>
      </c>
      <c r="N5921">
        <v>1</v>
      </c>
      <c r="O5921">
        <v>10.5</v>
      </c>
      <c r="P5921">
        <v>10.1</v>
      </c>
    </row>
    <row r="5922" spans="13:16" x14ac:dyDescent="0.25">
      <c r="M5922">
        <f>1*10.5*1.2</f>
        <v>12.6</v>
      </c>
      <c r="N5922">
        <v>1</v>
      </c>
      <c r="O5922">
        <v>10.5</v>
      </c>
      <c r="P5922">
        <v>1.2</v>
      </c>
    </row>
    <row r="5923" spans="13:16" x14ac:dyDescent="0.25">
      <c r="M5923">
        <f>1*10.5*2.2</f>
        <v>23.1</v>
      </c>
      <c r="N5923">
        <v>1</v>
      </c>
      <c r="O5923">
        <v>10.5</v>
      </c>
      <c r="P5923">
        <v>2.2000000000000002</v>
      </c>
    </row>
    <row r="5924" spans="13:16" x14ac:dyDescent="0.25">
      <c r="M5924">
        <f>1*10.5*3.2</f>
        <v>33.6</v>
      </c>
      <c r="N5924">
        <v>1</v>
      </c>
      <c r="O5924">
        <v>10.5</v>
      </c>
      <c r="P5924">
        <v>3.2</v>
      </c>
    </row>
    <row r="5925" spans="13:16" x14ac:dyDescent="0.25">
      <c r="M5925">
        <f>1*10.5*4.2</f>
        <v>44.1</v>
      </c>
      <c r="N5925">
        <v>1</v>
      </c>
      <c r="O5925">
        <v>10.5</v>
      </c>
      <c r="P5925">
        <v>4.2</v>
      </c>
    </row>
    <row r="5926" spans="13:16" x14ac:dyDescent="0.25">
      <c r="M5926">
        <f>1*10.5*5.2</f>
        <v>54.6</v>
      </c>
      <c r="N5926">
        <v>1</v>
      </c>
      <c r="O5926">
        <v>10.5</v>
      </c>
      <c r="P5926">
        <v>5.2</v>
      </c>
    </row>
    <row r="5927" spans="13:16" x14ac:dyDescent="0.25">
      <c r="M5927">
        <f>1*10.5*6.2</f>
        <v>65.100000000000009</v>
      </c>
      <c r="N5927">
        <v>1</v>
      </c>
      <c r="O5927">
        <v>10.5</v>
      </c>
      <c r="P5927">
        <v>6.2</v>
      </c>
    </row>
    <row r="5928" spans="13:16" x14ac:dyDescent="0.25">
      <c r="M5928">
        <f>1*10.5*7.2</f>
        <v>75.600000000000009</v>
      </c>
      <c r="N5928">
        <v>1</v>
      </c>
      <c r="O5928">
        <v>10.5</v>
      </c>
      <c r="P5928">
        <v>7.2</v>
      </c>
    </row>
    <row r="5929" spans="13:16" x14ac:dyDescent="0.25">
      <c r="M5929">
        <f>1*10.5*8.2</f>
        <v>86.1</v>
      </c>
      <c r="N5929">
        <v>1</v>
      </c>
      <c r="O5929">
        <v>10.5</v>
      </c>
      <c r="P5929">
        <v>8.1999999999999993</v>
      </c>
    </row>
    <row r="5930" spans="13:16" x14ac:dyDescent="0.25">
      <c r="M5930">
        <f>1*10.5*9.2</f>
        <v>96.6</v>
      </c>
      <c r="N5930">
        <v>1</v>
      </c>
      <c r="O5930">
        <v>10.5</v>
      </c>
      <c r="P5930">
        <v>9.1999999999999993</v>
      </c>
    </row>
    <row r="5931" spans="13:16" x14ac:dyDescent="0.25">
      <c r="M5931">
        <f>1*10.5*10.2</f>
        <v>107.1</v>
      </c>
      <c r="N5931">
        <v>1</v>
      </c>
      <c r="O5931">
        <v>10.5</v>
      </c>
      <c r="P5931">
        <v>10.199999999999999</v>
      </c>
    </row>
    <row r="5932" spans="13:16" x14ac:dyDescent="0.25">
      <c r="M5932">
        <f>1*10.5*1.3</f>
        <v>13.65</v>
      </c>
      <c r="N5932">
        <v>1</v>
      </c>
      <c r="O5932">
        <v>10.5</v>
      </c>
      <c r="P5932">
        <v>1.3</v>
      </c>
    </row>
    <row r="5933" spans="13:16" x14ac:dyDescent="0.25">
      <c r="M5933">
        <f>1*10.5*2.3</f>
        <v>24.15</v>
      </c>
      <c r="N5933">
        <v>1</v>
      </c>
      <c r="O5933">
        <v>10.5</v>
      </c>
      <c r="P5933">
        <v>2.2999999999999998</v>
      </c>
    </row>
    <row r="5934" spans="13:16" x14ac:dyDescent="0.25">
      <c r="M5934">
        <f>1*10.5*3.3</f>
        <v>34.65</v>
      </c>
      <c r="N5934">
        <v>1</v>
      </c>
      <c r="O5934">
        <v>10.5</v>
      </c>
      <c r="P5934">
        <v>3.3</v>
      </c>
    </row>
    <row r="5935" spans="13:16" x14ac:dyDescent="0.25">
      <c r="M5935">
        <f>1*10.5*4.3</f>
        <v>45.15</v>
      </c>
      <c r="N5935">
        <v>1</v>
      </c>
      <c r="O5935">
        <v>10.5</v>
      </c>
      <c r="P5935">
        <v>4.3</v>
      </c>
    </row>
    <row r="5936" spans="13:16" x14ac:dyDescent="0.25">
      <c r="M5936">
        <f>1*10.5*5.3</f>
        <v>55.65</v>
      </c>
      <c r="N5936">
        <v>1</v>
      </c>
      <c r="O5936">
        <v>10.5</v>
      </c>
      <c r="P5936">
        <v>5.3</v>
      </c>
    </row>
    <row r="5937" spans="13:16" x14ac:dyDescent="0.25">
      <c r="M5937">
        <f>1*10.5*6.3</f>
        <v>66.149999999999991</v>
      </c>
      <c r="N5937">
        <v>1</v>
      </c>
      <c r="O5937">
        <v>10.5</v>
      </c>
      <c r="P5937">
        <v>6.3</v>
      </c>
    </row>
    <row r="5938" spans="13:16" x14ac:dyDescent="0.25">
      <c r="M5938">
        <f>1*10.5*7.3</f>
        <v>76.649999999999991</v>
      </c>
      <c r="N5938">
        <v>1</v>
      </c>
      <c r="O5938">
        <v>10.5</v>
      </c>
      <c r="P5938">
        <v>7.3</v>
      </c>
    </row>
    <row r="5939" spans="13:16" x14ac:dyDescent="0.25">
      <c r="M5939">
        <f>1*10.5*8.3</f>
        <v>87.15</v>
      </c>
      <c r="N5939">
        <v>1</v>
      </c>
      <c r="O5939">
        <v>10.5</v>
      </c>
      <c r="P5939">
        <v>8.3000000000000007</v>
      </c>
    </row>
    <row r="5940" spans="13:16" x14ac:dyDescent="0.25">
      <c r="M5940">
        <f>1*10.5*9.3</f>
        <v>97.65</v>
      </c>
      <c r="N5940">
        <v>1</v>
      </c>
      <c r="O5940">
        <v>10.5</v>
      </c>
      <c r="P5940">
        <v>9.3000000000000007</v>
      </c>
    </row>
    <row r="5941" spans="13:16" x14ac:dyDescent="0.25">
      <c r="M5941">
        <f>1*10.5*10.3</f>
        <v>108.15</v>
      </c>
      <c r="N5941">
        <v>1</v>
      </c>
      <c r="O5941">
        <v>10.5</v>
      </c>
      <c r="P5941">
        <v>10.3</v>
      </c>
    </row>
    <row r="5942" spans="13:16" x14ac:dyDescent="0.25">
      <c r="M5942">
        <f>1*10.5*1.4</f>
        <v>14.7</v>
      </c>
      <c r="N5942">
        <v>1</v>
      </c>
      <c r="O5942">
        <v>10.5</v>
      </c>
      <c r="P5942">
        <v>1.4</v>
      </c>
    </row>
    <row r="5943" spans="13:16" x14ac:dyDescent="0.25">
      <c r="M5943">
        <f>1*10.5*2.4</f>
        <v>25.2</v>
      </c>
      <c r="N5943">
        <v>1</v>
      </c>
      <c r="O5943">
        <v>10.5</v>
      </c>
      <c r="P5943">
        <v>2.4</v>
      </c>
    </row>
    <row r="5944" spans="13:16" x14ac:dyDescent="0.25">
      <c r="M5944">
        <f>1*10.5*3.4</f>
        <v>35.699999999999996</v>
      </c>
      <c r="N5944">
        <v>1</v>
      </c>
      <c r="O5944">
        <v>10.5</v>
      </c>
      <c r="P5944">
        <v>3.4</v>
      </c>
    </row>
    <row r="5945" spans="13:16" x14ac:dyDescent="0.25">
      <c r="M5945">
        <f>1*10.5*4.4</f>
        <v>46.2</v>
      </c>
      <c r="N5945">
        <v>1</v>
      </c>
      <c r="O5945">
        <v>10.5</v>
      </c>
      <c r="P5945">
        <v>4.4000000000000004</v>
      </c>
    </row>
    <row r="5946" spans="13:16" x14ac:dyDescent="0.25">
      <c r="M5946">
        <f>1*10.5*5.4</f>
        <v>56.7</v>
      </c>
      <c r="N5946">
        <v>1</v>
      </c>
      <c r="O5946">
        <v>10.5</v>
      </c>
      <c r="P5946">
        <v>5.4</v>
      </c>
    </row>
    <row r="5947" spans="13:16" x14ac:dyDescent="0.25">
      <c r="M5947">
        <f>1*10.5*6.4</f>
        <v>67.2</v>
      </c>
      <c r="N5947">
        <v>1</v>
      </c>
      <c r="O5947">
        <v>10.5</v>
      </c>
      <c r="P5947">
        <v>6.4</v>
      </c>
    </row>
    <row r="5948" spans="13:16" x14ac:dyDescent="0.25">
      <c r="M5948">
        <f>1*10.5*7.4</f>
        <v>77.7</v>
      </c>
      <c r="N5948">
        <v>1</v>
      </c>
      <c r="O5948">
        <v>10.5</v>
      </c>
      <c r="P5948">
        <v>7.4</v>
      </c>
    </row>
    <row r="5949" spans="13:16" x14ac:dyDescent="0.25">
      <c r="M5949">
        <f>1*10.5*8.4</f>
        <v>88.2</v>
      </c>
      <c r="N5949">
        <v>1</v>
      </c>
      <c r="O5949">
        <v>10.5</v>
      </c>
      <c r="P5949">
        <v>8.4</v>
      </c>
    </row>
    <row r="5950" spans="13:16" x14ac:dyDescent="0.25">
      <c r="M5950">
        <f>1*10.5*9.4</f>
        <v>98.7</v>
      </c>
      <c r="N5950">
        <v>1</v>
      </c>
      <c r="O5950">
        <v>10.5</v>
      </c>
      <c r="P5950">
        <v>9.4</v>
      </c>
    </row>
    <row r="5951" spans="13:16" x14ac:dyDescent="0.25">
      <c r="M5951">
        <f>1*10.5*10.4</f>
        <v>109.2</v>
      </c>
      <c r="N5951">
        <v>1</v>
      </c>
      <c r="O5951">
        <v>10.5</v>
      </c>
      <c r="P5951">
        <v>10.4</v>
      </c>
    </row>
    <row r="5952" spans="13:16" x14ac:dyDescent="0.25">
      <c r="M5952">
        <f>1*10.5*1.5</f>
        <v>15.75</v>
      </c>
      <c r="N5952">
        <v>1</v>
      </c>
      <c r="O5952">
        <v>10.5</v>
      </c>
      <c r="P5952">
        <v>1.5</v>
      </c>
    </row>
    <row r="5953" spans="13:16" x14ac:dyDescent="0.25">
      <c r="M5953">
        <f>1*10.5*2.5</f>
        <v>26.25</v>
      </c>
      <c r="N5953">
        <v>1</v>
      </c>
      <c r="O5953">
        <v>10.5</v>
      </c>
      <c r="P5953">
        <v>2.5</v>
      </c>
    </row>
    <row r="5954" spans="13:16" x14ac:dyDescent="0.25">
      <c r="M5954">
        <f>1*10.5*3.5</f>
        <v>36.75</v>
      </c>
      <c r="N5954">
        <v>1</v>
      </c>
      <c r="O5954">
        <v>10.5</v>
      </c>
      <c r="P5954">
        <v>3.5</v>
      </c>
    </row>
    <row r="5955" spans="13:16" x14ac:dyDescent="0.25">
      <c r="M5955">
        <f>1*10.5*4.5</f>
        <v>47.25</v>
      </c>
      <c r="N5955">
        <v>1</v>
      </c>
      <c r="O5955">
        <v>10.5</v>
      </c>
      <c r="P5955">
        <v>4.5</v>
      </c>
    </row>
    <row r="5956" spans="13:16" x14ac:dyDescent="0.25">
      <c r="M5956">
        <f>1*10.5*5.5</f>
        <v>57.75</v>
      </c>
      <c r="N5956">
        <v>1</v>
      </c>
      <c r="O5956">
        <v>10.5</v>
      </c>
      <c r="P5956">
        <v>5.5</v>
      </c>
    </row>
    <row r="5957" spans="13:16" x14ac:dyDescent="0.25">
      <c r="M5957">
        <f>1*10.5*6.5</f>
        <v>68.25</v>
      </c>
      <c r="N5957">
        <v>1</v>
      </c>
      <c r="O5957">
        <v>10.5</v>
      </c>
      <c r="P5957">
        <v>6.5</v>
      </c>
    </row>
    <row r="5958" spans="13:16" x14ac:dyDescent="0.25">
      <c r="M5958">
        <f>1*10.5*7.5</f>
        <v>78.75</v>
      </c>
      <c r="N5958">
        <v>1</v>
      </c>
      <c r="O5958">
        <v>10.5</v>
      </c>
      <c r="P5958">
        <v>7.5</v>
      </c>
    </row>
    <row r="5959" spans="13:16" x14ac:dyDescent="0.25">
      <c r="M5959">
        <f>1*10.5*8.5</f>
        <v>89.25</v>
      </c>
      <c r="N5959">
        <v>1</v>
      </c>
      <c r="O5959">
        <v>10.5</v>
      </c>
      <c r="P5959">
        <v>8.5</v>
      </c>
    </row>
    <row r="5960" spans="13:16" x14ac:dyDescent="0.25">
      <c r="M5960">
        <f>1*10.5*9.5</f>
        <v>99.75</v>
      </c>
      <c r="N5960">
        <v>1</v>
      </c>
      <c r="O5960">
        <v>10.5</v>
      </c>
      <c r="P5960">
        <v>9.5</v>
      </c>
    </row>
    <row r="5961" spans="13:16" x14ac:dyDescent="0.25">
      <c r="M5961">
        <f>1*10.5*10.5</f>
        <v>110.25</v>
      </c>
      <c r="N5961">
        <v>1</v>
      </c>
      <c r="O5961">
        <v>10.5</v>
      </c>
      <c r="P5961">
        <v>10.5</v>
      </c>
    </row>
    <row r="5962" spans="13:16" x14ac:dyDescent="0.25">
      <c r="M5962">
        <f>1*10.5*1.6</f>
        <v>16.8</v>
      </c>
      <c r="N5962">
        <v>1</v>
      </c>
      <c r="O5962">
        <v>10.5</v>
      </c>
      <c r="P5962">
        <v>1.6</v>
      </c>
    </row>
    <row r="5963" spans="13:16" x14ac:dyDescent="0.25">
      <c r="M5963">
        <f>1*10.5*2.6</f>
        <v>27.3</v>
      </c>
      <c r="N5963">
        <v>1</v>
      </c>
      <c r="O5963">
        <v>10.5</v>
      </c>
      <c r="P5963">
        <v>2.6</v>
      </c>
    </row>
    <row r="5964" spans="13:16" x14ac:dyDescent="0.25">
      <c r="M5964">
        <f>1*10.5*3.6</f>
        <v>37.800000000000004</v>
      </c>
      <c r="N5964">
        <v>1</v>
      </c>
      <c r="O5964">
        <v>10.5</v>
      </c>
      <c r="P5964">
        <v>3.6</v>
      </c>
    </row>
    <row r="5965" spans="13:16" x14ac:dyDescent="0.25">
      <c r="M5965">
        <f>1*10.5*4.6</f>
        <v>48.3</v>
      </c>
      <c r="N5965">
        <v>1</v>
      </c>
      <c r="O5965">
        <v>10.5</v>
      </c>
      <c r="P5965">
        <v>4.5999999999999996</v>
      </c>
    </row>
    <row r="5966" spans="13:16" x14ac:dyDescent="0.25">
      <c r="M5966">
        <f>1*10.5*5.6</f>
        <v>58.8</v>
      </c>
      <c r="N5966">
        <v>1</v>
      </c>
      <c r="O5966">
        <v>10.5</v>
      </c>
      <c r="P5966">
        <v>5.6</v>
      </c>
    </row>
    <row r="5967" spans="13:16" x14ac:dyDescent="0.25">
      <c r="M5967">
        <f>1*10.5*6.6</f>
        <v>69.3</v>
      </c>
      <c r="N5967">
        <v>1</v>
      </c>
      <c r="O5967">
        <v>10.5</v>
      </c>
      <c r="P5967">
        <v>6.6</v>
      </c>
    </row>
    <row r="5968" spans="13:16" x14ac:dyDescent="0.25">
      <c r="M5968">
        <f>1*10.5*7.6</f>
        <v>79.8</v>
      </c>
      <c r="N5968">
        <v>1</v>
      </c>
      <c r="O5968">
        <v>10.5</v>
      </c>
      <c r="P5968">
        <v>7.6</v>
      </c>
    </row>
    <row r="5969" spans="13:16" x14ac:dyDescent="0.25">
      <c r="M5969">
        <f>1*10.5*8.6</f>
        <v>90.3</v>
      </c>
      <c r="N5969">
        <v>1</v>
      </c>
      <c r="O5969">
        <v>10.5</v>
      </c>
      <c r="P5969">
        <v>8.6</v>
      </c>
    </row>
    <row r="5970" spans="13:16" x14ac:dyDescent="0.25">
      <c r="M5970">
        <f>1*10.5*9.6</f>
        <v>100.8</v>
      </c>
      <c r="N5970">
        <v>1</v>
      </c>
      <c r="O5970">
        <v>10.5</v>
      </c>
      <c r="P5970">
        <v>9.6</v>
      </c>
    </row>
    <row r="5971" spans="13:16" x14ac:dyDescent="0.25">
      <c r="M5971">
        <f>1*10.5*10.6</f>
        <v>111.3</v>
      </c>
      <c r="N5971">
        <v>1</v>
      </c>
      <c r="O5971">
        <v>10.5</v>
      </c>
      <c r="P5971">
        <v>10.6</v>
      </c>
    </row>
    <row r="5972" spans="13:16" x14ac:dyDescent="0.25">
      <c r="M5972">
        <f>1*10.5*1.7</f>
        <v>17.849999999999998</v>
      </c>
      <c r="N5972">
        <v>1</v>
      </c>
      <c r="O5972">
        <v>10.5</v>
      </c>
      <c r="P5972">
        <v>1.7</v>
      </c>
    </row>
    <row r="5973" spans="13:16" x14ac:dyDescent="0.25">
      <c r="M5973">
        <f>1*10.5*2.7</f>
        <v>28.35</v>
      </c>
      <c r="N5973">
        <v>1</v>
      </c>
      <c r="O5973">
        <v>10.5</v>
      </c>
      <c r="P5973">
        <v>2.7</v>
      </c>
    </row>
    <row r="5974" spans="13:16" x14ac:dyDescent="0.25">
      <c r="M5974">
        <f>1*10.5*3.7</f>
        <v>38.85</v>
      </c>
      <c r="N5974">
        <v>1</v>
      </c>
      <c r="O5974">
        <v>10.5</v>
      </c>
      <c r="P5974">
        <v>3.7</v>
      </c>
    </row>
    <row r="5975" spans="13:16" x14ac:dyDescent="0.25">
      <c r="M5975">
        <f>1*10.5*4.7</f>
        <v>49.35</v>
      </c>
      <c r="N5975">
        <v>1</v>
      </c>
      <c r="O5975">
        <v>10.5</v>
      </c>
      <c r="P5975">
        <v>4.7</v>
      </c>
    </row>
    <row r="5976" spans="13:16" x14ac:dyDescent="0.25">
      <c r="M5976">
        <f>1*10.5*5.7</f>
        <v>59.85</v>
      </c>
      <c r="N5976">
        <v>1</v>
      </c>
      <c r="O5976">
        <v>10.5</v>
      </c>
      <c r="P5976">
        <v>5.7</v>
      </c>
    </row>
    <row r="5977" spans="13:16" x14ac:dyDescent="0.25">
      <c r="M5977">
        <f>1*10.5*6.7</f>
        <v>70.350000000000009</v>
      </c>
      <c r="N5977">
        <v>1</v>
      </c>
      <c r="O5977">
        <v>10.5</v>
      </c>
      <c r="P5977">
        <v>6.7</v>
      </c>
    </row>
    <row r="5978" spans="13:16" x14ac:dyDescent="0.25">
      <c r="M5978">
        <f>1*10.5*7.7</f>
        <v>80.850000000000009</v>
      </c>
      <c r="N5978">
        <v>1</v>
      </c>
      <c r="O5978">
        <v>10.5</v>
      </c>
      <c r="P5978">
        <v>7.7</v>
      </c>
    </row>
    <row r="5979" spans="13:16" x14ac:dyDescent="0.25">
      <c r="M5979">
        <f>1*10.5*8.7</f>
        <v>91.35</v>
      </c>
      <c r="N5979">
        <v>1</v>
      </c>
      <c r="O5979">
        <v>10.5</v>
      </c>
      <c r="P5979">
        <v>8.6999999999999993</v>
      </c>
    </row>
    <row r="5980" spans="13:16" x14ac:dyDescent="0.25">
      <c r="M5980">
        <f>1*10.5*9.7</f>
        <v>101.85</v>
      </c>
      <c r="N5980">
        <v>1</v>
      </c>
      <c r="O5980">
        <v>10.5</v>
      </c>
      <c r="P5980">
        <v>9.6999999999999993</v>
      </c>
    </row>
    <row r="5981" spans="13:16" x14ac:dyDescent="0.25">
      <c r="M5981">
        <f>1*10.5*10.7</f>
        <v>112.35</v>
      </c>
      <c r="N5981">
        <v>1</v>
      </c>
      <c r="O5981">
        <v>10.5</v>
      </c>
      <c r="P5981">
        <v>10.7</v>
      </c>
    </row>
    <row r="5982" spans="13:16" x14ac:dyDescent="0.25">
      <c r="M5982">
        <f>1*10.5*1.8</f>
        <v>18.900000000000002</v>
      </c>
      <c r="N5982">
        <v>1</v>
      </c>
      <c r="O5982">
        <v>10.5</v>
      </c>
      <c r="P5982">
        <v>1.8</v>
      </c>
    </row>
    <row r="5983" spans="13:16" x14ac:dyDescent="0.25">
      <c r="M5983">
        <f>1*10.5*2.8</f>
        <v>29.4</v>
      </c>
      <c r="N5983">
        <v>1</v>
      </c>
      <c r="O5983">
        <v>10.5</v>
      </c>
      <c r="P5983">
        <v>2.8</v>
      </c>
    </row>
    <row r="5984" spans="13:16" x14ac:dyDescent="0.25">
      <c r="M5984">
        <f>1*10.5*3.8</f>
        <v>39.9</v>
      </c>
      <c r="N5984">
        <v>1</v>
      </c>
      <c r="O5984">
        <v>10.5</v>
      </c>
      <c r="P5984">
        <v>3.8</v>
      </c>
    </row>
    <row r="5985" spans="13:16" x14ac:dyDescent="0.25">
      <c r="M5985">
        <f>1*10.5*4.8</f>
        <v>50.4</v>
      </c>
      <c r="N5985">
        <v>1</v>
      </c>
      <c r="O5985">
        <v>10.5</v>
      </c>
      <c r="P5985">
        <v>4.8</v>
      </c>
    </row>
    <row r="5986" spans="13:16" x14ac:dyDescent="0.25">
      <c r="M5986">
        <f>1*10.5*5.8</f>
        <v>60.9</v>
      </c>
      <c r="N5986">
        <v>1</v>
      </c>
      <c r="O5986">
        <v>10.5</v>
      </c>
      <c r="P5986">
        <v>5.8</v>
      </c>
    </row>
    <row r="5987" spans="13:16" x14ac:dyDescent="0.25">
      <c r="M5987">
        <f>1*10.5*6.8</f>
        <v>71.399999999999991</v>
      </c>
      <c r="N5987">
        <v>1</v>
      </c>
      <c r="O5987">
        <v>10.5</v>
      </c>
      <c r="P5987">
        <v>6.8</v>
      </c>
    </row>
    <row r="5988" spans="13:16" x14ac:dyDescent="0.25">
      <c r="M5988">
        <f>1*10.5*7.8</f>
        <v>81.899999999999991</v>
      </c>
      <c r="N5988">
        <v>1</v>
      </c>
      <c r="O5988">
        <v>10.5</v>
      </c>
      <c r="P5988">
        <v>7.8</v>
      </c>
    </row>
    <row r="5989" spans="13:16" x14ac:dyDescent="0.25">
      <c r="M5989">
        <f>1*10.5*8.8</f>
        <v>92.4</v>
      </c>
      <c r="N5989">
        <v>1</v>
      </c>
      <c r="O5989">
        <v>10.5</v>
      </c>
      <c r="P5989">
        <v>8.8000000000000007</v>
      </c>
    </row>
    <row r="5990" spans="13:16" x14ac:dyDescent="0.25">
      <c r="M5990">
        <f>1*10.5*9.8</f>
        <v>102.9</v>
      </c>
      <c r="N5990">
        <v>1</v>
      </c>
      <c r="O5990">
        <v>10.5</v>
      </c>
      <c r="P5990">
        <v>9.8000000000000007</v>
      </c>
    </row>
    <row r="5991" spans="13:16" x14ac:dyDescent="0.25">
      <c r="M5991">
        <f>1*10.5*10.8</f>
        <v>113.4</v>
      </c>
      <c r="N5991">
        <v>1</v>
      </c>
      <c r="O5991">
        <v>10.5</v>
      </c>
      <c r="P5991">
        <v>10.8</v>
      </c>
    </row>
    <row r="5992" spans="13:16" x14ac:dyDescent="0.25">
      <c r="M5992">
        <f>1*10.5*1.9</f>
        <v>19.95</v>
      </c>
      <c r="N5992">
        <v>1</v>
      </c>
      <c r="O5992">
        <v>10.5</v>
      </c>
      <c r="P5992">
        <v>1.9</v>
      </c>
    </row>
    <row r="5993" spans="13:16" x14ac:dyDescent="0.25">
      <c r="M5993">
        <f>1*10.5*2.9</f>
        <v>30.45</v>
      </c>
      <c r="N5993">
        <v>1</v>
      </c>
      <c r="O5993">
        <v>10.5</v>
      </c>
      <c r="P5993">
        <v>2.9</v>
      </c>
    </row>
    <row r="5994" spans="13:16" x14ac:dyDescent="0.25">
      <c r="M5994">
        <f>1*10.5*3.9</f>
        <v>40.949999999999996</v>
      </c>
      <c r="N5994">
        <v>1</v>
      </c>
      <c r="O5994">
        <v>10.5</v>
      </c>
      <c r="P5994">
        <v>3.9</v>
      </c>
    </row>
    <row r="5995" spans="13:16" x14ac:dyDescent="0.25">
      <c r="M5995">
        <f>1*10.5*4.9</f>
        <v>51.45</v>
      </c>
      <c r="N5995">
        <v>1</v>
      </c>
      <c r="O5995">
        <v>10.5</v>
      </c>
      <c r="P5995">
        <v>4.9000000000000004</v>
      </c>
    </row>
    <row r="5996" spans="13:16" x14ac:dyDescent="0.25">
      <c r="M5996">
        <f>1*10.5*5.9</f>
        <v>61.95</v>
      </c>
      <c r="N5996">
        <v>1</v>
      </c>
      <c r="O5996">
        <v>10.5</v>
      </c>
      <c r="P5996">
        <v>5.9</v>
      </c>
    </row>
    <row r="5997" spans="13:16" x14ac:dyDescent="0.25">
      <c r="M5997">
        <f>1*10.5*6.9</f>
        <v>72.45</v>
      </c>
      <c r="N5997">
        <v>1</v>
      </c>
      <c r="O5997">
        <v>10.5</v>
      </c>
      <c r="P5997">
        <v>6.9</v>
      </c>
    </row>
    <row r="5998" spans="13:16" x14ac:dyDescent="0.25">
      <c r="M5998">
        <f>1*10.5*7.9</f>
        <v>82.95</v>
      </c>
      <c r="N5998">
        <v>1</v>
      </c>
      <c r="O5998">
        <v>10.5</v>
      </c>
      <c r="P5998">
        <v>7.9</v>
      </c>
    </row>
    <row r="5999" spans="13:16" x14ac:dyDescent="0.25">
      <c r="M5999">
        <f>1*10.5*8.9</f>
        <v>93.45</v>
      </c>
      <c r="N5999">
        <v>1</v>
      </c>
      <c r="O5999">
        <v>10.5</v>
      </c>
      <c r="P5999">
        <v>8.9</v>
      </c>
    </row>
    <row r="6000" spans="13:16" x14ac:dyDescent="0.25">
      <c r="M6000">
        <f>1*10.5*9.9</f>
        <v>103.95</v>
      </c>
      <c r="N6000">
        <v>1</v>
      </c>
      <c r="O6000">
        <v>10.5</v>
      </c>
      <c r="P6000">
        <v>9.9</v>
      </c>
    </row>
    <row r="6001" spans="13:16" x14ac:dyDescent="0.25">
      <c r="M6001">
        <f>1*10.5*10.9</f>
        <v>114.45</v>
      </c>
      <c r="N6001">
        <v>1</v>
      </c>
      <c r="O6001">
        <v>10.5</v>
      </c>
      <c r="P6001">
        <v>10.9</v>
      </c>
    </row>
    <row r="6002" spans="13:16" x14ac:dyDescent="0.25">
      <c r="M6002">
        <f>1*1.6*1</f>
        <v>1.6</v>
      </c>
      <c r="N6002">
        <v>1</v>
      </c>
      <c r="O6002">
        <v>1.6</v>
      </c>
      <c r="P6002">
        <v>1</v>
      </c>
    </row>
    <row r="6003" spans="13:16" x14ac:dyDescent="0.25">
      <c r="M6003">
        <f>1*1.6*2</f>
        <v>3.2</v>
      </c>
      <c r="N6003">
        <v>1</v>
      </c>
      <c r="O6003">
        <v>1.6</v>
      </c>
      <c r="P6003">
        <v>2</v>
      </c>
    </row>
    <row r="6004" spans="13:16" x14ac:dyDescent="0.25">
      <c r="M6004">
        <f>1*1.6*3</f>
        <v>4.8000000000000007</v>
      </c>
      <c r="N6004">
        <v>1</v>
      </c>
      <c r="O6004">
        <v>1.6</v>
      </c>
      <c r="P6004">
        <v>3</v>
      </c>
    </row>
    <row r="6005" spans="13:16" x14ac:dyDescent="0.25">
      <c r="M6005">
        <f>1*1.6*4</f>
        <v>6.4</v>
      </c>
      <c r="N6005">
        <v>1</v>
      </c>
      <c r="O6005">
        <v>1.6</v>
      </c>
      <c r="P6005">
        <v>4</v>
      </c>
    </row>
    <row r="6006" spans="13:16" x14ac:dyDescent="0.25">
      <c r="M6006">
        <f>1*1.6*5</f>
        <v>8</v>
      </c>
      <c r="N6006">
        <v>1</v>
      </c>
      <c r="O6006">
        <v>1.6</v>
      </c>
      <c r="P6006">
        <v>5</v>
      </c>
    </row>
    <row r="6007" spans="13:16" x14ac:dyDescent="0.25">
      <c r="M6007">
        <f>1*1.6*6</f>
        <v>9.6000000000000014</v>
      </c>
      <c r="N6007">
        <v>1</v>
      </c>
      <c r="O6007">
        <v>1.6</v>
      </c>
      <c r="P6007">
        <v>6</v>
      </c>
    </row>
    <row r="6008" spans="13:16" x14ac:dyDescent="0.25">
      <c r="M6008">
        <f>1*1.6*7</f>
        <v>11.200000000000001</v>
      </c>
      <c r="N6008">
        <v>1</v>
      </c>
      <c r="O6008">
        <v>1.6</v>
      </c>
      <c r="P6008">
        <v>7</v>
      </c>
    </row>
    <row r="6009" spans="13:16" x14ac:dyDescent="0.25">
      <c r="M6009">
        <f>1*1.6*8</f>
        <v>12.8</v>
      </c>
      <c r="N6009">
        <v>1</v>
      </c>
      <c r="O6009">
        <v>1.6</v>
      </c>
      <c r="P6009">
        <v>8</v>
      </c>
    </row>
    <row r="6010" spans="13:16" x14ac:dyDescent="0.25">
      <c r="M6010">
        <f>1*1.6*9</f>
        <v>14.4</v>
      </c>
      <c r="N6010">
        <v>1</v>
      </c>
      <c r="O6010">
        <v>1.6</v>
      </c>
      <c r="P6010">
        <v>9</v>
      </c>
    </row>
    <row r="6011" spans="13:16" x14ac:dyDescent="0.25">
      <c r="M6011">
        <f>1*1.6*10</f>
        <v>16</v>
      </c>
      <c r="N6011">
        <v>1</v>
      </c>
      <c r="O6011">
        <v>1.6</v>
      </c>
      <c r="P6011">
        <v>10</v>
      </c>
    </row>
    <row r="6012" spans="13:16" x14ac:dyDescent="0.25">
      <c r="M6012">
        <f>1*1.6*1.1</f>
        <v>1.7600000000000002</v>
      </c>
      <c r="N6012">
        <v>1</v>
      </c>
      <c r="O6012">
        <v>1.6</v>
      </c>
      <c r="P6012">
        <v>1.1000000000000001</v>
      </c>
    </row>
    <row r="6013" spans="13:16" x14ac:dyDescent="0.25">
      <c r="M6013">
        <f>1*1.6*2.1</f>
        <v>3.3600000000000003</v>
      </c>
      <c r="N6013">
        <v>1</v>
      </c>
      <c r="O6013">
        <v>1.6</v>
      </c>
      <c r="P6013">
        <v>2.1</v>
      </c>
    </row>
    <row r="6014" spans="13:16" x14ac:dyDescent="0.25">
      <c r="M6014">
        <f>1*1.6*3.1</f>
        <v>4.9600000000000009</v>
      </c>
      <c r="N6014">
        <v>1</v>
      </c>
      <c r="O6014">
        <v>1.6</v>
      </c>
      <c r="P6014">
        <v>3.1</v>
      </c>
    </row>
    <row r="6015" spans="13:16" x14ac:dyDescent="0.25">
      <c r="M6015">
        <f>1*1.6*4.1</f>
        <v>6.56</v>
      </c>
      <c r="N6015">
        <v>1</v>
      </c>
      <c r="O6015">
        <v>1.6</v>
      </c>
      <c r="P6015">
        <v>4.0999999999999996</v>
      </c>
    </row>
    <row r="6016" spans="13:16" x14ac:dyDescent="0.25">
      <c r="M6016">
        <f>1*1.6*5.1</f>
        <v>8.16</v>
      </c>
      <c r="N6016">
        <v>1</v>
      </c>
      <c r="O6016">
        <v>1.6</v>
      </c>
      <c r="P6016">
        <v>5.0999999999999996</v>
      </c>
    </row>
    <row r="6017" spans="13:16" x14ac:dyDescent="0.25">
      <c r="M6017">
        <f>1*1.6*6.1</f>
        <v>9.76</v>
      </c>
      <c r="N6017">
        <v>1</v>
      </c>
      <c r="O6017">
        <v>1.6</v>
      </c>
      <c r="P6017">
        <v>6.1</v>
      </c>
    </row>
    <row r="6018" spans="13:16" x14ac:dyDescent="0.25">
      <c r="M6018">
        <f>1*1.6*7.1</f>
        <v>11.36</v>
      </c>
      <c r="N6018">
        <v>1</v>
      </c>
      <c r="O6018">
        <v>1.6</v>
      </c>
      <c r="P6018">
        <v>7.1</v>
      </c>
    </row>
    <row r="6019" spans="13:16" x14ac:dyDescent="0.25">
      <c r="M6019">
        <f>1*1.6*8.1</f>
        <v>12.96</v>
      </c>
      <c r="N6019">
        <v>1</v>
      </c>
      <c r="O6019">
        <v>1.6</v>
      </c>
      <c r="P6019">
        <v>8.1</v>
      </c>
    </row>
    <row r="6020" spans="13:16" x14ac:dyDescent="0.25">
      <c r="M6020">
        <f>1*1.6*9.1</f>
        <v>14.56</v>
      </c>
      <c r="N6020">
        <v>1</v>
      </c>
      <c r="O6020">
        <v>1.6</v>
      </c>
      <c r="P6020">
        <v>9.1</v>
      </c>
    </row>
    <row r="6021" spans="13:16" x14ac:dyDescent="0.25">
      <c r="M6021">
        <f>1*1.6*10.1</f>
        <v>16.16</v>
      </c>
      <c r="N6021">
        <v>1</v>
      </c>
      <c r="O6021">
        <v>1.6</v>
      </c>
      <c r="P6021">
        <v>10.1</v>
      </c>
    </row>
    <row r="6022" spans="13:16" x14ac:dyDescent="0.25">
      <c r="M6022">
        <f>1*1.6*1.2</f>
        <v>1.92</v>
      </c>
      <c r="N6022">
        <v>1</v>
      </c>
      <c r="O6022">
        <v>1.6</v>
      </c>
      <c r="P6022">
        <v>1.2</v>
      </c>
    </row>
    <row r="6023" spans="13:16" x14ac:dyDescent="0.25">
      <c r="M6023">
        <f>1*1.6*2.2</f>
        <v>3.5200000000000005</v>
      </c>
      <c r="N6023">
        <v>1</v>
      </c>
      <c r="O6023">
        <v>1.6</v>
      </c>
      <c r="P6023">
        <v>2.2000000000000002</v>
      </c>
    </row>
    <row r="6024" spans="13:16" x14ac:dyDescent="0.25">
      <c r="M6024">
        <f>1*1.6*3.2</f>
        <v>5.120000000000001</v>
      </c>
      <c r="N6024">
        <v>1</v>
      </c>
      <c r="O6024">
        <v>1.6</v>
      </c>
      <c r="P6024">
        <v>3.2</v>
      </c>
    </row>
    <row r="6025" spans="13:16" x14ac:dyDescent="0.25">
      <c r="M6025">
        <f>1*1.6*4.2</f>
        <v>6.7200000000000006</v>
      </c>
      <c r="N6025">
        <v>1</v>
      </c>
      <c r="O6025">
        <v>1.6</v>
      </c>
      <c r="P6025">
        <v>4.2</v>
      </c>
    </row>
    <row r="6026" spans="13:16" x14ac:dyDescent="0.25">
      <c r="M6026">
        <f>1*1.6*5.2</f>
        <v>8.32</v>
      </c>
      <c r="N6026">
        <v>1</v>
      </c>
      <c r="O6026">
        <v>1.6</v>
      </c>
      <c r="P6026">
        <v>5.2</v>
      </c>
    </row>
    <row r="6027" spans="13:16" x14ac:dyDescent="0.25">
      <c r="M6027">
        <f>1*1.6*6.2</f>
        <v>9.9200000000000017</v>
      </c>
      <c r="N6027">
        <v>1</v>
      </c>
      <c r="O6027">
        <v>1.6</v>
      </c>
      <c r="P6027">
        <v>6.2</v>
      </c>
    </row>
    <row r="6028" spans="13:16" x14ac:dyDescent="0.25">
      <c r="M6028">
        <f>1*1.6*7.2</f>
        <v>11.520000000000001</v>
      </c>
      <c r="N6028">
        <v>1</v>
      </c>
      <c r="O6028">
        <v>1.6</v>
      </c>
      <c r="P6028">
        <v>7.2</v>
      </c>
    </row>
    <row r="6029" spans="13:16" x14ac:dyDescent="0.25">
      <c r="M6029">
        <f>1*1.6*8.2</f>
        <v>13.12</v>
      </c>
      <c r="N6029">
        <v>1</v>
      </c>
      <c r="O6029">
        <v>1.6</v>
      </c>
      <c r="P6029">
        <v>8.1999999999999993</v>
      </c>
    </row>
    <row r="6030" spans="13:16" x14ac:dyDescent="0.25">
      <c r="M6030">
        <f>1*1.6*9.2</f>
        <v>14.719999999999999</v>
      </c>
      <c r="N6030">
        <v>1</v>
      </c>
      <c r="O6030">
        <v>1.6</v>
      </c>
      <c r="P6030">
        <v>9.1999999999999993</v>
      </c>
    </row>
    <row r="6031" spans="13:16" x14ac:dyDescent="0.25">
      <c r="M6031">
        <f>1*1.6*10.2</f>
        <v>16.32</v>
      </c>
      <c r="N6031">
        <v>1</v>
      </c>
      <c r="O6031">
        <v>1.6</v>
      </c>
      <c r="P6031">
        <v>10.199999999999999</v>
      </c>
    </row>
    <row r="6032" spans="13:16" x14ac:dyDescent="0.25">
      <c r="M6032">
        <f>1*1.6*1.3</f>
        <v>2.08</v>
      </c>
      <c r="N6032">
        <v>1</v>
      </c>
      <c r="O6032">
        <v>1.6</v>
      </c>
      <c r="P6032">
        <v>1.3</v>
      </c>
    </row>
    <row r="6033" spans="13:16" x14ac:dyDescent="0.25">
      <c r="M6033">
        <f>1*1.6*2.3</f>
        <v>3.6799999999999997</v>
      </c>
      <c r="N6033">
        <v>1</v>
      </c>
      <c r="O6033">
        <v>1.6</v>
      </c>
      <c r="P6033">
        <v>2.2999999999999998</v>
      </c>
    </row>
    <row r="6034" spans="13:16" x14ac:dyDescent="0.25">
      <c r="M6034">
        <f>1*1.6*3.3</f>
        <v>5.28</v>
      </c>
      <c r="N6034">
        <v>1</v>
      </c>
      <c r="O6034">
        <v>1.6</v>
      </c>
      <c r="P6034">
        <v>3.3</v>
      </c>
    </row>
    <row r="6035" spans="13:16" x14ac:dyDescent="0.25">
      <c r="M6035">
        <f>1*1.6*4.3</f>
        <v>6.88</v>
      </c>
      <c r="N6035">
        <v>1</v>
      </c>
      <c r="O6035">
        <v>1.6</v>
      </c>
      <c r="P6035">
        <v>4.3</v>
      </c>
    </row>
    <row r="6036" spans="13:16" x14ac:dyDescent="0.25">
      <c r="M6036">
        <f>1*1.6*5.3</f>
        <v>8.48</v>
      </c>
      <c r="N6036">
        <v>1</v>
      </c>
      <c r="O6036">
        <v>1.6</v>
      </c>
      <c r="P6036">
        <v>5.3</v>
      </c>
    </row>
    <row r="6037" spans="13:16" x14ac:dyDescent="0.25">
      <c r="M6037">
        <f>1*1.6*6.3</f>
        <v>10.08</v>
      </c>
      <c r="N6037">
        <v>1</v>
      </c>
      <c r="O6037">
        <v>1.6</v>
      </c>
      <c r="P6037">
        <v>6.3</v>
      </c>
    </row>
    <row r="6038" spans="13:16" x14ac:dyDescent="0.25">
      <c r="M6038">
        <f>1*1.6*7.3</f>
        <v>11.68</v>
      </c>
      <c r="N6038">
        <v>1</v>
      </c>
      <c r="O6038">
        <v>1.6</v>
      </c>
      <c r="P6038">
        <v>7.3</v>
      </c>
    </row>
    <row r="6039" spans="13:16" x14ac:dyDescent="0.25">
      <c r="M6039">
        <f>1*1.6*8.3</f>
        <v>13.280000000000001</v>
      </c>
      <c r="N6039">
        <v>1</v>
      </c>
      <c r="O6039">
        <v>1.6</v>
      </c>
      <c r="P6039">
        <v>8.3000000000000007</v>
      </c>
    </row>
    <row r="6040" spans="13:16" x14ac:dyDescent="0.25">
      <c r="M6040">
        <f>1*1.6*9.3</f>
        <v>14.880000000000003</v>
      </c>
      <c r="N6040">
        <v>1</v>
      </c>
      <c r="O6040">
        <v>1.6</v>
      </c>
      <c r="P6040">
        <v>9.3000000000000007</v>
      </c>
    </row>
    <row r="6041" spans="13:16" x14ac:dyDescent="0.25">
      <c r="M6041">
        <f>1*1.6*10.3</f>
        <v>16.48</v>
      </c>
      <c r="N6041">
        <v>1</v>
      </c>
      <c r="O6041">
        <v>1.6</v>
      </c>
      <c r="P6041">
        <v>10.3</v>
      </c>
    </row>
    <row r="6042" spans="13:16" x14ac:dyDescent="0.25">
      <c r="M6042">
        <f>1*1.6*1.4</f>
        <v>2.2399999999999998</v>
      </c>
      <c r="N6042">
        <v>1</v>
      </c>
      <c r="O6042">
        <v>1.6</v>
      </c>
      <c r="P6042">
        <v>1.4</v>
      </c>
    </row>
    <row r="6043" spans="13:16" x14ac:dyDescent="0.25">
      <c r="M6043">
        <f>1*1.6*2.4</f>
        <v>3.84</v>
      </c>
      <c r="N6043">
        <v>1</v>
      </c>
      <c r="O6043">
        <v>1.6</v>
      </c>
      <c r="P6043">
        <v>2.4</v>
      </c>
    </row>
    <row r="6044" spans="13:16" x14ac:dyDescent="0.25">
      <c r="M6044">
        <f>1*1.6*3.4</f>
        <v>5.44</v>
      </c>
      <c r="N6044">
        <v>1</v>
      </c>
      <c r="O6044">
        <v>1.6</v>
      </c>
      <c r="P6044">
        <v>3.4</v>
      </c>
    </row>
    <row r="6045" spans="13:16" x14ac:dyDescent="0.25">
      <c r="M6045">
        <f>1*1.6*4.4</f>
        <v>7.0400000000000009</v>
      </c>
      <c r="N6045">
        <v>1</v>
      </c>
      <c r="O6045">
        <v>1.6</v>
      </c>
      <c r="P6045">
        <v>4.4000000000000004</v>
      </c>
    </row>
    <row r="6046" spans="13:16" x14ac:dyDescent="0.25">
      <c r="M6046">
        <f>1*1.6*5.4</f>
        <v>8.64</v>
      </c>
      <c r="N6046">
        <v>1</v>
      </c>
      <c r="O6046">
        <v>1.6</v>
      </c>
      <c r="P6046">
        <v>5.4</v>
      </c>
    </row>
    <row r="6047" spans="13:16" x14ac:dyDescent="0.25">
      <c r="M6047">
        <f>1*1.6*6.4</f>
        <v>10.240000000000002</v>
      </c>
      <c r="N6047">
        <v>1</v>
      </c>
      <c r="O6047">
        <v>1.6</v>
      </c>
      <c r="P6047">
        <v>6.4</v>
      </c>
    </row>
    <row r="6048" spans="13:16" x14ac:dyDescent="0.25">
      <c r="M6048">
        <f>1*1.6*7.4</f>
        <v>11.840000000000002</v>
      </c>
      <c r="N6048">
        <v>1</v>
      </c>
      <c r="O6048">
        <v>1.6</v>
      </c>
      <c r="P6048">
        <v>7.4</v>
      </c>
    </row>
    <row r="6049" spans="13:16" x14ac:dyDescent="0.25">
      <c r="M6049">
        <f>1*1.6*8.4</f>
        <v>13.440000000000001</v>
      </c>
      <c r="N6049">
        <v>1</v>
      </c>
      <c r="O6049">
        <v>1.6</v>
      </c>
      <c r="P6049">
        <v>8.4</v>
      </c>
    </row>
    <row r="6050" spans="13:16" x14ac:dyDescent="0.25">
      <c r="M6050">
        <f>1*1.6*9.4</f>
        <v>15.040000000000001</v>
      </c>
      <c r="N6050">
        <v>1</v>
      </c>
      <c r="O6050">
        <v>1.6</v>
      </c>
      <c r="P6050">
        <v>9.4</v>
      </c>
    </row>
    <row r="6051" spans="13:16" x14ac:dyDescent="0.25">
      <c r="M6051">
        <f>1*1.6*10.4</f>
        <v>16.64</v>
      </c>
      <c r="N6051">
        <v>1</v>
      </c>
      <c r="O6051">
        <v>1.6</v>
      </c>
      <c r="P6051">
        <v>10.4</v>
      </c>
    </row>
    <row r="6052" spans="13:16" x14ac:dyDescent="0.25">
      <c r="M6052">
        <f>1*1.6*1.5</f>
        <v>2.4000000000000004</v>
      </c>
      <c r="N6052">
        <v>1</v>
      </c>
      <c r="O6052">
        <v>1.6</v>
      </c>
      <c r="P6052">
        <v>1.5</v>
      </c>
    </row>
    <row r="6053" spans="13:16" x14ac:dyDescent="0.25">
      <c r="M6053">
        <f>1*1.6*2.5</f>
        <v>4</v>
      </c>
      <c r="N6053">
        <v>1</v>
      </c>
      <c r="O6053">
        <v>1.6</v>
      </c>
      <c r="P6053">
        <v>2.5</v>
      </c>
    </row>
    <row r="6054" spans="13:16" x14ac:dyDescent="0.25">
      <c r="M6054">
        <f>1*1.6*3.5</f>
        <v>5.6000000000000005</v>
      </c>
      <c r="N6054">
        <v>1</v>
      </c>
      <c r="O6054">
        <v>1.6</v>
      </c>
      <c r="P6054">
        <v>3.5</v>
      </c>
    </row>
    <row r="6055" spans="13:16" x14ac:dyDescent="0.25">
      <c r="M6055">
        <f>1*1.6*4.5</f>
        <v>7.2</v>
      </c>
      <c r="N6055">
        <v>1</v>
      </c>
      <c r="O6055">
        <v>1.6</v>
      </c>
      <c r="P6055">
        <v>4.5</v>
      </c>
    </row>
    <row r="6056" spans="13:16" x14ac:dyDescent="0.25">
      <c r="M6056">
        <f>1*1.6*5.5</f>
        <v>8.8000000000000007</v>
      </c>
      <c r="N6056">
        <v>1</v>
      </c>
      <c r="O6056">
        <v>1.6</v>
      </c>
      <c r="P6056">
        <v>5.5</v>
      </c>
    </row>
    <row r="6057" spans="13:16" x14ac:dyDescent="0.25">
      <c r="M6057">
        <f>1*1.6*6.5</f>
        <v>10.4</v>
      </c>
      <c r="N6057">
        <v>1</v>
      </c>
      <c r="O6057">
        <v>1.6</v>
      </c>
      <c r="P6057">
        <v>6.5</v>
      </c>
    </row>
    <row r="6058" spans="13:16" x14ac:dyDescent="0.25">
      <c r="M6058">
        <f>1*1.6*7.5</f>
        <v>12</v>
      </c>
      <c r="N6058">
        <v>1</v>
      </c>
      <c r="O6058">
        <v>1.6</v>
      </c>
      <c r="P6058">
        <v>7.5</v>
      </c>
    </row>
    <row r="6059" spans="13:16" x14ac:dyDescent="0.25">
      <c r="M6059">
        <f>1*1.6*8.5</f>
        <v>13.600000000000001</v>
      </c>
      <c r="N6059">
        <v>1</v>
      </c>
      <c r="O6059">
        <v>1.6</v>
      </c>
      <c r="P6059">
        <v>8.5</v>
      </c>
    </row>
    <row r="6060" spans="13:16" x14ac:dyDescent="0.25">
      <c r="M6060">
        <f>1*1.6*9.5</f>
        <v>15.200000000000001</v>
      </c>
      <c r="N6060">
        <v>1</v>
      </c>
      <c r="O6060">
        <v>1.6</v>
      </c>
      <c r="P6060">
        <v>9.5</v>
      </c>
    </row>
    <row r="6061" spans="13:16" x14ac:dyDescent="0.25">
      <c r="M6061">
        <f>1*1.6*10.5</f>
        <v>16.8</v>
      </c>
      <c r="N6061">
        <v>1</v>
      </c>
      <c r="O6061">
        <v>1.6</v>
      </c>
      <c r="P6061">
        <v>10.5</v>
      </c>
    </row>
    <row r="6062" spans="13:16" x14ac:dyDescent="0.25">
      <c r="M6062">
        <f>1*1.6*1.6</f>
        <v>2.5600000000000005</v>
      </c>
      <c r="N6062">
        <v>1</v>
      </c>
      <c r="O6062">
        <v>1.6</v>
      </c>
      <c r="P6062">
        <v>1.6</v>
      </c>
    </row>
    <row r="6063" spans="13:16" x14ac:dyDescent="0.25">
      <c r="M6063">
        <f>1*1.6*2.6</f>
        <v>4.16</v>
      </c>
      <c r="N6063">
        <v>1</v>
      </c>
      <c r="O6063">
        <v>1.6</v>
      </c>
      <c r="P6063">
        <v>2.6</v>
      </c>
    </row>
    <row r="6064" spans="13:16" x14ac:dyDescent="0.25">
      <c r="M6064">
        <f>1*1.6*3.6</f>
        <v>5.7600000000000007</v>
      </c>
      <c r="N6064">
        <v>1</v>
      </c>
      <c r="O6064">
        <v>1.6</v>
      </c>
      <c r="P6064">
        <v>3.6</v>
      </c>
    </row>
    <row r="6065" spans="13:16" x14ac:dyDescent="0.25">
      <c r="M6065">
        <f>1*1.6*4.6</f>
        <v>7.3599999999999994</v>
      </c>
      <c r="N6065">
        <v>1</v>
      </c>
      <c r="O6065">
        <v>1.6</v>
      </c>
      <c r="P6065">
        <v>4.5999999999999996</v>
      </c>
    </row>
    <row r="6066" spans="13:16" x14ac:dyDescent="0.25">
      <c r="M6066">
        <f>1*1.6*5.6</f>
        <v>8.9599999999999991</v>
      </c>
      <c r="N6066">
        <v>1</v>
      </c>
      <c r="O6066">
        <v>1.6</v>
      </c>
      <c r="P6066">
        <v>5.6</v>
      </c>
    </row>
    <row r="6067" spans="13:16" x14ac:dyDescent="0.25">
      <c r="M6067">
        <f>1*1.6*6.6</f>
        <v>10.56</v>
      </c>
      <c r="N6067">
        <v>1</v>
      </c>
      <c r="O6067">
        <v>1.6</v>
      </c>
      <c r="P6067">
        <v>6.6</v>
      </c>
    </row>
    <row r="6068" spans="13:16" x14ac:dyDescent="0.25">
      <c r="M6068">
        <f>1*1.6*7.6</f>
        <v>12.16</v>
      </c>
      <c r="N6068">
        <v>1</v>
      </c>
      <c r="O6068">
        <v>1.6</v>
      </c>
      <c r="P6068">
        <v>7.6</v>
      </c>
    </row>
    <row r="6069" spans="13:16" x14ac:dyDescent="0.25">
      <c r="M6069">
        <f>1*1.6*8.6</f>
        <v>13.76</v>
      </c>
      <c r="N6069">
        <v>1</v>
      </c>
      <c r="O6069">
        <v>1.6</v>
      </c>
      <c r="P6069">
        <v>8.6</v>
      </c>
    </row>
    <row r="6070" spans="13:16" x14ac:dyDescent="0.25">
      <c r="M6070">
        <f>1*1.6*9.6</f>
        <v>15.36</v>
      </c>
      <c r="N6070">
        <v>1</v>
      </c>
      <c r="O6070">
        <v>1.6</v>
      </c>
      <c r="P6070">
        <v>9.6</v>
      </c>
    </row>
    <row r="6071" spans="13:16" x14ac:dyDescent="0.25">
      <c r="M6071">
        <f>1*1.6*10.6</f>
        <v>16.96</v>
      </c>
      <c r="N6071">
        <v>1</v>
      </c>
      <c r="O6071">
        <v>1.6</v>
      </c>
      <c r="P6071">
        <v>10.6</v>
      </c>
    </row>
    <row r="6072" spans="13:16" x14ac:dyDescent="0.25">
      <c r="M6072">
        <f>1*1.6*1.7</f>
        <v>2.72</v>
      </c>
      <c r="N6072">
        <v>1</v>
      </c>
      <c r="O6072">
        <v>1.6</v>
      </c>
      <c r="P6072">
        <v>1.7</v>
      </c>
    </row>
    <row r="6073" spans="13:16" x14ac:dyDescent="0.25">
      <c r="M6073">
        <f>1*1.6*2.7</f>
        <v>4.32</v>
      </c>
      <c r="N6073">
        <v>1</v>
      </c>
      <c r="O6073">
        <v>1.6</v>
      </c>
      <c r="P6073">
        <v>2.7</v>
      </c>
    </row>
    <row r="6074" spans="13:16" x14ac:dyDescent="0.25">
      <c r="M6074">
        <f>1*1.6*3.7</f>
        <v>5.9200000000000008</v>
      </c>
      <c r="N6074">
        <v>1</v>
      </c>
      <c r="O6074">
        <v>1.6</v>
      </c>
      <c r="P6074">
        <v>3.7</v>
      </c>
    </row>
    <row r="6075" spans="13:16" x14ac:dyDescent="0.25">
      <c r="M6075">
        <f>1*1.6*4.7</f>
        <v>7.5200000000000005</v>
      </c>
      <c r="N6075">
        <v>1</v>
      </c>
      <c r="O6075">
        <v>1.6</v>
      </c>
      <c r="P6075">
        <v>4.7</v>
      </c>
    </row>
    <row r="6076" spans="13:16" x14ac:dyDescent="0.25">
      <c r="M6076">
        <f>1*1.6*5.7</f>
        <v>9.120000000000001</v>
      </c>
      <c r="N6076">
        <v>1</v>
      </c>
      <c r="O6076">
        <v>1.6</v>
      </c>
      <c r="P6076">
        <v>5.7</v>
      </c>
    </row>
    <row r="6077" spans="13:16" x14ac:dyDescent="0.25">
      <c r="M6077">
        <f>1*1.6*6.7</f>
        <v>10.72</v>
      </c>
      <c r="N6077">
        <v>1</v>
      </c>
      <c r="O6077">
        <v>1.6</v>
      </c>
      <c r="P6077">
        <v>6.7</v>
      </c>
    </row>
    <row r="6078" spans="13:16" x14ac:dyDescent="0.25">
      <c r="M6078">
        <f>1*1.6*7.7</f>
        <v>12.32</v>
      </c>
      <c r="N6078">
        <v>1</v>
      </c>
      <c r="O6078">
        <v>1.6</v>
      </c>
      <c r="P6078">
        <v>7.7</v>
      </c>
    </row>
    <row r="6079" spans="13:16" x14ac:dyDescent="0.25">
      <c r="M6079">
        <f>1*1.6*8.7</f>
        <v>13.92</v>
      </c>
      <c r="N6079">
        <v>1</v>
      </c>
      <c r="O6079">
        <v>1.6</v>
      </c>
      <c r="P6079">
        <v>8.6999999999999993</v>
      </c>
    </row>
    <row r="6080" spans="13:16" x14ac:dyDescent="0.25">
      <c r="M6080">
        <f>1*1.6*9.7</f>
        <v>15.52</v>
      </c>
      <c r="N6080">
        <v>1</v>
      </c>
      <c r="O6080">
        <v>1.6</v>
      </c>
      <c r="P6080">
        <v>9.6999999999999993</v>
      </c>
    </row>
    <row r="6081" spans="13:16" x14ac:dyDescent="0.25">
      <c r="M6081">
        <f>1*1.6*10.7</f>
        <v>17.12</v>
      </c>
      <c r="N6081">
        <v>1</v>
      </c>
      <c r="O6081">
        <v>1.6</v>
      </c>
      <c r="P6081">
        <v>10.7</v>
      </c>
    </row>
    <row r="6082" spans="13:16" x14ac:dyDescent="0.25">
      <c r="M6082">
        <f>1*1.6*1.8</f>
        <v>2.8800000000000003</v>
      </c>
      <c r="N6082">
        <v>1</v>
      </c>
      <c r="O6082">
        <v>1.6</v>
      </c>
      <c r="P6082">
        <v>1.8</v>
      </c>
    </row>
    <row r="6083" spans="13:16" x14ac:dyDescent="0.25">
      <c r="M6083">
        <f>1*1.6*2.8</f>
        <v>4.4799999999999995</v>
      </c>
      <c r="N6083">
        <v>1</v>
      </c>
      <c r="O6083">
        <v>1.6</v>
      </c>
      <c r="P6083">
        <v>2.8</v>
      </c>
    </row>
    <row r="6084" spans="13:16" x14ac:dyDescent="0.25">
      <c r="M6084">
        <f>1*1.6*3.8</f>
        <v>6.08</v>
      </c>
      <c r="N6084">
        <v>1</v>
      </c>
      <c r="O6084">
        <v>1.6</v>
      </c>
      <c r="P6084">
        <v>3.8</v>
      </c>
    </row>
    <row r="6085" spans="13:16" x14ac:dyDescent="0.25">
      <c r="M6085">
        <f>1*1.6*4.8</f>
        <v>7.68</v>
      </c>
      <c r="N6085">
        <v>1</v>
      </c>
      <c r="O6085">
        <v>1.6</v>
      </c>
      <c r="P6085">
        <v>4.8</v>
      </c>
    </row>
    <row r="6086" spans="13:16" x14ac:dyDescent="0.25">
      <c r="M6086">
        <f>1*1.6*5.8</f>
        <v>9.2799999999999994</v>
      </c>
      <c r="N6086">
        <v>1</v>
      </c>
      <c r="O6086">
        <v>1.6</v>
      </c>
      <c r="P6086">
        <v>5.8</v>
      </c>
    </row>
    <row r="6087" spans="13:16" x14ac:dyDescent="0.25">
      <c r="M6087">
        <f>1*1.6*6.8</f>
        <v>10.88</v>
      </c>
      <c r="N6087">
        <v>1</v>
      </c>
      <c r="O6087">
        <v>1.6</v>
      </c>
      <c r="P6087">
        <v>6.8</v>
      </c>
    </row>
    <row r="6088" spans="13:16" x14ac:dyDescent="0.25">
      <c r="M6088">
        <f>1*1.6*7.8</f>
        <v>12.48</v>
      </c>
      <c r="N6088">
        <v>1</v>
      </c>
      <c r="O6088">
        <v>1.6</v>
      </c>
      <c r="P6088">
        <v>7.8</v>
      </c>
    </row>
    <row r="6089" spans="13:16" x14ac:dyDescent="0.25">
      <c r="M6089">
        <f>1*1.6*8.8</f>
        <v>14.080000000000002</v>
      </c>
      <c r="N6089">
        <v>1</v>
      </c>
      <c r="O6089">
        <v>1.6</v>
      </c>
      <c r="P6089">
        <v>8.8000000000000007</v>
      </c>
    </row>
    <row r="6090" spans="13:16" x14ac:dyDescent="0.25">
      <c r="M6090">
        <f>1*1.6*9.8</f>
        <v>15.680000000000001</v>
      </c>
      <c r="N6090">
        <v>1</v>
      </c>
      <c r="O6090">
        <v>1.6</v>
      </c>
      <c r="P6090">
        <v>9.8000000000000007</v>
      </c>
    </row>
    <row r="6091" spans="13:16" x14ac:dyDescent="0.25">
      <c r="M6091">
        <f>1*1.6*10.8</f>
        <v>17.28</v>
      </c>
      <c r="N6091">
        <v>1</v>
      </c>
      <c r="O6091">
        <v>1.6</v>
      </c>
      <c r="P6091">
        <v>10.8</v>
      </c>
    </row>
    <row r="6092" spans="13:16" x14ac:dyDescent="0.25">
      <c r="M6092">
        <f>1*1.6*1.9</f>
        <v>3.04</v>
      </c>
      <c r="N6092">
        <v>1</v>
      </c>
      <c r="O6092">
        <v>1.6</v>
      </c>
      <c r="P6092">
        <v>1.9</v>
      </c>
    </row>
    <row r="6093" spans="13:16" x14ac:dyDescent="0.25">
      <c r="M6093">
        <f>1*1.6*2.9</f>
        <v>4.6399999999999997</v>
      </c>
      <c r="N6093">
        <v>1</v>
      </c>
      <c r="O6093">
        <v>1.6</v>
      </c>
      <c r="P6093">
        <v>2.9</v>
      </c>
    </row>
    <row r="6094" spans="13:16" x14ac:dyDescent="0.25">
      <c r="M6094">
        <f>1*1.6*3.9</f>
        <v>6.24</v>
      </c>
      <c r="N6094">
        <v>1</v>
      </c>
      <c r="O6094">
        <v>1.6</v>
      </c>
      <c r="P6094">
        <v>3.9</v>
      </c>
    </row>
    <row r="6095" spans="13:16" x14ac:dyDescent="0.25">
      <c r="M6095">
        <f>1*1.6*4.9</f>
        <v>7.8400000000000007</v>
      </c>
      <c r="N6095">
        <v>1</v>
      </c>
      <c r="O6095">
        <v>1.6</v>
      </c>
      <c r="P6095">
        <v>4.9000000000000004</v>
      </c>
    </row>
    <row r="6096" spans="13:16" x14ac:dyDescent="0.25">
      <c r="M6096">
        <f>1*1.6*5.9</f>
        <v>9.4400000000000013</v>
      </c>
      <c r="N6096">
        <v>1</v>
      </c>
      <c r="O6096">
        <v>1.6</v>
      </c>
      <c r="P6096">
        <v>5.9</v>
      </c>
    </row>
    <row r="6097" spans="13:16" x14ac:dyDescent="0.25">
      <c r="M6097">
        <f>1*1.6*6.9</f>
        <v>11.040000000000001</v>
      </c>
      <c r="N6097">
        <v>1</v>
      </c>
      <c r="O6097">
        <v>1.6</v>
      </c>
      <c r="P6097">
        <v>6.9</v>
      </c>
    </row>
    <row r="6098" spans="13:16" x14ac:dyDescent="0.25">
      <c r="M6098">
        <f>1*1.6*7.9</f>
        <v>12.64</v>
      </c>
      <c r="N6098">
        <v>1</v>
      </c>
      <c r="O6098">
        <v>1.6</v>
      </c>
      <c r="P6098">
        <v>7.9</v>
      </c>
    </row>
    <row r="6099" spans="13:16" x14ac:dyDescent="0.25">
      <c r="M6099">
        <f>1*1.6*8.9</f>
        <v>14.240000000000002</v>
      </c>
      <c r="N6099">
        <v>1</v>
      </c>
      <c r="O6099">
        <v>1.6</v>
      </c>
      <c r="P6099">
        <v>8.9</v>
      </c>
    </row>
    <row r="6100" spans="13:16" x14ac:dyDescent="0.25">
      <c r="M6100">
        <f>1*1.6*9.9</f>
        <v>15.840000000000002</v>
      </c>
      <c r="N6100">
        <v>1</v>
      </c>
      <c r="O6100">
        <v>1.6</v>
      </c>
      <c r="P6100">
        <v>9.9</v>
      </c>
    </row>
    <row r="6101" spans="13:16" x14ac:dyDescent="0.25">
      <c r="M6101">
        <f>1*1.6*10.9</f>
        <v>17.440000000000001</v>
      </c>
      <c r="N6101">
        <v>1</v>
      </c>
      <c r="O6101">
        <v>1.6</v>
      </c>
      <c r="P6101">
        <v>10.9</v>
      </c>
    </row>
    <row r="6102" spans="13:16" x14ac:dyDescent="0.25">
      <c r="M6102">
        <f>1*2.6*1</f>
        <v>2.6</v>
      </c>
      <c r="N6102">
        <v>1</v>
      </c>
      <c r="O6102">
        <v>2.6</v>
      </c>
      <c r="P6102">
        <v>1</v>
      </c>
    </row>
    <row r="6103" spans="13:16" x14ac:dyDescent="0.25">
      <c r="M6103">
        <f>1*2.6*2</f>
        <v>5.2</v>
      </c>
      <c r="N6103">
        <v>1</v>
      </c>
      <c r="O6103">
        <v>2.6</v>
      </c>
      <c r="P6103">
        <v>2</v>
      </c>
    </row>
    <row r="6104" spans="13:16" x14ac:dyDescent="0.25">
      <c r="M6104">
        <f>1*2.6*3</f>
        <v>7.8000000000000007</v>
      </c>
      <c r="N6104">
        <v>1</v>
      </c>
      <c r="O6104">
        <v>2.6</v>
      </c>
      <c r="P6104">
        <v>3</v>
      </c>
    </row>
    <row r="6105" spans="13:16" x14ac:dyDescent="0.25">
      <c r="M6105">
        <f>1*2.6*4</f>
        <v>10.4</v>
      </c>
      <c r="N6105">
        <v>1</v>
      </c>
      <c r="O6105">
        <v>2.6</v>
      </c>
      <c r="P6105">
        <v>4</v>
      </c>
    </row>
    <row r="6106" spans="13:16" x14ac:dyDescent="0.25">
      <c r="M6106">
        <f>1*2.6*5</f>
        <v>13</v>
      </c>
      <c r="N6106">
        <v>1</v>
      </c>
      <c r="O6106">
        <v>2.6</v>
      </c>
      <c r="P6106">
        <v>5</v>
      </c>
    </row>
    <row r="6107" spans="13:16" x14ac:dyDescent="0.25">
      <c r="M6107">
        <f>1*2.6*6</f>
        <v>15.600000000000001</v>
      </c>
      <c r="N6107">
        <v>1</v>
      </c>
      <c r="O6107">
        <v>2.6</v>
      </c>
      <c r="P6107">
        <v>6</v>
      </c>
    </row>
    <row r="6108" spans="13:16" x14ac:dyDescent="0.25">
      <c r="M6108">
        <f>1*2.6*7</f>
        <v>18.2</v>
      </c>
      <c r="N6108">
        <v>1</v>
      </c>
      <c r="O6108">
        <v>2.6</v>
      </c>
      <c r="P6108">
        <v>7</v>
      </c>
    </row>
    <row r="6109" spans="13:16" x14ac:dyDescent="0.25">
      <c r="M6109">
        <f>1*2.6*8</f>
        <v>20.8</v>
      </c>
      <c r="N6109">
        <v>1</v>
      </c>
      <c r="O6109">
        <v>2.6</v>
      </c>
      <c r="P6109">
        <v>8</v>
      </c>
    </row>
    <row r="6110" spans="13:16" x14ac:dyDescent="0.25">
      <c r="M6110">
        <f>1*2.6*9</f>
        <v>23.400000000000002</v>
      </c>
      <c r="N6110">
        <v>1</v>
      </c>
      <c r="O6110">
        <v>2.6</v>
      </c>
      <c r="P6110">
        <v>9</v>
      </c>
    </row>
    <row r="6111" spans="13:16" x14ac:dyDescent="0.25">
      <c r="M6111">
        <f>1*2.6*10</f>
        <v>26</v>
      </c>
      <c r="N6111">
        <v>1</v>
      </c>
      <c r="O6111">
        <v>2.6</v>
      </c>
      <c r="P6111">
        <v>10</v>
      </c>
    </row>
    <row r="6112" spans="13:16" x14ac:dyDescent="0.25">
      <c r="M6112">
        <f>1*2.6*1.1</f>
        <v>2.8600000000000003</v>
      </c>
      <c r="N6112">
        <v>1</v>
      </c>
      <c r="O6112">
        <v>2.6</v>
      </c>
      <c r="P6112">
        <v>1.1000000000000001</v>
      </c>
    </row>
    <row r="6113" spans="13:16" x14ac:dyDescent="0.25">
      <c r="M6113">
        <f>1*2.6*2.1</f>
        <v>5.4600000000000009</v>
      </c>
      <c r="N6113">
        <v>1</v>
      </c>
      <c r="O6113">
        <v>2.6</v>
      </c>
      <c r="P6113">
        <v>2.1</v>
      </c>
    </row>
    <row r="6114" spans="13:16" x14ac:dyDescent="0.25">
      <c r="M6114">
        <f>1*2.6*3.1</f>
        <v>8.06</v>
      </c>
      <c r="N6114">
        <v>1</v>
      </c>
      <c r="O6114">
        <v>2.6</v>
      </c>
      <c r="P6114">
        <v>3.1</v>
      </c>
    </row>
    <row r="6115" spans="13:16" x14ac:dyDescent="0.25">
      <c r="M6115">
        <f>1*2.6*4.1</f>
        <v>10.66</v>
      </c>
      <c r="N6115">
        <v>1</v>
      </c>
      <c r="O6115">
        <v>2.6</v>
      </c>
      <c r="P6115">
        <v>4.0999999999999996</v>
      </c>
    </row>
    <row r="6116" spans="13:16" x14ac:dyDescent="0.25">
      <c r="M6116">
        <f>1*2.6*5.1</f>
        <v>13.26</v>
      </c>
      <c r="N6116">
        <v>1</v>
      </c>
      <c r="O6116">
        <v>2.6</v>
      </c>
      <c r="P6116">
        <v>5.0999999999999996</v>
      </c>
    </row>
    <row r="6117" spans="13:16" x14ac:dyDescent="0.25">
      <c r="M6117">
        <f>1*2.6*6.1</f>
        <v>15.86</v>
      </c>
      <c r="N6117">
        <v>1</v>
      </c>
      <c r="O6117">
        <v>2.6</v>
      </c>
      <c r="P6117">
        <v>6.1</v>
      </c>
    </row>
    <row r="6118" spans="13:16" x14ac:dyDescent="0.25">
      <c r="M6118">
        <f>1*2.6*7.1</f>
        <v>18.46</v>
      </c>
      <c r="N6118">
        <v>1</v>
      </c>
      <c r="O6118">
        <v>2.6</v>
      </c>
      <c r="P6118">
        <v>7.1</v>
      </c>
    </row>
    <row r="6119" spans="13:16" x14ac:dyDescent="0.25">
      <c r="M6119">
        <f>1*2.6*8.1</f>
        <v>21.06</v>
      </c>
      <c r="N6119">
        <v>1</v>
      </c>
      <c r="O6119">
        <v>2.6</v>
      </c>
      <c r="P6119">
        <v>8.1</v>
      </c>
    </row>
    <row r="6120" spans="13:16" x14ac:dyDescent="0.25">
      <c r="M6120">
        <f>1*2.6*9.1</f>
        <v>23.66</v>
      </c>
      <c r="N6120">
        <v>1</v>
      </c>
      <c r="O6120">
        <v>2.6</v>
      </c>
      <c r="P6120">
        <v>9.1</v>
      </c>
    </row>
    <row r="6121" spans="13:16" x14ac:dyDescent="0.25">
      <c r="M6121">
        <f>1*2.6*10.1</f>
        <v>26.26</v>
      </c>
      <c r="N6121">
        <v>1</v>
      </c>
      <c r="O6121">
        <v>2.6</v>
      </c>
      <c r="P6121">
        <v>10.1</v>
      </c>
    </row>
    <row r="6122" spans="13:16" x14ac:dyDescent="0.25">
      <c r="M6122">
        <f>1*2.6*1.2</f>
        <v>3.12</v>
      </c>
      <c r="N6122">
        <v>1</v>
      </c>
      <c r="O6122">
        <v>2.6</v>
      </c>
      <c r="P6122">
        <v>1.2</v>
      </c>
    </row>
    <row r="6123" spans="13:16" x14ac:dyDescent="0.25">
      <c r="M6123">
        <f>1*2.6*2.2</f>
        <v>5.7200000000000006</v>
      </c>
      <c r="N6123">
        <v>1</v>
      </c>
      <c r="O6123">
        <v>2.6</v>
      </c>
      <c r="P6123">
        <v>2.2000000000000002</v>
      </c>
    </row>
    <row r="6124" spans="13:16" x14ac:dyDescent="0.25">
      <c r="M6124">
        <f>1*2.6*3.2</f>
        <v>8.32</v>
      </c>
      <c r="N6124">
        <v>1</v>
      </c>
      <c r="O6124">
        <v>2.6</v>
      </c>
      <c r="P6124">
        <v>3.2</v>
      </c>
    </row>
    <row r="6125" spans="13:16" x14ac:dyDescent="0.25">
      <c r="M6125">
        <f>1*2.6*4.2</f>
        <v>10.920000000000002</v>
      </c>
      <c r="N6125">
        <v>1</v>
      </c>
      <c r="O6125">
        <v>2.6</v>
      </c>
      <c r="P6125">
        <v>4.2</v>
      </c>
    </row>
    <row r="6126" spans="13:16" x14ac:dyDescent="0.25">
      <c r="M6126">
        <f>1*2.6*5.2</f>
        <v>13.520000000000001</v>
      </c>
      <c r="N6126">
        <v>1</v>
      </c>
      <c r="O6126">
        <v>2.6</v>
      </c>
      <c r="P6126">
        <v>5.2</v>
      </c>
    </row>
    <row r="6127" spans="13:16" x14ac:dyDescent="0.25">
      <c r="M6127">
        <f>1*2.6*6.2</f>
        <v>16.12</v>
      </c>
      <c r="N6127">
        <v>1</v>
      </c>
      <c r="O6127">
        <v>2.6</v>
      </c>
      <c r="P6127">
        <v>6.2</v>
      </c>
    </row>
    <row r="6128" spans="13:16" x14ac:dyDescent="0.25">
      <c r="M6128">
        <f>1*2.6*7.2</f>
        <v>18.720000000000002</v>
      </c>
      <c r="N6128">
        <v>1</v>
      </c>
      <c r="O6128">
        <v>2.6</v>
      </c>
      <c r="P6128">
        <v>7.2</v>
      </c>
    </row>
    <row r="6129" spans="13:16" x14ac:dyDescent="0.25">
      <c r="M6129">
        <f>1*2.6*8.2</f>
        <v>21.32</v>
      </c>
      <c r="N6129">
        <v>1</v>
      </c>
      <c r="O6129">
        <v>2.6</v>
      </c>
      <c r="P6129">
        <v>8.1999999999999993</v>
      </c>
    </row>
    <row r="6130" spans="13:16" x14ac:dyDescent="0.25">
      <c r="M6130">
        <f>1*2.6*9.2</f>
        <v>23.919999999999998</v>
      </c>
      <c r="N6130">
        <v>1</v>
      </c>
      <c r="O6130">
        <v>2.6</v>
      </c>
      <c r="P6130">
        <v>9.1999999999999993</v>
      </c>
    </row>
    <row r="6131" spans="13:16" x14ac:dyDescent="0.25">
      <c r="M6131">
        <f>1*2.6*10.2</f>
        <v>26.52</v>
      </c>
      <c r="N6131">
        <v>1</v>
      </c>
      <c r="O6131">
        <v>2.6</v>
      </c>
      <c r="P6131">
        <v>10.199999999999999</v>
      </c>
    </row>
    <row r="6132" spans="13:16" x14ac:dyDescent="0.25">
      <c r="M6132">
        <f>1*2.6*1.3</f>
        <v>3.3800000000000003</v>
      </c>
      <c r="N6132">
        <v>1</v>
      </c>
      <c r="O6132">
        <v>2.6</v>
      </c>
      <c r="P6132">
        <v>1.3</v>
      </c>
    </row>
    <row r="6133" spans="13:16" x14ac:dyDescent="0.25">
      <c r="M6133">
        <f>1*2.6*2.3</f>
        <v>5.9799999999999995</v>
      </c>
      <c r="N6133">
        <v>1</v>
      </c>
      <c r="O6133">
        <v>2.6</v>
      </c>
      <c r="P6133">
        <v>2.2999999999999998</v>
      </c>
    </row>
    <row r="6134" spans="13:16" x14ac:dyDescent="0.25">
      <c r="M6134">
        <f>1*2.6*3.3</f>
        <v>8.58</v>
      </c>
      <c r="N6134">
        <v>1</v>
      </c>
      <c r="O6134">
        <v>2.6</v>
      </c>
      <c r="P6134">
        <v>3.3</v>
      </c>
    </row>
    <row r="6135" spans="13:16" x14ac:dyDescent="0.25">
      <c r="M6135">
        <f>1*2.6*4.3</f>
        <v>11.18</v>
      </c>
      <c r="N6135">
        <v>1</v>
      </c>
      <c r="O6135">
        <v>2.6</v>
      </c>
      <c r="P6135">
        <v>4.3</v>
      </c>
    </row>
    <row r="6136" spans="13:16" x14ac:dyDescent="0.25">
      <c r="M6136">
        <f>1*2.6*5.3</f>
        <v>13.78</v>
      </c>
      <c r="N6136">
        <v>1</v>
      </c>
      <c r="O6136">
        <v>2.6</v>
      </c>
      <c r="P6136">
        <v>5.3</v>
      </c>
    </row>
    <row r="6137" spans="13:16" x14ac:dyDescent="0.25">
      <c r="M6137">
        <f>1*2.6*6.3</f>
        <v>16.38</v>
      </c>
      <c r="N6137">
        <v>1</v>
      </c>
      <c r="O6137">
        <v>2.6</v>
      </c>
      <c r="P6137">
        <v>6.3</v>
      </c>
    </row>
    <row r="6138" spans="13:16" x14ac:dyDescent="0.25">
      <c r="M6138">
        <f>1*2.6*7.3</f>
        <v>18.98</v>
      </c>
      <c r="N6138">
        <v>1</v>
      </c>
      <c r="O6138">
        <v>2.6</v>
      </c>
      <c r="P6138">
        <v>7.3</v>
      </c>
    </row>
    <row r="6139" spans="13:16" x14ac:dyDescent="0.25">
      <c r="M6139">
        <f>1*2.6*8.3</f>
        <v>21.580000000000002</v>
      </c>
      <c r="N6139">
        <v>1</v>
      </c>
      <c r="O6139">
        <v>2.6</v>
      </c>
      <c r="P6139">
        <v>8.3000000000000007</v>
      </c>
    </row>
    <row r="6140" spans="13:16" x14ac:dyDescent="0.25">
      <c r="M6140">
        <f>1*2.6*9.3</f>
        <v>24.180000000000003</v>
      </c>
      <c r="N6140">
        <v>1</v>
      </c>
      <c r="O6140">
        <v>2.6</v>
      </c>
      <c r="P6140">
        <v>9.3000000000000007</v>
      </c>
    </row>
    <row r="6141" spans="13:16" x14ac:dyDescent="0.25">
      <c r="M6141">
        <f>1*2.6*10.3</f>
        <v>26.78</v>
      </c>
      <c r="N6141">
        <v>1</v>
      </c>
      <c r="O6141">
        <v>2.6</v>
      </c>
      <c r="P6141">
        <v>10.3</v>
      </c>
    </row>
    <row r="6142" spans="13:16" x14ac:dyDescent="0.25">
      <c r="M6142">
        <f>1*2.6*1.4</f>
        <v>3.6399999999999997</v>
      </c>
      <c r="N6142">
        <v>1</v>
      </c>
      <c r="O6142">
        <v>2.6</v>
      </c>
      <c r="P6142">
        <v>1.4</v>
      </c>
    </row>
    <row r="6143" spans="13:16" x14ac:dyDescent="0.25">
      <c r="M6143">
        <f>1*2.6*2.4</f>
        <v>6.24</v>
      </c>
      <c r="N6143">
        <v>1</v>
      </c>
      <c r="O6143">
        <v>2.6</v>
      </c>
      <c r="P6143">
        <v>2.4</v>
      </c>
    </row>
    <row r="6144" spans="13:16" x14ac:dyDescent="0.25">
      <c r="M6144">
        <f>1*2.6*3.4</f>
        <v>8.84</v>
      </c>
      <c r="N6144">
        <v>1</v>
      </c>
      <c r="O6144">
        <v>2.6</v>
      </c>
      <c r="P6144">
        <v>3.4</v>
      </c>
    </row>
    <row r="6145" spans="13:16" x14ac:dyDescent="0.25">
      <c r="M6145">
        <f>1*2.6*4.4</f>
        <v>11.440000000000001</v>
      </c>
      <c r="N6145">
        <v>1</v>
      </c>
      <c r="O6145">
        <v>2.6</v>
      </c>
      <c r="P6145">
        <v>4.4000000000000004</v>
      </c>
    </row>
    <row r="6146" spans="13:16" x14ac:dyDescent="0.25">
      <c r="M6146">
        <f>1*2.6*5.4</f>
        <v>14.040000000000001</v>
      </c>
      <c r="N6146">
        <v>1</v>
      </c>
      <c r="O6146">
        <v>2.6</v>
      </c>
      <c r="P6146">
        <v>5.4</v>
      </c>
    </row>
    <row r="6147" spans="13:16" x14ac:dyDescent="0.25">
      <c r="M6147">
        <f>1*2.6*6.4</f>
        <v>16.64</v>
      </c>
      <c r="N6147">
        <v>1</v>
      </c>
      <c r="O6147">
        <v>2.6</v>
      </c>
      <c r="P6147">
        <v>6.4</v>
      </c>
    </row>
    <row r="6148" spans="13:16" x14ac:dyDescent="0.25">
      <c r="M6148">
        <f>1*2.6*7.4</f>
        <v>19.240000000000002</v>
      </c>
      <c r="N6148">
        <v>1</v>
      </c>
      <c r="O6148">
        <v>2.6</v>
      </c>
      <c r="P6148">
        <v>7.4</v>
      </c>
    </row>
    <row r="6149" spans="13:16" x14ac:dyDescent="0.25">
      <c r="M6149">
        <f>1*2.6*8.4</f>
        <v>21.840000000000003</v>
      </c>
      <c r="N6149">
        <v>1</v>
      </c>
      <c r="O6149">
        <v>2.6</v>
      </c>
      <c r="P6149">
        <v>8.4</v>
      </c>
    </row>
    <row r="6150" spans="13:16" x14ac:dyDescent="0.25">
      <c r="M6150">
        <f>1*2.6*9.4</f>
        <v>24.44</v>
      </c>
      <c r="N6150">
        <v>1</v>
      </c>
      <c r="O6150">
        <v>2.6</v>
      </c>
      <c r="P6150">
        <v>9.4</v>
      </c>
    </row>
    <row r="6151" spans="13:16" x14ac:dyDescent="0.25">
      <c r="M6151">
        <f>1*2.6*10.4</f>
        <v>27.040000000000003</v>
      </c>
      <c r="N6151">
        <v>1</v>
      </c>
      <c r="O6151">
        <v>2.6</v>
      </c>
      <c r="P6151">
        <v>10.4</v>
      </c>
    </row>
    <row r="6152" spans="13:16" x14ac:dyDescent="0.25">
      <c r="M6152">
        <f>1*2.6*1.5</f>
        <v>3.9000000000000004</v>
      </c>
      <c r="N6152">
        <v>1</v>
      </c>
      <c r="O6152">
        <v>2.6</v>
      </c>
      <c r="P6152">
        <v>1.5</v>
      </c>
    </row>
    <row r="6153" spans="13:16" x14ac:dyDescent="0.25">
      <c r="M6153">
        <f>1*2.6*2.5</f>
        <v>6.5</v>
      </c>
      <c r="N6153">
        <v>1</v>
      </c>
      <c r="O6153">
        <v>2.6</v>
      </c>
      <c r="P6153">
        <v>2.5</v>
      </c>
    </row>
    <row r="6154" spans="13:16" x14ac:dyDescent="0.25">
      <c r="M6154">
        <f>1*2.6*3.5</f>
        <v>9.1</v>
      </c>
      <c r="N6154">
        <v>1</v>
      </c>
      <c r="O6154">
        <v>2.6</v>
      </c>
      <c r="P6154">
        <v>3.5</v>
      </c>
    </row>
    <row r="6155" spans="13:16" x14ac:dyDescent="0.25">
      <c r="M6155">
        <f>1*2.6*4.5</f>
        <v>11.700000000000001</v>
      </c>
      <c r="N6155">
        <v>1</v>
      </c>
      <c r="O6155">
        <v>2.6</v>
      </c>
      <c r="P6155">
        <v>4.5</v>
      </c>
    </row>
    <row r="6156" spans="13:16" x14ac:dyDescent="0.25">
      <c r="M6156">
        <f>1*2.6*5.5</f>
        <v>14.3</v>
      </c>
      <c r="N6156">
        <v>1</v>
      </c>
      <c r="O6156">
        <v>2.6</v>
      </c>
      <c r="P6156">
        <v>5.5</v>
      </c>
    </row>
    <row r="6157" spans="13:16" x14ac:dyDescent="0.25">
      <c r="M6157">
        <f>1*2.6*6.5</f>
        <v>16.900000000000002</v>
      </c>
      <c r="N6157">
        <v>1</v>
      </c>
      <c r="O6157">
        <v>2.6</v>
      </c>
      <c r="P6157">
        <v>6.5</v>
      </c>
    </row>
    <row r="6158" spans="13:16" x14ac:dyDescent="0.25">
      <c r="M6158">
        <f>1*2.6*7.5</f>
        <v>19.5</v>
      </c>
      <c r="N6158">
        <v>1</v>
      </c>
      <c r="O6158">
        <v>2.6</v>
      </c>
      <c r="P6158">
        <v>7.5</v>
      </c>
    </row>
    <row r="6159" spans="13:16" x14ac:dyDescent="0.25">
      <c r="M6159">
        <f>1*2.6*8.5</f>
        <v>22.1</v>
      </c>
      <c r="N6159">
        <v>1</v>
      </c>
      <c r="O6159">
        <v>2.6</v>
      </c>
      <c r="P6159">
        <v>8.5</v>
      </c>
    </row>
    <row r="6160" spans="13:16" x14ac:dyDescent="0.25">
      <c r="M6160">
        <f>1*2.6*9.5</f>
        <v>24.7</v>
      </c>
      <c r="N6160">
        <v>1</v>
      </c>
      <c r="O6160">
        <v>2.6</v>
      </c>
      <c r="P6160">
        <v>9.5</v>
      </c>
    </row>
    <row r="6161" spans="13:16" x14ac:dyDescent="0.25">
      <c r="M6161">
        <f>1*2.6*10.5</f>
        <v>27.3</v>
      </c>
      <c r="N6161">
        <v>1</v>
      </c>
      <c r="O6161">
        <v>2.6</v>
      </c>
      <c r="P6161">
        <v>10.5</v>
      </c>
    </row>
    <row r="6162" spans="13:16" x14ac:dyDescent="0.25">
      <c r="M6162">
        <f>1*2.6*1.6</f>
        <v>4.16</v>
      </c>
      <c r="N6162">
        <v>1</v>
      </c>
      <c r="O6162">
        <v>2.6</v>
      </c>
      <c r="P6162">
        <v>1.6</v>
      </c>
    </row>
    <row r="6163" spans="13:16" x14ac:dyDescent="0.25">
      <c r="M6163">
        <f>1*2.6*2.6</f>
        <v>6.7600000000000007</v>
      </c>
      <c r="N6163">
        <v>1</v>
      </c>
      <c r="O6163">
        <v>2.6</v>
      </c>
      <c r="P6163">
        <v>2.6</v>
      </c>
    </row>
    <row r="6164" spans="13:16" x14ac:dyDescent="0.25">
      <c r="M6164">
        <f>1*2.6*3.6</f>
        <v>9.3600000000000012</v>
      </c>
      <c r="N6164">
        <v>1</v>
      </c>
      <c r="O6164">
        <v>2.6</v>
      </c>
      <c r="P6164">
        <v>3.6</v>
      </c>
    </row>
    <row r="6165" spans="13:16" x14ac:dyDescent="0.25">
      <c r="M6165">
        <f>1*2.6*4.6</f>
        <v>11.959999999999999</v>
      </c>
      <c r="N6165">
        <v>1</v>
      </c>
      <c r="O6165">
        <v>2.6</v>
      </c>
      <c r="P6165">
        <v>4.5999999999999996</v>
      </c>
    </row>
    <row r="6166" spans="13:16" x14ac:dyDescent="0.25">
      <c r="M6166">
        <f>1*2.6*5.6</f>
        <v>14.559999999999999</v>
      </c>
      <c r="N6166">
        <v>1</v>
      </c>
      <c r="O6166">
        <v>2.6</v>
      </c>
      <c r="P6166">
        <v>5.6</v>
      </c>
    </row>
    <row r="6167" spans="13:16" x14ac:dyDescent="0.25">
      <c r="M6167">
        <f>1*2.6*6.6</f>
        <v>17.16</v>
      </c>
      <c r="N6167">
        <v>1</v>
      </c>
      <c r="O6167">
        <v>2.6</v>
      </c>
      <c r="P6167">
        <v>6.6</v>
      </c>
    </row>
    <row r="6168" spans="13:16" x14ac:dyDescent="0.25">
      <c r="M6168">
        <f>1*2.6*7.6</f>
        <v>19.759999999999998</v>
      </c>
      <c r="N6168">
        <v>1</v>
      </c>
      <c r="O6168">
        <v>2.6</v>
      </c>
      <c r="P6168">
        <v>7.6</v>
      </c>
    </row>
    <row r="6169" spans="13:16" x14ac:dyDescent="0.25">
      <c r="M6169">
        <f>1*2.6*8.6</f>
        <v>22.36</v>
      </c>
      <c r="N6169">
        <v>1</v>
      </c>
      <c r="O6169">
        <v>2.6</v>
      </c>
      <c r="P6169">
        <v>8.6</v>
      </c>
    </row>
    <row r="6170" spans="13:16" x14ac:dyDescent="0.25">
      <c r="M6170">
        <f>1*2.6*9.6</f>
        <v>24.96</v>
      </c>
      <c r="N6170">
        <v>1</v>
      </c>
      <c r="O6170">
        <v>2.6</v>
      </c>
      <c r="P6170">
        <v>9.6</v>
      </c>
    </row>
    <row r="6171" spans="13:16" x14ac:dyDescent="0.25">
      <c r="M6171">
        <f>1*2.6*10.6</f>
        <v>27.56</v>
      </c>
      <c r="N6171">
        <v>1</v>
      </c>
      <c r="O6171">
        <v>2.6</v>
      </c>
      <c r="P6171">
        <v>10.6</v>
      </c>
    </row>
    <row r="6172" spans="13:16" x14ac:dyDescent="0.25">
      <c r="M6172">
        <f>1*2.6*1.7</f>
        <v>4.42</v>
      </c>
      <c r="N6172">
        <v>1</v>
      </c>
      <c r="O6172">
        <v>2.6</v>
      </c>
      <c r="P6172">
        <v>1.7</v>
      </c>
    </row>
    <row r="6173" spans="13:16" x14ac:dyDescent="0.25">
      <c r="M6173">
        <f>1*2.6*2.7</f>
        <v>7.0200000000000005</v>
      </c>
      <c r="N6173">
        <v>1</v>
      </c>
      <c r="O6173">
        <v>2.6</v>
      </c>
      <c r="P6173">
        <v>2.7</v>
      </c>
    </row>
    <row r="6174" spans="13:16" x14ac:dyDescent="0.25">
      <c r="M6174">
        <f>1*2.6*3.7</f>
        <v>9.620000000000001</v>
      </c>
      <c r="N6174">
        <v>1</v>
      </c>
      <c r="O6174">
        <v>2.6</v>
      </c>
      <c r="P6174">
        <v>3.7</v>
      </c>
    </row>
    <row r="6175" spans="13:16" x14ac:dyDescent="0.25">
      <c r="M6175">
        <f>1*2.6*4.7</f>
        <v>12.22</v>
      </c>
      <c r="N6175">
        <v>1</v>
      </c>
      <c r="O6175">
        <v>2.6</v>
      </c>
      <c r="P6175">
        <v>4.7</v>
      </c>
    </row>
    <row r="6176" spans="13:16" x14ac:dyDescent="0.25">
      <c r="M6176">
        <f>1*2.6*5.7</f>
        <v>14.82</v>
      </c>
      <c r="N6176">
        <v>1</v>
      </c>
      <c r="O6176">
        <v>2.6</v>
      </c>
      <c r="P6176">
        <v>5.7</v>
      </c>
    </row>
    <row r="6177" spans="13:16" x14ac:dyDescent="0.25">
      <c r="M6177">
        <f>1*2.6*6.7</f>
        <v>17.420000000000002</v>
      </c>
      <c r="N6177">
        <v>1</v>
      </c>
      <c r="O6177">
        <v>2.6</v>
      </c>
      <c r="P6177">
        <v>6.7</v>
      </c>
    </row>
    <row r="6178" spans="13:16" x14ac:dyDescent="0.25">
      <c r="M6178">
        <f>1*2.6*7.7</f>
        <v>20.02</v>
      </c>
      <c r="N6178">
        <v>1</v>
      </c>
      <c r="O6178">
        <v>2.6</v>
      </c>
      <c r="P6178">
        <v>7.7</v>
      </c>
    </row>
    <row r="6179" spans="13:16" x14ac:dyDescent="0.25">
      <c r="M6179">
        <f>1*2.6*8.7</f>
        <v>22.619999999999997</v>
      </c>
      <c r="N6179">
        <v>1</v>
      </c>
      <c r="O6179">
        <v>2.6</v>
      </c>
      <c r="P6179">
        <v>8.6999999999999993</v>
      </c>
    </row>
    <row r="6180" spans="13:16" x14ac:dyDescent="0.25">
      <c r="M6180">
        <f>1*2.6*9.7</f>
        <v>25.22</v>
      </c>
      <c r="N6180">
        <v>1</v>
      </c>
      <c r="O6180">
        <v>2.6</v>
      </c>
      <c r="P6180">
        <v>9.6999999999999993</v>
      </c>
    </row>
    <row r="6181" spans="13:16" x14ac:dyDescent="0.25">
      <c r="M6181">
        <f>1*2.6*10.7</f>
        <v>27.82</v>
      </c>
      <c r="N6181">
        <v>1</v>
      </c>
      <c r="O6181">
        <v>2.6</v>
      </c>
      <c r="P6181">
        <v>10.7</v>
      </c>
    </row>
    <row r="6182" spans="13:16" x14ac:dyDescent="0.25">
      <c r="M6182">
        <f>1*2.6*1.8</f>
        <v>4.6800000000000006</v>
      </c>
      <c r="N6182">
        <v>1</v>
      </c>
      <c r="O6182">
        <v>2.6</v>
      </c>
      <c r="P6182">
        <v>1.8</v>
      </c>
    </row>
    <row r="6183" spans="13:16" x14ac:dyDescent="0.25">
      <c r="M6183">
        <f>1*2.6*2.8</f>
        <v>7.2799999999999994</v>
      </c>
      <c r="N6183">
        <v>1</v>
      </c>
      <c r="O6183">
        <v>2.6</v>
      </c>
      <c r="P6183">
        <v>2.8</v>
      </c>
    </row>
    <row r="6184" spans="13:16" x14ac:dyDescent="0.25">
      <c r="M6184">
        <f>1*2.6*3.8</f>
        <v>9.879999999999999</v>
      </c>
      <c r="N6184">
        <v>1</v>
      </c>
      <c r="O6184">
        <v>2.6</v>
      </c>
      <c r="P6184">
        <v>3.8</v>
      </c>
    </row>
    <row r="6185" spans="13:16" x14ac:dyDescent="0.25">
      <c r="M6185">
        <f>1*2.6*4.8</f>
        <v>12.48</v>
      </c>
      <c r="N6185">
        <v>1</v>
      </c>
      <c r="O6185">
        <v>2.6</v>
      </c>
      <c r="P6185">
        <v>4.8</v>
      </c>
    </row>
    <row r="6186" spans="13:16" x14ac:dyDescent="0.25">
      <c r="M6186">
        <f>1*2.6*5.8</f>
        <v>15.08</v>
      </c>
      <c r="N6186">
        <v>1</v>
      </c>
      <c r="O6186">
        <v>2.6</v>
      </c>
      <c r="P6186">
        <v>5.8</v>
      </c>
    </row>
    <row r="6187" spans="13:16" x14ac:dyDescent="0.25">
      <c r="M6187">
        <f>1*2.6*6.8</f>
        <v>17.68</v>
      </c>
      <c r="N6187">
        <v>1</v>
      </c>
      <c r="O6187">
        <v>2.6</v>
      </c>
      <c r="P6187">
        <v>6.8</v>
      </c>
    </row>
    <row r="6188" spans="13:16" x14ac:dyDescent="0.25">
      <c r="M6188">
        <f>1*2.6*7.8</f>
        <v>20.28</v>
      </c>
      <c r="N6188">
        <v>1</v>
      </c>
      <c r="O6188">
        <v>2.6</v>
      </c>
      <c r="P6188">
        <v>7.8</v>
      </c>
    </row>
    <row r="6189" spans="13:16" x14ac:dyDescent="0.25">
      <c r="M6189">
        <f>1*2.6*8.8</f>
        <v>22.880000000000003</v>
      </c>
      <c r="N6189">
        <v>1</v>
      </c>
      <c r="O6189">
        <v>2.6</v>
      </c>
      <c r="P6189">
        <v>8.8000000000000007</v>
      </c>
    </row>
    <row r="6190" spans="13:16" x14ac:dyDescent="0.25">
      <c r="M6190">
        <f>1*2.6*9.8</f>
        <v>25.480000000000004</v>
      </c>
      <c r="N6190">
        <v>1</v>
      </c>
      <c r="O6190">
        <v>2.6</v>
      </c>
      <c r="P6190">
        <v>9.8000000000000007</v>
      </c>
    </row>
    <row r="6191" spans="13:16" x14ac:dyDescent="0.25">
      <c r="M6191">
        <f>1*2.6*10.8</f>
        <v>28.080000000000002</v>
      </c>
      <c r="N6191">
        <v>1</v>
      </c>
      <c r="O6191">
        <v>2.6</v>
      </c>
      <c r="P6191">
        <v>10.8</v>
      </c>
    </row>
    <row r="6192" spans="13:16" x14ac:dyDescent="0.25">
      <c r="M6192">
        <f>1*2.6*1.9</f>
        <v>4.9399999999999995</v>
      </c>
      <c r="N6192">
        <v>1</v>
      </c>
      <c r="O6192">
        <v>2.6</v>
      </c>
      <c r="P6192">
        <v>1.9</v>
      </c>
    </row>
    <row r="6193" spans="13:16" x14ac:dyDescent="0.25">
      <c r="M6193">
        <f>1*2.6*2.9</f>
        <v>7.54</v>
      </c>
      <c r="N6193">
        <v>1</v>
      </c>
      <c r="O6193">
        <v>2.6</v>
      </c>
      <c r="P6193">
        <v>2.9</v>
      </c>
    </row>
    <row r="6194" spans="13:16" x14ac:dyDescent="0.25">
      <c r="M6194">
        <f>1*2.6*3.9</f>
        <v>10.14</v>
      </c>
      <c r="N6194">
        <v>1</v>
      </c>
      <c r="O6194">
        <v>2.6</v>
      </c>
      <c r="P6194">
        <v>3.9</v>
      </c>
    </row>
    <row r="6195" spans="13:16" x14ac:dyDescent="0.25">
      <c r="M6195">
        <f>1*2.6*4.9</f>
        <v>12.740000000000002</v>
      </c>
      <c r="N6195">
        <v>1</v>
      </c>
      <c r="O6195">
        <v>2.6</v>
      </c>
      <c r="P6195">
        <v>4.9000000000000004</v>
      </c>
    </row>
    <row r="6196" spans="13:16" x14ac:dyDescent="0.25">
      <c r="M6196">
        <f>1*2.6*5.9</f>
        <v>15.340000000000002</v>
      </c>
      <c r="N6196">
        <v>1</v>
      </c>
      <c r="O6196">
        <v>2.6</v>
      </c>
      <c r="P6196">
        <v>5.9</v>
      </c>
    </row>
    <row r="6197" spans="13:16" x14ac:dyDescent="0.25">
      <c r="M6197">
        <f>1*2.6*6.9</f>
        <v>17.940000000000001</v>
      </c>
      <c r="N6197">
        <v>1</v>
      </c>
      <c r="O6197">
        <v>2.6</v>
      </c>
      <c r="P6197">
        <v>6.9</v>
      </c>
    </row>
    <row r="6198" spans="13:16" x14ac:dyDescent="0.25">
      <c r="M6198">
        <f>1*2.6*7.9</f>
        <v>20.540000000000003</v>
      </c>
      <c r="N6198">
        <v>1</v>
      </c>
      <c r="O6198">
        <v>2.6</v>
      </c>
      <c r="P6198">
        <v>7.9</v>
      </c>
    </row>
    <row r="6199" spans="13:16" x14ac:dyDescent="0.25">
      <c r="M6199">
        <f>1*2.6*8.9</f>
        <v>23.14</v>
      </c>
      <c r="N6199">
        <v>1</v>
      </c>
      <c r="O6199">
        <v>2.6</v>
      </c>
      <c r="P6199">
        <v>8.9</v>
      </c>
    </row>
    <row r="6200" spans="13:16" x14ac:dyDescent="0.25">
      <c r="M6200">
        <f>1*2.6*9.9</f>
        <v>25.740000000000002</v>
      </c>
      <c r="N6200">
        <v>1</v>
      </c>
      <c r="O6200">
        <v>2.6</v>
      </c>
      <c r="P6200">
        <v>9.9</v>
      </c>
    </row>
    <row r="6201" spans="13:16" x14ac:dyDescent="0.25">
      <c r="M6201">
        <f>1*2.6*10.9</f>
        <v>28.340000000000003</v>
      </c>
      <c r="N6201">
        <v>1</v>
      </c>
      <c r="O6201">
        <v>2.6</v>
      </c>
      <c r="P6201">
        <v>10.9</v>
      </c>
    </row>
    <row r="6202" spans="13:16" x14ac:dyDescent="0.25">
      <c r="M6202">
        <f>1*3.6*1</f>
        <v>3.6</v>
      </c>
      <c r="N6202">
        <v>1</v>
      </c>
      <c r="O6202">
        <v>3.6</v>
      </c>
      <c r="P6202">
        <v>1</v>
      </c>
    </row>
    <row r="6203" spans="13:16" x14ac:dyDescent="0.25">
      <c r="M6203">
        <f>1*3.6*2</f>
        <v>7.2</v>
      </c>
      <c r="N6203">
        <v>1</v>
      </c>
      <c r="O6203">
        <v>3.6</v>
      </c>
      <c r="P6203">
        <v>2</v>
      </c>
    </row>
    <row r="6204" spans="13:16" x14ac:dyDescent="0.25">
      <c r="M6204">
        <f>1*3.6*3</f>
        <v>10.8</v>
      </c>
      <c r="N6204">
        <v>1</v>
      </c>
      <c r="O6204">
        <v>3.6</v>
      </c>
      <c r="P6204">
        <v>3</v>
      </c>
    </row>
    <row r="6205" spans="13:16" x14ac:dyDescent="0.25">
      <c r="M6205">
        <f>1*3.6*4</f>
        <v>14.4</v>
      </c>
      <c r="N6205">
        <v>1</v>
      </c>
      <c r="O6205">
        <v>3.6</v>
      </c>
      <c r="P6205">
        <v>4</v>
      </c>
    </row>
    <row r="6206" spans="13:16" x14ac:dyDescent="0.25">
      <c r="M6206">
        <f>1*3.6*5</f>
        <v>18</v>
      </c>
      <c r="N6206">
        <v>1</v>
      </c>
      <c r="O6206">
        <v>3.6</v>
      </c>
      <c r="P6206">
        <v>5</v>
      </c>
    </row>
    <row r="6207" spans="13:16" x14ac:dyDescent="0.25">
      <c r="M6207">
        <f>1*3.6*6</f>
        <v>21.6</v>
      </c>
      <c r="N6207">
        <v>1</v>
      </c>
      <c r="O6207">
        <v>3.6</v>
      </c>
      <c r="P6207">
        <v>6</v>
      </c>
    </row>
    <row r="6208" spans="13:16" x14ac:dyDescent="0.25">
      <c r="M6208">
        <f>1*3.6*7</f>
        <v>25.2</v>
      </c>
      <c r="N6208">
        <v>1</v>
      </c>
      <c r="O6208">
        <v>3.6</v>
      </c>
      <c r="P6208">
        <v>7</v>
      </c>
    </row>
    <row r="6209" spans="13:16" x14ac:dyDescent="0.25">
      <c r="M6209">
        <f>1*3.6*8</f>
        <v>28.8</v>
      </c>
      <c r="N6209">
        <v>1</v>
      </c>
      <c r="O6209">
        <v>3.6</v>
      </c>
      <c r="P6209">
        <v>8</v>
      </c>
    </row>
    <row r="6210" spans="13:16" x14ac:dyDescent="0.25">
      <c r="M6210">
        <f>1*3.6*9</f>
        <v>32.4</v>
      </c>
      <c r="N6210">
        <v>1</v>
      </c>
      <c r="O6210">
        <v>3.6</v>
      </c>
      <c r="P6210">
        <v>9</v>
      </c>
    </row>
    <row r="6211" spans="13:16" x14ac:dyDescent="0.25">
      <c r="M6211">
        <f>1*3.6*10</f>
        <v>36</v>
      </c>
      <c r="N6211">
        <v>1</v>
      </c>
      <c r="O6211">
        <v>3.6</v>
      </c>
      <c r="P6211">
        <v>10</v>
      </c>
    </row>
    <row r="6212" spans="13:16" x14ac:dyDescent="0.25">
      <c r="M6212">
        <f>1*3.6*1.1</f>
        <v>3.9600000000000004</v>
      </c>
      <c r="N6212">
        <v>1</v>
      </c>
      <c r="O6212">
        <v>3.6</v>
      </c>
      <c r="P6212">
        <v>1.1000000000000001</v>
      </c>
    </row>
    <row r="6213" spans="13:16" x14ac:dyDescent="0.25">
      <c r="M6213">
        <f>1*3.6*2.1</f>
        <v>7.5600000000000005</v>
      </c>
      <c r="N6213">
        <v>1</v>
      </c>
      <c r="O6213">
        <v>3.6</v>
      </c>
      <c r="P6213">
        <v>2.1</v>
      </c>
    </row>
    <row r="6214" spans="13:16" x14ac:dyDescent="0.25">
      <c r="M6214">
        <f>1*3.6*3.1</f>
        <v>11.16</v>
      </c>
      <c r="N6214">
        <v>1</v>
      </c>
      <c r="O6214">
        <v>3.6</v>
      </c>
      <c r="P6214">
        <v>3.1</v>
      </c>
    </row>
    <row r="6215" spans="13:16" x14ac:dyDescent="0.25">
      <c r="M6215">
        <f>1*3.6*4.1</f>
        <v>14.76</v>
      </c>
      <c r="N6215">
        <v>1</v>
      </c>
      <c r="O6215">
        <v>3.6</v>
      </c>
      <c r="P6215">
        <v>4.0999999999999996</v>
      </c>
    </row>
    <row r="6216" spans="13:16" x14ac:dyDescent="0.25">
      <c r="M6216">
        <f>1*3.6*5.1</f>
        <v>18.36</v>
      </c>
      <c r="N6216">
        <v>1</v>
      </c>
      <c r="O6216">
        <v>3.6</v>
      </c>
      <c r="P6216">
        <v>5.0999999999999996</v>
      </c>
    </row>
    <row r="6217" spans="13:16" x14ac:dyDescent="0.25">
      <c r="M6217">
        <f>1*3.6*6.1</f>
        <v>21.96</v>
      </c>
      <c r="N6217">
        <v>1</v>
      </c>
      <c r="O6217">
        <v>3.6</v>
      </c>
      <c r="P6217">
        <v>6.1</v>
      </c>
    </row>
    <row r="6218" spans="13:16" x14ac:dyDescent="0.25">
      <c r="M6218">
        <f>1*3.6*7.1</f>
        <v>25.56</v>
      </c>
      <c r="N6218">
        <v>1</v>
      </c>
      <c r="O6218">
        <v>3.6</v>
      </c>
      <c r="P6218">
        <v>7.1</v>
      </c>
    </row>
    <row r="6219" spans="13:16" x14ac:dyDescent="0.25">
      <c r="M6219">
        <f>1*3.6*8.1</f>
        <v>29.16</v>
      </c>
      <c r="N6219">
        <v>1</v>
      </c>
      <c r="O6219">
        <v>3.6</v>
      </c>
      <c r="P6219">
        <v>8.1</v>
      </c>
    </row>
    <row r="6220" spans="13:16" x14ac:dyDescent="0.25">
      <c r="M6220">
        <f>1*3.6*9.1</f>
        <v>32.76</v>
      </c>
      <c r="N6220">
        <v>1</v>
      </c>
      <c r="O6220">
        <v>3.6</v>
      </c>
      <c r="P6220">
        <v>9.1</v>
      </c>
    </row>
    <row r="6221" spans="13:16" x14ac:dyDescent="0.25">
      <c r="M6221">
        <f>1*3.6*10.1</f>
        <v>36.36</v>
      </c>
      <c r="N6221">
        <v>1</v>
      </c>
      <c r="O6221">
        <v>3.6</v>
      </c>
      <c r="P6221">
        <v>10.1</v>
      </c>
    </row>
    <row r="6222" spans="13:16" x14ac:dyDescent="0.25">
      <c r="M6222">
        <f>1*3.6*1.2</f>
        <v>4.32</v>
      </c>
      <c r="N6222">
        <v>1</v>
      </c>
      <c r="O6222">
        <v>3.6</v>
      </c>
      <c r="P6222">
        <v>1.2</v>
      </c>
    </row>
    <row r="6223" spans="13:16" x14ac:dyDescent="0.25">
      <c r="M6223">
        <f>1*3.6*2.2</f>
        <v>7.9200000000000008</v>
      </c>
      <c r="N6223">
        <v>1</v>
      </c>
      <c r="O6223">
        <v>3.6</v>
      </c>
      <c r="P6223">
        <v>2.2000000000000002</v>
      </c>
    </row>
    <row r="6224" spans="13:16" x14ac:dyDescent="0.25">
      <c r="M6224">
        <f>1*3.6*3.2</f>
        <v>11.520000000000001</v>
      </c>
      <c r="N6224">
        <v>1</v>
      </c>
      <c r="O6224">
        <v>3.6</v>
      </c>
      <c r="P6224">
        <v>3.2</v>
      </c>
    </row>
    <row r="6225" spans="13:16" x14ac:dyDescent="0.25">
      <c r="M6225">
        <f>1*3.6*4.2</f>
        <v>15.120000000000001</v>
      </c>
      <c r="N6225">
        <v>1</v>
      </c>
      <c r="O6225">
        <v>3.6</v>
      </c>
      <c r="P6225">
        <v>4.2</v>
      </c>
    </row>
    <row r="6226" spans="13:16" x14ac:dyDescent="0.25">
      <c r="M6226">
        <f>1*3.6*5.2</f>
        <v>18.720000000000002</v>
      </c>
      <c r="N6226">
        <v>1</v>
      </c>
      <c r="O6226">
        <v>3.6</v>
      </c>
      <c r="P6226">
        <v>5.2</v>
      </c>
    </row>
    <row r="6227" spans="13:16" x14ac:dyDescent="0.25">
      <c r="M6227">
        <f>1*3.6*6.2</f>
        <v>22.32</v>
      </c>
      <c r="N6227">
        <v>1</v>
      </c>
      <c r="O6227">
        <v>3.6</v>
      </c>
      <c r="P6227">
        <v>6.2</v>
      </c>
    </row>
    <row r="6228" spans="13:16" x14ac:dyDescent="0.25">
      <c r="M6228">
        <f>1*3.6*7.2</f>
        <v>25.92</v>
      </c>
      <c r="N6228">
        <v>1</v>
      </c>
      <c r="O6228">
        <v>3.6</v>
      </c>
      <c r="P6228">
        <v>7.2</v>
      </c>
    </row>
    <row r="6229" spans="13:16" x14ac:dyDescent="0.25">
      <c r="M6229">
        <f>1*3.6*8.2</f>
        <v>29.52</v>
      </c>
      <c r="N6229">
        <v>1</v>
      </c>
      <c r="O6229">
        <v>3.6</v>
      </c>
      <c r="P6229">
        <v>8.1999999999999993</v>
      </c>
    </row>
    <row r="6230" spans="13:16" x14ac:dyDescent="0.25">
      <c r="M6230">
        <f>1*3.6*9.2</f>
        <v>33.119999999999997</v>
      </c>
      <c r="N6230">
        <v>1</v>
      </c>
      <c r="O6230">
        <v>3.6</v>
      </c>
      <c r="P6230">
        <v>9.1999999999999993</v>
      </c>
    </row>
    <row r="6231" spans="13:16" x14ac:dyDescent="0.25">
      <c r="M6231">
        <f>1*3.6*10.2</f>
        <v>36.72</v>
      </c>
      <c r="N6231">
        <v>1</v>
      </c>
      <c r="O6231">
        <v>3.6</v>
      </c>
      <c r="P6231">
        <v>10.199999999999999</v>
      </c>
    </row>
    <row r="6232" spans="13:16" x14ac:dyDescent="0.25">
      <c r="M6232">
        <f>1*3.6*1.3</f>
        <v>4.6800000000000006</v>
      </c>
      <c r="N6232">
        <v>1</v>
      </c>
      <c r="O6232">
        <v>3.6</v>
      </c>
      <c r="P6232">
        <v>1.3</v>
      </c>
    </row>
    <row r="6233" spans="13:16" x14ac:dyDescent="0.25">
      <c r="M6233">
        <f>1*3.6*2.3</f>
        <v>8.2799999999999994</v>
      </c>
      <c r="N6233">
        <v>1</v>
      </c>
      <c r="O6233">
        <v>3.6</v>
      </c>
      <c r="P6233">
        <v>2.2999999999999998</v>
      </c>
    </row>
    <row r="6234" spans="13:16" x14ac:dyDescent="0.25">
      <c r="M6234">
        <f>1*3.6*3.3</f>
        <v>11.879999999999999</v>
      </c>
      <c r="N6234">
        <v>1</v>
      </c>
      <c r="O6234">
        <v>3.6</v>
      </c>
      <c r="P6234">
        <v>3.3</v>
      </c>
    </row>
    <row r="6235" spans="13:16" x14ac:dyDescent="0.25">
      <c r="M6235">
        <f>1*3.6*4.3</f>
        <v>15.48</v>
      </c>
      <c r="N6235">
        <v>1</v>
      </c>
      <c r="O6235">
        <v>3.6</v>
      </c>
      <c r="P6235">
        <v>4.3</v>
      </c>
    </row>
    <row r="6236" spans="13:16" x14ac:dyDescent="0.25">
      <c r="M6236">
        <f>1*3.6*5.3</f>
        <v>19.079999999999998</v>
      </c>
      <c r="N6236">
        <v>1</v>
      </c>
      <c r="O6236">
        <v>3.6</v>
      </c>
      <c r="P6236">
        <v>5.3</v>
      </c>
    </row>
    <row r="6237" spans="13:16" x14ac:dyDescent="0.25">
      <c r="M6237">
        <f>1*3.6*6.3</f>
        <v>22.68</v>
      </c>
      <c r="N6237">
        <v>1</v>
      </c>
      <c r="O6237">
        <v>3.6</v>
      </c>
      <c r="P6237">
        <v>6.3</v>
      </c>
    </row>
    <row r="6238" spans="13:16" x14ac:dyDescent="0.25">
      <c r="M6238">
        <f>1*3.6*7.3</f>
        <v>26.28</v>
      </c>
      <c r="N6238">
        <v>1</v>
      </c>
      <c r="O6238">
        <v>3.6</v>
      </c>
      <c r="P6238">
        <v>7.3</v>
      </c>
    </row>
    <row r="6239" spans="13:16" x14ac:dyDescent="0.25">
      <c r="M6239">
        <f>1*3.6*8.3</f>
        <v>29.880000000000003</v>
      </c>
      <c r="N6239">
        <v>1</v>
      </c>
      <c r="O6239">
        <v>3.6</v>
      </c>
      <c r="P6239">
        <v>8.3000000000000007</v>
      </c>
    </row>
    <row r="6240" spans="13:16" x14ac:dyDescent="0.25">
      <c r="M6240">
        <f>1*3.6*9.3</f>
        <v>33.480000000000004</v>
      </c>
      <c r="N6240">
        <v>1</v>
      </c>
      <c r="O6240">
        <v>3.6</v>
      </c>
      <c r="P6240">
        <v>9.3000000000000007</v>
      </c>
    </row>
    <row r="6241" spans="13:16" x14ac:dyDescent="0.25">
      <c r="M6241">
        <f>1*3.6*10.3</f>
        <v>37.080000000000005</v>
      </c>
      <c r="N6241">
        <v>1</v>
      </c>
      <c r="O6241">
        <v>3.6</v>
      </c>
      <c r="P6241">
        <v>10.3</v>
      </c>
    </row>
    <row r="6242" spans="13:16" x14ac:dyDescent="0.25">
      <c r="M6242">
        <f>1*3.6*1.4</f>
        <v>5.04</v>
      </c>
      <c r="N6242">
        <v>1</v>
      </c>
      <c r="O6242">
        <v>3.6</v>
      </c>
      <c r="P6242">
        <v>1.4</v>
      </c>
    </row>
    <row r="6243" spans="13:16" x14ac:dyDescent="0.25">
      <c r="M6243">
        <f>1*3.6*2.4</f>
        <v>8.64</v>
      </c>
      <c r="N6243">
        <v>1</v>
      </c>
      <c r="O6243">
        <v>3.6</v>
      </c>
      <c r="P6243">
        <v>2.4</v>
      </c>
    </row>
    <row r="6244" spans="13:16" x14ac:dyDescent="0.25">
      <c r="M6244">
        <f>1*3.6*3.4</f>
        <v>12.24</v>
      </c>
      <c r="N6244">
        <v>1</v>
      </c>
      <c r="O6244">
        <v>3.6</v>
      </c>
      <c r="P6244">
        <v>3.4</v>
      </c>
    </row>
    <row r="6245" spans="13:16" x14ac:dyDescent="0.25">
      <c r="M6245">
        <f>1*3.6*4.4</f>
        <v>15.840000000000002</v>
      </c>
      <c r="N6245">
        <v>1</v>
      </c>
      <c r="O6245">
        <v>3.6</v>
      </c>
      <c r="P6245">
        <v>4.4000000000000004</v>
      </c>
    </row>
    <row r="6246" spans="13:16" x14ac:dyDescent="0.25">
      <c r="M6246">
        <f>1*3.6*5.4</f>
        <v>19.440000000000001</v>
      </c>
      <c r="N6246">
        <v>1</v>
      </c>
      <c r="O6246">
        <v>3.6</v>
      </c>
      <c r="P6246">
        <v>5.4</v>
      </c>
    </row>
    <row r="6247" spans="13:16" x14ac:dyDescent="0.25">
      <c r="M6247">
        <f>1*3.6*6.4</f>
        <v>23.040000000000003</v>
      </c>
      <c r="N6247">
        <v>1</v>
      </c>
      <c r="O6247">
        <v>3.6</v>
      </c>
      <c r="P6247">
        <v>6.4</v>
      </c>
    </row>
    <row r="6248" spans="13:16" x14ac:dyDescent="0.25">
      <c r="M6248">
        <f>1*3.6*7.4</f>
        <v>26.64</v>
      </c>
      <c r="N6248">
        <v>1</v>
      </c>
      <c r="O6248">
        <v>3.6</v>
      </c>
      <c r="P6248">
        <v>7.4</v>
      </c>
    </row>
    <row r="6249" spans="13:16" x14ac:dyDescent="0.25">
      <c r="M6249">
        <f>1*3.6*8.4</f>
        <v>30.240000000000002</v>
      </c>
      <c r="N6249">
        <v>1</v>
      </c>
      <c r="O6249">
        <v>3.6</v>
      </c>
      <c r="P6249">
        <v>8.4</v>
      </c>
    </row>
    <row r="6250" spans="13:16" x14ac:dyDescent="0.25">
      <c r="M6250">
        <f>1*3.6*9.4</f>
        <v>33.840000000000003</v>
      </c>
      <c r="N6250">
        <v>1</v>
      </c>
      <c r="O6250">
        <v>3.6</v>
      </c>
      <c r="P6250">
        <v>9.4</v>
      </c>
    </row>
    <row r="6251" spans="13:16" x14ac:dyDescent="0.25">
      <c r="M6251">
        <f>1*3.6*10.4</f>
        <v>37.440000000000005</v>
      </c>
      <c r="N6251">
        <v>1</v>
      </c>
      <c r="O6251">
        <v>3.6</v>
      </c>
      <c r="P6251">
        <v>10.4</v>
      </c>
    </row>
    <row r="6252" spans="13:16" x14ac:dyDescent="0.25">
      <c r="M6252">
        <f>1*3.6*1.5</f>
        <v>5.4</v>
      </c>
      <c r="N6252">
        <v>1</v>
      </c>
      <c r="O6252">
        <v>3.6</v>
      </c>
      <c r="P6252">
        <v>1.5</v>
      </c>
    </row>
    <row r="6253" spans="13:16" x14ac:dyDescent="0.25">
      <c r="M6253">
        <f>1*3.6*2.5</f>
        <v>9</v>
      </c>
      <c r="N6253">
        <v>1</v>
      </c>
      <c r="O6253">
        <v>3.6</v>
      </c>
      <c r="P6253">
        <v>2.5</v>
      </c>
    </row>
    <row r="6254" spans="13:16" x14ac:dyDescent="0.25">
      <c r="M6254">
        <f>1*3.6*3.5</f>
        <v>12.6</v>
      </c>
      <c r="N6254">
        <v>1</v>
      </c>
      <c r="O6254">
        <v>3.6</v>
      </c>
      <c r="P6254">
        <v>3.5</v>
      </c>
    </row>
    <row r="6255" spans="13:16" x14ac:dyDescent="0.25">
      <c r="M6255">
        <f>1*3.6*4.5</f>
        <v>16.2</v>
      </c>
      <c r="N6255">
        <v>1</v>
      </c>
      <c r="O6255">
        <v>3.6</v>
      </c>
      <c r="P6255">
        <v>4.5</v>
      </c>
    </row>
    <row r="6256" spans="13:16" x14ac:dyDescent="0.25">
      <c r="M6256">
        <f>1*3.6*5.5</f>
        <v>19.8</v>
      </c>
      <c r="N6256">
        <v>1</v>
      </c>
      <c r="O6256">
        <v>3.6</v>
      </c>
      <c r="P6256">
        <v>5.5</v>
      </c>
    </row>
    <row r="6257" spans="13:16" x14ac:dyDescent="0.25">
      <c r="M6257">
        <f>1*3.6*6.5</f>
        <v>23.400000000000002</v>
      </c>
      <c r="N6257">
        <v>1</v>
      </c>
      <c r="O6257">
        <v>3.6</v>
      </c>
      <c r="P6257">
        <v>6.5</v>
      </c>
    </row>
    <row r="6258" spans="13:16" x14ac:dyDescent="0.25">
      <c r="M6258">
        <f>1*3.6*7.5</f>
        <v>27</v>
      </c>
      <c r="N6258">
        <v>1</v>
      </c>
      <c r="O6258">
        <v>3.6</v>
      </c>
      <c r="P6258">
        <v>7.5</v>
      </c>
    </row>
    <row r="6259" spans="13:16" x14ac:dyDescent="0.25">
      <c r="M6259">
        <f>1*3.6*8.5</f>
        <v>30.6</v>
      </c>
      <c r="N6259">
        <v>1</v>
      </c>
      <c r="O6259">
        <v>3.6</v>
      </c>
      <c r="P6259">
        <v>8.5</v>
      </c>
    </row>
    <row r="6260" spans="13:16" x14ac:dyDescent="0.25">
      <c r="M6260">
        <f>1*3.6*9.5</f>
        <v>34.200000000000003</v>
      </c>
      <c r="N6260">
        <v>1</v>
      </c>
      <c r="O6260">
        <v>3.6</v>
      </c>
      <c r="P6260">
        <v>9.5</v>
      </c>
    </row>
    <row r="6261" spans="13:16" x14ac:dyDescent="0.25">
      <c r="M6261">
        <f>1*3.6*10.5</f>
        <v>37.800000000000004</v>
      </c>
      <c r="N6261">
        <v>1</v>
      </c>
      <c r="O6261">
        <v>3.6</v>
      </c>
      <c r="P6261">
        <v>10.5</v>
      </c>
    </row>
    <row r="6262" spans="13:16" x14ac:dyDescent="0.25">
      <c r="M6262">
        <f>1*3.6*1.6</f>
        <v>5.7600000000000007</v>
      </c>
      <c r="N6262">
        <v>1</v>
      </c>
      <c r="O6262">
        <v>3.6</v>
      </c>
      <c r="P6262">
        <v>1.6</v>
      </c>
    </row>
    <row r="6263" spans="13:16" x14ac:dyDescent="0.25">
      <c r="M6263">
        <f>1*3.6*2.6</f>
        <v>9.3600000000000012</v>
      </c>
      <c r="N6263">
        <v>1</v>
      </c>
      <c r="O6263">
        <v>3.6</v>
      </c>
      <c r="P6263">
        <v>2.6</v>
      </c>
    </row>
    <row r="6264" spans="13:16" x14ac:dyDescent="0.25">
      <c r="M6264">
        <f>1*3.6*3.6</f>
        <v>12.96</v>
      </c>
      <c r="N6264">
        <v>1</v>
      </c>
      <c r="O6264">
        <v>3.6</v>
      </c>
      <c r="P6264">
        <v>3.6</v>
      </c>
    </row>
    <row r="6265" spans="13:16" x14ac:dyDescent="0.25">
      <c r="M6265">
        <f>1*3.6*4.6</f>
        <v>16.559999999999999</v>
      </c>
      <c r="N6265">
        <v>1</v>
      </c>
      <c r="O6265">
        <v>3.6</v>
      </c>
      <c r="P6265">
        <v>4.5999999999999996</v>
      </c>
    </row>
    <row r="6266" spans="13:16" x14ac:dyDescent="0.25">
      <c r="M6266">
        <f>1*3.6*5.6</f>
        <v>20.16</v>
      </c>
      <c r="N6266">
        <v>1</v>
      </c>
      <c r="O6266">
        <v>3.6</v>
      </c>
      <c r="P6266">
        <v>5.6</v>
      </c>
    </row>
    <row r="6267" spans="13:16" x14ac:dyDescent="0.25">
      <c r="M6267">
        <f>1*3.6*6.6</f>
        <v>23.759999999999998</v>
      </c>
      <c r="N6267">
        <v>1</v>
      </c>
      <c r="O6267">
        <v>3.6</v>
      </c>
      <c r="P6267">
        <v>6.6</v>
      </c>
    </row>
    <row r="6268" spans="13:16" x14ac:dyDescent="0.25">
      <c r="M6268">
        <f>1*3.6*7.6</f>
        <v>27.36</v>
      </c>
      <c r="N6268">
        <v>1</v>
      </c>
      <c r="O6268">
        <v>3.6</v>
      </c>
      <c r="P6268">
        <v>7.6</v>
      </c>
    </row>
    <row r="6269" spans="13:16" x14ac:dyDescent="0.25">
      <c r="M6269">
        <f>1*3.6*8.6</f>
        <v>30.96</v>
      </c>
      <c r="N6269">
        <v>1</v>
      </c>
      <c r="O6269">
        <v>3.6</v>
      </c>
      <c r="P6269">
        <v>8.6</v>
      </c>
    </row>
    <row r="6270" spans="13:16" x14ac:dyDescent="0.25">
      <c r="M6270">
        <f>1*3.6*9.6</f>
        <v>34.56</v>
      </c>
      <c r="N6270">
        <v>1</v>
      </c>
      <c r="O6270">
        <v>3.6</v>
      </c>
      <c r="P6270">
        <v>9.6</v>
      </c>
    </row>
    <row r="6271" spans="13:16" x14ac:dyDescent="0.25">
      <c r="M6271">
        <f>1*3.6*10.6</f>
        <v>38.159999999999997</v>
      </c>
      <c r="N6271">
        <v>1</v>
      </c>
      <c r="O6271">
        <v>3.6</v>
      </c>
      <c r="P6271">
        <v>10.6</v>
      </c>
    </row>
    <row r="6272" spans="13:16" x14ac:dyDescent="0.25">
      <c r="M6272">
        <f>1*3.6*1.7</f>
        <v>6.12</v>
      </c>
      <c r="N6272">
        <v>1</v>
      </c>
      <c r="O6272">
        <v>3.6</v>
      </c>
      <c r="P6272">
        <v>1.7</v>
      </c>
    </row>
    <row r="6273" spans="13:16" x14ac:dyDescent="0.25">
      <c r="M6273">
        <f>1*3.6*2.7</f>
        <v>9.7200000000000006</v>
      </c>
      <c r="N6273">
        <v>1</v>
      </c>
      <c r="O6273">
        <v>3.6</v>
      </c>
      <c r="P6273">
        <v>2.7</v>
      </c>
    </row>
    <row r="6274" spans="13:16" x14ac:dyDescent="0.25">
      <c r="M6274">
        <f>1*3.6*3.7</f>
        <v>13.32</v>
      </c>
      <c r="N6274">
        <v>1</v>
      </c>
      <c r="O6274">
        <v>3.6</v>
      </c>
      <c r="P6274">
        <v>3.7</v>
      </c>
    </row>
    <row r="6275" spans="13:16" x14ac:dyDescent="0.25">
      <c r="M6275">
        <f>1*3.6*4.7</f>
        <v>16.920000000000002</v>
      </c>
      <c r="N6275">
        <v>1</v>
      </c>
      <c r="O6275">
        <v>3.6</v>
      </c>
      <c r="P6275">
        <v>4.7</v>
      </c>
    </row>
    <row r="6276" spans="13:16" x14ac:dyDescent="0.25">
      <c r="M6276">
        <f>1*3.6*5.7</f>
        <v>20.52</v>
      </c>
      <c r="N6276">
        <v>1</v>
      </c>
      <c r="O6276">
        <v>3.6</v>
      </c>
      <c r="P6276">
        <v>5.7</v>
      </c>
    </row>
    <row r="6277" spans="13:16" x14ac:dyDescent="0.25">
      <c r="M6277">
        <f>1*3.6*6.7</f>
        <v>24.12</v>
      </c>
      <c r="N6277">
        <v>1</v>
      </c>
      <c r="O6277">
        <v>3.6</v>
      </c>
      <c r="P6277">
        <v>6.7</v>
      </c>
    </row>
    <row r="6278" spans="13:16" x14ac:dyDescent="0.25">
      <c r="M6278">
        <f>1*3.6*7.7</f>
        <v>27.720000000000002</v>
      </c>
      <c r="N6278">
        <v>1</v>
      </c>
      <c r="O6278">
        <v>3.6</v>
      </c>
      <c r="P6278">
        <v>7.7</v>
      </c>
    </row>
    <row r="6279" spans="13:16" x14ac:dyDescent="0.25">
      <c r="M6279">
        <f>1*3.6*8.7</f>
        <v>31.319999999999997</v>
      </c>
      <c r="N6279">
        <v>1</v>
      </c>
      <c r="O6279">
        <v>3.6</v>
      </c>
      <c r="P6279">
        <v>8.6999999999999993</v>
      </c>
    </row>
    <row r="6280" spans="13:16" x14ac:dyDescent="0.25">
      <c r="M6280">
        <f>1*3.6*9.7</f>
        <v>34.92</v>
      </c>
      <c r="N6280">
        <v>1</v>
      </c>
      <c r="O6280">
        <v>3.6</v>
      </c>
      <c r="P6280">
        <v>9.6999999999999993</v>
      </c>
    </row>
    <row r="6281" spans="13:16" x14ac:dyDescent="0.25">
      <c r="M6281">
        <f>1*3.6*10.7</f>
        <v>38.519999999999996</v>
      </c>
      <c r="N6281">
        <v>1</v>
      </c>
      <c r="O6281">
        <v>3.6</v>
      </c>
      <c r="P6281">
        <v>10.7</v>
      </c>
    </row>
    <row r="6282" spans="13:16" x14ac:dyDescent="0.25">
      <c r="M6282">
        <f>1*3.6*1.8</f>
        <v>6.48</v>
      </c>
      <c r="N6282">
        <v>1</v>
      </c>
      <c r="O6282">
        <v>3.6</v>
      </c>
      <c r="P6282">
        <v>1.8</v>
      </c>
    </row>
    <row r="6283" spans="13:16" x14ac:dyDescent="0.25">
      <c r="M6283">
        <f>1*3.6*2.8</f>
        <v>10.08</v>
      </c>
      <c r="N6283">
        <v>1</v>
      </c>
      <c r="O6283">
        <v>3.6</v>
      </c>
      <c r="P6283">
        <v>2.8</v>
      </c>
    </row>
    <row r="6284" spans="13:16" x14ac:dyDescent="0.25">
      <c r="M6284">
        <f>1*3.6*3.8</f>
        <v>13.68</v>
      </c>
      <c r="N6284">
        <v>1</v>
      </c>
      <c r="O6284">
        <v>3.6</v>
      </c>
      <c r="P6284">
        <v>3.8</v>
      </c>
    </row>
    <row r="6285" spans="13:16" x14ac:dyDescent="0.25">
      <c r="M6285">
        <f>1*3.6*4.8</f>
        <v>17.28</v>
      </c>
      <c r="N6285">
        <v>1</v>
      </c>
      <c r="O6285">
        <v>3.6</v>
      </c>
      <c r="P6285">
        <v>4.8</v>
      </c>
    </row>
    <row r="6286" spans="13:16" x14ac:dyDescent="0.25">
      <c r="M6286">
        <f>1*3.6*5.8</f>
        <v>20.88</v>
      </c>
      <c r="N6286">
        <v>1</v>
      </c>
      <c r="O6286">
        <v>3.6</v>
      </c>
      <c r="P6286">
        <v>5.8</v>
      </c>
    </row>
    <row r="6287" spans="13:16" x14ac:dyDescent="0.25">
      <c r="M6287">
        <f>1*3.6*6.8</f>
        <v>24.48</v>
      </c>
      <c r="N6287">
        <v>1</v>
      </c>
      <c r="O6287">
        <v>3.6</v>
      </c>
      <c r="P6287">
        <v>6.8</v>
      </c>
    </row>
    <row r="6288" spans="13:16" x14ac:dyDescent="0.25">
      <c r="M6288">
        <f>1*3.6*7.8</f>
        <v>28.08</v>
      </c>
      <c r="N6288">
        <v>1</v>
      </c>
      <c r="O6288">
        <v>3.6</v>
      </c>
      <c r="P6288">
        <v>7.8</v>
      </c>
    </row>
    <row r="6289" spans="13:16" x14ac:dyDescent="0.25">
      <c r="M6289">
        <f>1*3.6*8.8</f>
        <v>31.680000000000003</v>
      </c>
      <c r="N6289">
        <v>1</v>
      </c>
      <c r="O6289">
        <v>3.6</v>
      </c>
      <c r="P6289">
        <v>8.8000000000000007</v>
      </c>
    </row>
    <row r="6290" spans="13:16" x14ac:dyDescent="0.25">
      <c r="M6290">
        <f>1*3.6*9.8</f>
        <v>35.28</v>
      </c>
      <c r="N6290">
        <v>1</v>
      </c>
      <c r="O6290">
        <v>3.6</v>
      </c>
      <c r="P6290">
        <v>9.8000000000000007</v>
      </c>
    </row>
    <row r="6291" spans="13:16" x14ac:dyDescent="0.25">
      <c r="M6291">
        <f>1*3.6*10.8</f>
        <v>38.880000000000003</v>
      </c>
      <c r="N6291">
        <v>1</v>
      </c>
      <c r="O6291">
        <v>3.6</v>
      </c>
      <c r="P6291">
        <v>10.8</v>
      </c>
    </row>
    <row r="6292" spans="13:16" x14ac:dyDescent="0.25">
      <c r="M6292">
        <f>1*3.6*1.9</f>
        <v>6.84</v>
      </c>
      <c r="N6292">
        <v>1</v>
      </c>
      <c r="O6292">
        <v>3.6</v>
      </c>
      <c r="P6292">
        <v>1.9</v>
      </c>
    </row>
    <row r="6293" spans="13:16" x14ac:dyDescent="0.25">
      <c r="M6293">
        <f>1*3.6*2.9</f>
        <v>10.44</v>
      </c>
      <c r="N6293">
        <v>1</v>
      </c>
      <c r="O6293">
        <v>3.6</v>
      </c>
      <c r="P6293">
        <v>2.9</v>
      </c>
    </row>
    <row r="6294" spans="13:16" x14ac:dyDescent="0.25">
      <c r="M6294">
        <f>1*3.6*3.9</f>
        <v>14.04</v>
      </c>
      <c r="N6294">
        <v>1</v>
      </c>
      <c r="O6294">
        <v>3.6</v>
      </c>
      <c r="P6294">
        <v>3.9</v>
      </c>
    </row>
    <row r="6295" spans="13:16" x14ac:dyDescent="0.25">
      <c r="M6295">
        <f>1*3.6*4.9</f>
        <v>17.64</v>
      </c>
      <c r="N6295">
        <v>1</v>
      </c>
      <c r="O6295">
        <v>3.6</v>
      </c>
      <c r="P6295">
        <v>4.9000000000000004</v>
      </c>
    </row>
    <row r="6296" spans="13:16" x14ac:dyDescent="0.25">
      <c r="M6296">
        <f>1*3.6*5.9</f>
        <v>21.240000000000002</v>
      </c>
      <c r="N6296">
        <v>1</v>
      </c>
      <c r="O6296">
        <v>3.6</v>
      </c>
      <c r="P6296">
        <v>5.9</v>
      </c>
    </row>
    <row r="6297" spans="13:16" x14ac:dyDescent="0.25">
      <c r="M6297">
        <f>1*3.6*6.9</f>
        <v>24.840000000000003</v>
      </c>
      <c r="N6297">
        <v>1</v>
      </c>
      <c r="O6297">
        <v>3.6</v>
      </c>
      <c r="P6297">
        <v>6.9</v>
      </c>
    </row>
    <row r="6298" spans="13:16" x14ac:dyDescent="0.25">
      <c r="M6298">
        <f>1*3.6*7.9</f>
        <v>28.44</v>
      </c>
      <c r="N6298">
        <v>1</v>
      </c>
      <c r="O6298">
        <v>3.6</v>
      </c>
      <c r="P6298">
        <v>7.9</v>
      </c>
    </row>
    <row r="6299" spans="13:16" x14ac:dyDescent="0.25">
      <c r="M6299">
        <f>1*3.6*8.9</f>
        <v>32.04</v>
      </c>
      <c r="N6299">
        <v>1</v>
      </c>
      <c r="O6299">
        <v>3.6</v>
      </c>
      <c r="P6299">
        <v>8.9</v>
      </c>
    </row>
    <row r="6300" spans="13:16" x14ac:dyDescent="0.25">
      <c r="M6300">
        <f>1*3.6*9.9</f>
        <v>35.64</v>
      </c>
      <c r="N6300">
        <v>1</v>
      </c>
      <c r="O6300">
        <v>3.6</v>
      </c>
      <c r="P6300">
        <v>9.9</v>
      </c>
    </row>
    <row r="6301" spans="13:16" x14ac:dyDescent="0.25">
      <c r="M6301">
        <f>1*3.6*10.9</f>
        <v>39.24</v>
      </c>
      <c r="N6301">
        <v>1</v>
      </c>
      <c r="O6301">
        <v>3.6</v>
      </c>
      <c r="P6301">
        <v>10.9</v>
      </c>
    </row>
    <row r="6302" spans="13:16" x14ac:dyDescent="0.25">
      <c r="M6302">
        <f>1*4.6*1</f>
        <v>4.5999999999999996</v>
      </c>
      <c r="N6302">
        <v>1</v>
      </c>
      <c r="O6302">
        <v>4.5999999999999996</v>
      </c>
      <c r="P6302">
        <v>1</v>
      </c>
    </row>
    <row r="6303" spans="13:16" x14ac:dyDescent="0.25">
      <c r="M6303">
        <f>1*4.6*2</f>
        <v>9.1999999999999993</v>
      </c>
      <c r="N6303">
        <v>1</v>
      </c>
      <c r="O6303">
        <v>4.5999999999999996</v>
      </c>
      <c r="P6303">
        <v>2</v>
      </c>
    </row>
    <row r="6304" spans="13:16" x14ac:dyDescent="0.25">
      <c r="M6304">
        <f>1*4.6*3</f>
        <v>13.799999999999999</v>
      </c>
      <c r="N6304">
        <v>1</v>
      </c>
      <c r="O6304">
        <v>4.5999999999999996</v>
      </c>
      <c r="P6304">
        <v>3</v>
      </c>
    </row>
    <row r="6305" spans="13:16" x14ac:dyDescent="0.25">
      <c r="M6305">
        <f>1*4.6*4</f>
        <v>18.399999999999999</v>
      </c>
      <c r="N6305">
        <v>1</v>
      </c>
      <c r="O6305">
        <v>4.5999999999999996</v>
      </c>
      <c r="P6305">
        <v>4</v>
      </c>
    </row>
    <row r="6306" spans="13:16" x14ac:dyDescent="0.25">
      <c r="M6306">
        <f>1*4.6*5</f>
        <v>23</v>
      </c>
      <c r="N6306">
        <v>1</v>
      </c>
      <c r="O6306">
        <v>4.5999999999999996</v>
      </c>
      <c r="P6306">
        <v>5</v>
      </c>
    </row>
    <row r="6307" spans="13:16" x14ac:dyDescent="0.25">
      <c r="M6307">
        <f>1*4.6*6</f>
        <v>27.599999999999998</v>
      </c>
      <c r="N6307">
        <v>1</v>
      </c>
      <c r="O6307">
        <v>4.5999999999999996</v>
      </c>
      <c r="P6307">
        <v>6</v>
      </c>
    </row>
    <row r="6308" spans="13:16" x14ac:dyDescent="0.25">
      <c r="M6308">
        <f>1*4.6*7</f>
        <v>32.199999999999996</v>
      </c>
      <c r="N6308">
        <v>1</v>
      </c>
      <c r="O6308">
        <v>4.5999999999999996</v>
      </c>
      <c r="P6308">
        <v>7</v>
      </c>
    </row>
    <row r="6309" spans="13:16" x14ac:dyDescent="0.25">
      <c r="M6309">
        <f>1*4.6*8</f>
        <v>36.799999999999997</v>
      </c>
      <c r="N6309">
        <v>1</v>
      </c>
      <c r="O6309">
        <v>4.5999999999999996</v>
      </c>
      <c r="P6309">
        <v>8</v>
      </c>
    </row>
    <row r="6310" spans="13:16" x14ac:dyDescent="0.25">
      <c r="M6310">
        <f>1*4.6*9</f>
        <v>41.4</v>
      </c>
      <c r="N6310">
        <v>1</v>
      </c>
      <c r="O6310">
        <v>4.5999999999999996</v>
      </c>
      <c r="P6310">
        <v>9</v>
      </c>
    </row>
    <row r="6311" spans="13:16" x14ac:dyDescent="0.25">
      <c r="M6311">
        <f>1*4.6*10</f>
        <v>46</v>
      </c>
      <c r="N6311">
        <v>1</v>
      </c>
      <c r="O6311">
        <v>4.5999999999999996</v>
      </c>
      <c r="P6311">
        <v>10</v>
      </c>
    </row>
    <row r="6312" spans="13:16" x14ac:dyDescent="0.25">
      <c r="M6312">
        <f>1*4.6*1.1</f>
        <v>5.0599999999999996</v>
      </c>
      <c r="N6312">
        <v>1</v>
      </c>
      <c r="O6312">
        <v>4.5999999999999996</v>
      </c>
      <c r="P6312">
        <v>1.1000000000000001</v>
      </c>
    </row>
    <row r="6313" spans="13:16" x14ac:dyDescent="0.25">
      <c r="M6313">
        <f>1*4.6*2.1</f>
        <v>9.66</v>
      </c>
      <c r="N6313">
        <v>1</v>
      </c>
      <c r="O6313">
        <v>4.5999999999999996</v>
      </c>
      <c r="P6313">
        <v>2.1</v>
      </c>
    </row>
    <row r="6314" spans="13:16" x14ac:dyDescent="0.25">
      <c r="M6314">
        <f>1*4.6*3.1</f>
        <v>14.26</v>
      </c>
      <c r="N6314">
        <v>1</v>
      </c>
      <c r="O6314">
        <v>4.5999999999999996</v>
      </c>
      <c r="P6314">
        <v>3.1</v>
      </c>
    </row>
    <row r="6315" spans="13:16" x14ac:dyDescent="0.25">
      <c r="M6315">
        <f>1*4.6*4.1</f>
        <v>18.859999999999996</v>
      </c>
      <c r="N6315">
        <v>1</v>
      </c>
      <c r="O6315">
        <v>4.5999999999999996</v>
      </c>
      <c r="P6315">
        <v>4.0999999999999996</v>
      </c>
    </row>
    <row r="6316" spans="13:16" x14ac:dyDescent="0.25">
      <c r="M6316">
        <f>1*4.6*5.1</f>
        <v>23.459999999999997</v>
      </c>
      <c r="N6316">
        <v>1</v>
      </c>
      <c r="O6316">
        <v>4.5999999999999996</v>
      </c>
      <c r="P6316">
        <v>5.0999999999999996</v>
      </c>
    </row>
    <row r="6317" spans="13:16" x14ac:dyDescent="0.25">
      <c r="M6317">
        <f>1*4.6*6.1</f>
        <v>28.059999999999995</v>
      </c>
      <c r="N6317">
        <v>1</v>
      </c>
      <c r="O6317">
        <v>4.5999999999999996</v>
      </c>
      <c r="P6317">
        <v>6.1</v>
      </c>
    </row>
    <row r="6318" spans="13:16" x14ac:dyDescent="0.25">
      <c r="M6318">
        <f>1*4.6*7.1</f>
        <v>32.659999999999997</v>
      </c>
      <c r="N6318">
        <v>1</v>
      </c>
      <c r="O6318">
        <v>4.5999999999999996</v>
      </c>
      <c r="P6318">
        <v>7.1</v>
      </c>
    </row>
    <row r="6319" spans="13:16" x14ac:dyDescent="0.25">
      <c r="M6319">
        <f>1*4.6*8.1</f>
        <v>37.26</v>
      </c>
      <c r="N6319">
        <v>1</v>
      </c>
      <c r="O6319">
        <v>4.5999999999999996</v>
      </c>
      <c r="P6319">
        <v>8.1</v>
      </c>
    </row>
    <row r="6320" spans="13:16" x14ac:dyDescent="0.25">
      <c r="M6320">
        <f>1*4.6*9.1</f>
        <v>41.859999999999992</v>
      </c>
      <c r="N6320">
        <v>1</v>
      </c>
      <c r="O6320">
        <v>4.5999999999999996</v>
      </c>
      <c r="P6320">
        <v>9.1</v>
      </c>
    </row>
    <row r="6321" spans="13:16" x14ac:dyDescent="0.25">
      <c r="M6321">
        <f>1*4.6*10.1</f>
        <v>46.459999999999994</v>
      </c>
      <c r="N6321">
        <v>1</v>
      </c>
      <c r="O6321">
        <v>4.5999999999999996</v>
      </c>
      <c r="P6321">
        <v>10.1</v>
      </c>
    </row>
    <row r="6322" spans="13:16" x14ac:dyDescent="0.25">
      <c r="M6322">
        <f>1*4.6*1.2</f>
        <v>5.52</v>
      </c>
      <c r="N6322">
        <v>1</v>
      </c>
      <c r="O6322">
        <v>4.5999999999999996</v>
      </c>
      <c r="P6322">
        <v>1.2</v>
      </c>
    </row>
    <row r="6323" spans="13:16" x14ac:dyDescent="0.25">
      <c r="M6323">
        <f>1*4.6*2.2</f>
        <v>10.119999999999999</v>
      </c>
      <c r="N6323">
        <v>1</v>
      </c>
      <c r="O6323">
        <v>4.5999999999999996</v>
      </c>
      <c r="P6323">
        <v>2.2000000000000002</v>
      </c>
    </row>
    <row r="6324" spans="13:16" x14ac:dyDescent="0.25">
      <c r="M6324">
        <f>1*4.6*3.2</f>
        <v>14.719999999999999</v>
      </c>
      <c r="N6324">
        <v>1</v>
      </c>
      <c r="O6324">
        <v>4.5999999999999996</v>
      </c>
      <c r="P6324">
        <v>3.2</v>
      </c>
    </row>
    <row r="6325" spans="13:16" x14ac:dyDescent="0.25">
      <c r="M6325">
        <f>1*4.6*4.2</f>
        <v>19.32</v>
      </c>
      <c r="N6325">
        <v>1</v>
      </c>
      <c r="O6325">
        <v>4.5999999999999996</v>
      </c>
      <c r="P6325">
        <v>4.2</v>
      </c>
    </row>
    <row r="6326" spans="13:16" x14ac:dyDescent="0.25">
      <c r="M6326">
        <f>1*4.6*5.2</f>
        <v>23.919999999999998</v>
      </c>
      <c r="N6326">
        <v>1</v>
      </c>
      <c r="O6326">
        <v>4.5999999999999996</v>
      </c>
      <c r="P6326">
        <v>5.2</v>
      </c>
    </row>
    <row r="6327" spans="13:16" x14ac:dyDescent="0.25">
      <c r="M6327">
        <f>1*4.6*6.2</f>
        <v>28.52</v>
      </c>
      <c r="N6327">
        <v>1</v>
      </c>
      <c r="O6327">
        <v>4.5999999999999996</v>
      </c>
      <c r="P6327">
        <v>6.2</v>
      </c>
    </row>
    <row r="6328" spans="13:16" x14ac:dyDescent="0.25">
      <c r="M6328">
        <f>1*4.6*7.2</f>
        <v>33.119999999999997</v>
      </c>
      <c r="N6328">
        <v>1</v>
      </c>
      <c r="O6328">
        <v>4.5999999999999996</v>
      </c>
      <c r="P6328">
        <v>7.2</v>
      </c>
    </row>
    <row r="6329" spans="13:16" x14ac:dyDescent="0.25">
      <c r="M6329">
        <f>1*4.6*8.2</f>
        <v>37.719999999999992</v>
      </c>
      <c r="N6329">
        <v>1</v>
      </c>
      <c r="O6329">
        <v>4.5999999999999996</v>
      </c>
      <c r="P6329">
        <v>8.1999999999999993</v>
      </c>
    </row>
    <row r="6330" spans="13:16" x14ac:dyDescent="0.25">
      <c r="M6330">
        <f>1*4.6*9.2</f>
        <v>42.319999999999993</v>
      </c>
      <c r="N6330">
        <v>1</v>
      </c>
      <c r="O6330">
        <v>4.5999999999999996</v>
      </c>
      <c r="P6330">
        <v>9.1999999999999993</v>
      </c>
    </row>
    <row r="6331" spans="13:16" x14ac:dyDescent="0.25">
      <c r="M6331">
        <f>1*4.6*10.2</f>
        <v>46.919999999999995</v>
      </c>
      <c r="N6331">
        <v>1</v>
      </c>
      <c r="O6331">
        <v>4.5999999999999996</v>
      </c>
      <c r="P6331">
        <v>10.199999999999999</v>
      </c>
    </row>
    <row r="6332" spans="13:16" x14ac:dyDescent="0.25">
      <c r="M6332">
        <f>1*4.6*1.3</f>
        <v>5.9799999999999995</v>
      </c>
      <c r="N6332">
        <v>1</v>
      </c>
      <c r="O6332">
        <v>4.5999999999999996</v>
      </c>
      <c r="P6332">
        <v>1.3</v>
      </c>
    </row>
    <row r="6333" spans="13:16" x14ac:dyDescent="0.25">
      <c r="M6333">
        <f>1*4.6*2.3</f>
        <v>10.579999999999998</v>
      </c>
      <c r="N6333">
        <v>1</v>
      </c>
      <c r="O6333">
        <v>4.5999999999999996</v>
      </c>
      <c r="P6333">
        <v>2.2999999999999998</v>
      </c>
    </row>
    <row r="6334" spans="13:16" x14ac:dyDescent="0.25">
      <c r="M6334">
        <f>1*4.6*3.3</f>
        <v>15.179999999999998</v>
      </c>
      <c r="N6334">
        <v>1</v>
      </c>
      <c r="O6334">
        <v>4.5999999999999996</v>
      </c>
      <c r="P6334">
        <v>3.3</v>
      </c>
    </row>
    <row r="6335" spans="13:16" x14ac:dyDescent="0.25">
      <c r="M6335">
        <f>1*4.6*4.3</f>
        <v>19.779999999999998</v>
      </c>
      <c r="N6335">
        <v>1</v>
      </c>
      <c r="O6335">
        <v>4.5999999999999996</v>
      </c>
      <c r="P6335">
        <v>4.3</v>
      </c>
    </row>
    <row r="6336" spans="13:16" x14ac:dyDescent="0.25">
      <c r="M6336">
        <f>1*4.6*5.3</f>
        <v>24.38</v>
      </c>
      <c r="N6336">
        <v>1</v>
      </c>
      <c r="O6336">
        <v>4.5999999999999996</v>
      </c>
      <c r="P6336">
        <v>5.3</v>
      </c>
    </row>
    <row r="6337" spans="13:16" x14ac:dyDescent="0.25">
      <c r="M6337">
        <f>1*4.6*6.3</f>
        <v>28.979999999999997</v>
      </c>
      <c r="N6337">
        <v>1</v>
      </c>
      <c r="O6337">
        <v>4.5999999999999996</v>
      </c>
      <c r="P6337">
        <v>6.3</v>
      </c>
    </row>
    <row r="6338" spans="13:16" x14ac:dyDescent="0.25">
      <c r="M6338">
        <f>1*4.6*7.3</f>
        <v>33.58</v>
      </c>
      <c r="N6338">
        <v>1</v>
      </c>
      <c r="O6338">
        <v>4.5999999999999996</v>
      </c>
      <c r="P6338">
        <v>7.3</v>
      </c>
    </row>
    <row r="6339" spans="13:16" x14ac:dyDescent="0.25">
      <c r="M6339">
        <f>1*4.6*8.3</f>
        <v>38.18</v>
      </c>
      <c r="N6339">
        <v>1</v>
      </c>
      <c r="O6339">
        <v>4.5999999999999996</v>
      </c>
      <c r="P6339">
        <v>8.3000000000000007</v>
      </c>
    </row>
    <row r="6340" spans="13:16" x14ac:dyDescent="0.25">
      <c r="M6340">
        <f>1*4.6*9.3</f>
        <v>42.78</v>
      </c>
      <c r="N6340">
        <v>1</v>
      </c>
      <c r="O6340">
        <v>4.5999999999999996</v>
      </c>
      <c r="P6340">
        <v>9.3000000000000007</v>
      </c>
    </row>
    <row r="6341" spans="13:16" x14ac:dyDescent="0.25">
      <c r="M6341">
        <f>1*4.6*10.3</f>
        <v>47.38</v>
      </c>
      <c r="N6341">
        <v>1</v>
      </c>
      <c r="O6341">
        <v>4.5999999999999996</v>
      </c>
      <c r="P6341">
        <v>10.3</v>
      </c>
    </row>
    <row r="6342" spans="13:16" x14ac:dyDescent="0.25">
      <c r="M6342">
        <f>1*4.6*1.4</f>
        <v>6.4399999999999995</v>
      </c>
      <c r="N6342">
        <v>1</v>
      </c>
      <c r="O6342">
        <v>4.5999999999999996</v>
      </c>
      <c r="P6342">
        <v>1.4</v>
      </c>
    </row>
    <row r="6343" spans="13:16" x14ac:dyDescent="0.25">
      <c r="M6343">
        <f>1*4.6*2.4</f>
        <v>11.04</v>
      </c>
      <c r="N6343">
        <v>1</v>
      </c>
      <c r="O6343">
        <v>4.5999999999999996</v>
      </c>
      <c r="P6343">
        <v>2.4</v>
      </c>
    </row>
    <row r="6344" spans="13:16" x14ac:dyDescent="0.25">
      <c r="M6344">
        <f>1*4.6*3.4</f>
        <v>15.639999999999999</v>
      </c>
      <c r="N6344">
        <v>1</v>
      </c>
      <c r="O6344">
        <v>4.5999999999999996</v>
      </c>
      <c r="P6344">
        <v>3.4</v>
      </c>
    </row>
    <row r="6345" spans="13:16" x14ac:dyDescent="0.25">
      <c r="M6345">
        <f>1*4.6*4.4</f>
        <v>20.239999999999998</v>
      </c>
      <c r="N6345">
        <v>1</v>
      </c>
      <c r="O6345">
        <v>4.5999999999999996</v>
      </c>
      <c r="P6345">
        <v>4.4000000000000004</v>
      </c>
    </row>
    <row r="6346" spans="13:16" x14ac:dyDescent="0.25">
      <c r="M6346">
        <f>1*4.6*5.4</f>
        <v>24.84</v>
      </c>
      <c r="N6346">
        <v>1</v>
      </c>
      <c r="O6346">
        <v>4.5999999999999996</v>
      </c>
      <c r="P6346">
        <v>5.4</v>
      </c>
    </row>
    <row r="6347" spans="13:16" x14ac:dyDescent="0.25">
      <c r="M6347">
        <f>1*4.6*6.4</f>
        <v>29.439999999999998</v>
      </c>
      <c r="N6347">
        <v>1</v>
      </c>
      <c r="O6347">
        <v>4.5999999999999996</v>
      </c>
      <c r="P6347">
        <v>6.4</v>
      </c>
    </row>
    <row r="6348" spans="13:16" x14ac:dyDescent="0.25">
      <c r="M6348">
        <f>1*4.6*7.4</f>
        <v>34.04</v>
      </c>
      <c r="N6348">
        <v>1</v>
      </c>
      <c r="O6348">
        <v>4.5999999999999996</v>
      </c>
      <c r="P6348">
        <v>7.4</v>
      </c>
    </row>
    <row r="6349" spans="13:16" x14ac:dyDescent="0.25">
      <c r="M6349">
        <f>1*4.6*8.4</f>
        <v>38.64</v>
      </c>
      <c r="N6349">
        <v>1</v>
      </c>
      <c r="O6349">
        <v>4.5999999999999996</v>
      </c>
      <c r="P6349">
        <v>8.4</v>
      </c>
    </row>
    <row r="6350" spans="13:16" x14ac:dyDescent="0.25">
      <c r="M6350">
        <f>1*4.6*9.4</f>
        <v>43.239999999999995</v>
      </c>
      <c r="N6350">
        <v>1</v>
      </c>
      <c r="O6350">
        <v>4.5999999999999996</v>
      </c>
      <c r="P6350">
        <v>9.4</v>
      </c>
    </row>
    <row r="6351" spans="13:16" x14ac:dyDescent="0.25">
      <c r="M6351">
        <f>1*4.6*10.4</f>
        <v>47.839999999999996</v>
      </c>
      <c r="N6351">
        <v>1</v>
      </c>
      <c r="O6351">
        <v>4.5999999999999996</v>
      </c>
      <c r="P6351">
        <v>10.4</v>
      </c>
    </row>
    <row r="6352" spans="13:16" x14ac:dyDescent="0.25">
      <c r="M6352">
        <f>1*4.6*1.5</f>
        <v>6.8999999999999995</v>
      </c>
      <c r="N6352">
        <v>1</v>
      </c>
      <c r="O6352">
        <v>4.5999999999999996</v>
      </c>
      <c r="P6352">
        <v>1.5</v>
      </c>
    </row>
    <row r="6353" spans="13:16" x14ac:dyDescent="0.25">
      <c r="M6353">
        <f>1*4.6*2.5</f>
        <v>11.5</v>
      </c>
      <c r="N6353">
        <v>1</v>
      </c>
      <c r="O6353">
        <v>4.5999999999999996</v>
      </c>
      <c r="P6353">
        <v>2.5</v>
      </c>
    </row>
    <row r="6354" spans="13:16" x14ac:dyDescent="0.25">
      <c r="M6354">
        <f>1*4.6*3.5</f>
        <v>16.099999999999998</v>
      </c>
      <c r="N6354">
        <v>1</v>
      </c>
      <c r="O6354">
        <v>4.5999999999999996</v>
      </c>
      <c r="P6354">
        <v>3.5</v>
      </c>
    </row>
    <row r="6355" spans="13:16" x14ac:dyDescent="0.25">
      <c r="M6355">
        <f>1*4.6*4.5</f>
        <v>20.7</v>
      </c>
      <c r="N6355">
        <v>1</v>
      </c>
      <c r="O6355">
        <v>4.5999999999999996</v>
      </c>
      <c r="P6355">
        <v>4.5</v>
      </c>
    </row>
    <row r="6356" spans="13:16" x14ac:dyDescent="0.25">
      <c r="M6356">
        <f>1*4.6*5.5</f>
        <v>25.299999999999997</v>
      </c>
      <c r="N6356">
        <v>1</v>
      </c>
      <c r="O6356">
        <v>4.5999999999999996</v>
      </c>
      <c r="P6356">
        <v>5.5</v>
      </c>
    </row>
    <row r="6357" spans="13:16" x14ac:dyDescent="0.25">
      <c r="M6357">
        <f>1*4.6*6.5</f>
        <v>29.9</v>
      </c>
      <c r="N6357">
        <v>1</v>
      </c>
      <c r="O6357">
        <v>4.5999999999999996</v>
      </c>
      <c r="P6357">
        <v>6.5</v>
      </c>
    </row>
    <row r="6358" spans="13:16" x14ac:dyDescent="0.25">
      <c r="M6358">
        <f>1*4.6*7.5</f>
        <v>34.5</v>
      </c>
      <c r="N6358">
        <v>1</v>
      </c>
      <c r="O6358">
        <v>4.5999999999999996</v>
      </c>
      <c r="P6358">
        <v>7.5</v>
      </c>
    </row>
    <row r="6359" spans="13:16" x14ac:dyDescent="0.25">
      <c r="M6359">
        <f>1*4.6*8.5</f>
        <v>39.099999999999994</v>
      </c>
      <c r="N6359">
        <v>1</v>
      </c>
      <c r="O6359">
        <v>4.5999999999999996</v>
      </c>
      <c r="P6359">
        <v>8.5</v>
      </c>
    </row>
    <row r="6360" spans="13:16" x14ac:dyDescent="0.25">
      <c r="M6360">
        <f>1*4.6*9.5</f>
        <v>43.699999999999996</v>
      </c>
      <c r="N6360">
        <v>1</v>
      </c>
      <c r="O6360">
        <v>4.5999999999999996</v>
      </c>
      <c r="P6360">
        <v>9.5</v>
      </c>
    </row>
    <row r="6361" spans="13:16" x14ac:dyDescent="0.25">
      <c r="M6361">
        <f>1*4.6*10.5</f>
        <v>48.3</v>
      </c>
      <c r="N6361">
        <v>1</v>
      </c>
      <c r="O6361">
        <v>4.5999999999999996</v>
      </c>
      <c r="P6361">
        <v>10.5</v>
      </c>
    </row>
    <row r="6362" spans="13:16" x14ac:dyDescent="0.25">
      <c r="M6362">
        <f>1*4.6*1.6</f>
        <v>7.3599999999999994</v>
      </c>
      <c r="N6362">
        <v>1</v>
      </c>
      <c r="O6362">
        <v>4.5999999999999996</v>
      </c>
      <c r="P6362">
        <v>1.6</v>
      </c>
    </row>
    <row r="6363" spans="13:16" x14ac:dyDescent="0.25">
      <c r="M6363">
        <f>1*4.6*2.6</f>
        <v>11.959999999999999</v>
      </c>
      <c r="N6363">
        <v>1</v>
      </c>
      <c r="O6363">
        <v>4.5999999999999996</v>
      </c>
      <c r="P6363">
        <v>2.6</v>
      </c>
    </row>
    <row r="6364" spans="13:16" x14ac:dyDescent="0.25">
      <c r="M6364">
        <f>1*4.6*3.6</f>
        <v>16.559999999999999</v>
      </c>
      <c r="N6364">
        <v>1</v>
      </c>
      <c r="O6364">
        <v>4.5999999999999996</v>
      </c>
      <c r="P6364">
        <v>3.6</v>
      </c>
    </row>
    <row r="6365" spans="13:16" x14ac:dyDescent="0.25">
      <c r="M6365">
        <f>1*4.6*4.6</f>
        <v>21.159999999999997</v>
      </c>
      <c r="N6365">
        <v>1</v>
      </c>
      <c r="O6365">
        <v>4.5999999999999996</v>
      </c>
      <c r="P6365">
        <v>4.5999999999999996</v>
      </c>
    </row>
    <row r="6366" spans="13:16" x14ac:dyDescent="0.25">
      <c r="M6366">
        <f>1*4.6*5.6</f>
        <v>25.759999999999998</v>
      </c>
      <c r="N6366">
        <v>1</v>
      </c>
      <c r="O6366">
        <v>4.5999999999999996</v>
      </c>
      <c r="P6366">
        <v>5.6</v>
      </c>
    </row>
    <row r="6367" spans="13:16" x14ac:dyDescent="0.25">
      <c r="M6367">
        <f>1*4.6*6.6</f>
        <v>30.359999999999996</v>
      </c>
      <c r="N6367">
        <v>1</v>
      </c>
      <c r="O6367">
        <v>4.5999999999999996</v>
      </c>
      <c r="P6367">
        <v>6.6</v>
      </c>
    </row>
    <row r="6368" spans="13:16" x14ac:dyDescent="0.25">
      <c r="M6368">
        <f>1*4.6*7.6</f>
        <v>34.959999999999994</v>
      </c>
      <c r="N6368">
        <v>1</v>
      </c>
      <c r="O6368">
        <v>4.5999999999999996</v>
      </c>
      <c r="P6368">
        <v>7.6</v>
      </c>
    </row>
    <row r="6369" spans="13:16" x14ac:dyDescent="0.25">
      <c r="M6369">
        <f>1*4.6*8.6</f>
        <v>39.559999999999995</v>
      </c>
      <c r="N6369">
        <v>1</v>
      </c>
      <c r="O6369">
        <v>4.5999999999999996</v>
      </c>
      <c r="P6369">
        <v>8.6</v>
      </c>
    </row>
    <row r="6370" spans="13:16" x14ac:dyDescent="0.25">
      <c r="M6370">
        <f>1*4.6*9.6</f>
        <v>44.16</v>
      </c>
      <c r="N6370">
        <v>1</v>
      </c>
      <c r="O6370">
        <v>4.5999999999999996</v>
      </c>
      <c r="P6370">
        <v>9.6</v>
      </c>
    </row>
    <row r="6371" spans="13:16" x14ac:dyDescent="0.25">
      <c r="M6371">
        <f>1*4.6*10.6</f>
        <v>48.76</v>
      </c>
      <c r="N6371">
        <v>1</v>
      </c>
      <c r="O6371">
        <v>4.5999999999999996</v>
      </c>
      <c r="P6371">
        <v>10.6</v>
      </c>
    </row>
    <row r="6372" spans="13:16" x14ac:dyDescent="0.25">
      <c r="M6372">
        <f>1*4.6*1.7</f>
        <v>7.8199999999999994</v>
      </c>
      <c r="N6372">
        <v>1</v>
      </c>
      <c r="O6372">
        <v>4.5999999999999996</v>
      </c>
      <c r="P6372">
        <v>1.7</v>
      </c>
    </row>
    <row r="6373" spans="13:16" x14ac:dyDescent="0.25">
      <c r="M6373">
        <f>1*4.6*2.7</f>
        <v>12.42</v>
      </c>
      <c r="N6373">
        <v>1</v>
      </c>
      <c r="O6373">
        <v>4.5999999999999996</v>
      </c>
      <c r="P6373">
        <v>2.7</v>
      </c>
    </row>
    <row r="6374" spans="13:16" x14ac:dyDescent="0.25">
      <c r="M6374">
        <f>1*4.6*3.7</f>
        <v>17.02</v>
      </c>
      <c r="N6374">
        <v>1</v>
      </c>
      <c r="O6374">
        <v>4.5999999999999996</v>
      </c>
      <c r="P6374">
        <v>3.7</v>
      </c>
    </row>
    <row r="6375" spans="13:16" x14ac:dyDescent="0.25">
      <c r="M6375">
        <f>1*4.6*4.7</f>
        <v>21.619999999999997</v>
      </c>
      <c r="N6375">
        <v>1</v>
      </c>
      <c r="O6375">
        <v>4.5999999999999996</v>
      </c>
      <c r="P6375">
        <v>4.7</v>
      </c>
    </row>
    <row r="6376" spans="13:16" x14ac:dyDescent="0.25">
      <c r="M6376">
        <f>1*4.6*5.7</f>
        <v>26.22</v>
      </c>
      <c r="N6376">
        <v>1</v>
      </c>
      <c r="O6376">
        <v>4.5999999999999996</v>
      </c>
      <c r="P6376">
        <v>5.7</v>
      </c>
    </row>
    <row r="6377" spans="13:16" x14ac:dyDescent="0.25">
      <c r="M6377">
        <f>1*4.6*6.7</f>
        <v>30.819999999999997</v>
      </c>
      <c r="N6377">
        <v>1</v>
      </c>
      <c r="O6377">
        <v>4.5999999999999996</v>
      </c>
      <c r="P6377">
        <v>6.7</v>
      </c>
    </row>
    <row r="6378" spans="13:16" x14ac:dyDescent="0.25">
      <c r="M6378">
        <f>1*4.6*7.7</f>
        <v>35.419999999999995</v>
      </c>
      <c r="N6378">
        <v>1</v>
      </c>
      <c r="O6378">
        <v>4.5999999999999996</v>
      </c>
      <c r="P6378">
        <v>7.7</v>
      </c>
    </row>
    <row r="6379" spans="13:16" x14ac:dyDescent="0.25">
      <c r="M6379">
        <f>1*4.6*8.7</f>
        <v>40.019999999999996</v>
      </c>
      <c r="N6379">
        <v>1</v>
      </c>
      <c r="O6379">
        <v>4.5999999999999996</v>
      </c>
      <c r="P6379">
        <v>8.6999999999999993</v>
      </c>
    </row>
    <row r="6380" spans="13:16" x14ac:dyDescent="0.25">
      <c r="M6380">
        <f>1*4.6*9.7</f>
        <v>44.61999999999999</v>
      </c>
      <c r="N6380">
        <v>1</v>
      </c>
      <c r="O6380">
        <v>4.5999999999999996</v>
      </c>
      <c r="P6380">
        <v>9.6999999999999993</v>
      </c>
    </row>
    <row r="6381" spans="13:16" x14ac:dyDescent="0.25">
      <c r="M6381">
        <f>1*4.6*10.7</f>
        <v>49.219999999999992</v>
      </c>
      <c r="N6381">
        <v>1</v>
      </c>
      <c r="O6381">
        <v>4.5999999999999996</v>
      </c>
      <c r="P6381">
        <v>10.7</v>
      </c>
    </row>
    <row r="6382" spans="13:16" x14ac:dyDescent="0.25">
      <c r="M6382">
        <f>1*4.6*1.8</f>
        <v>8.2799999999999994</v>
      </c>
      <c r="N6382">
        <v>1</v>
      </c>
      <c r="O6382">
        <v>4.5999999999999996</v>
      </c>
      <c r="P6382">
        <v>1.8</v>
      </c>
    </row>
    <row r="6383" spans="13:16" x14ac:dyDescent="0.25">
      <c r="M6383">
        <f>1*4.6*2.8</f>
        <v>12.879999999999999</v>
      </c>
      <c r="N6383">
        <v>1</v>
      </c>
      <c r="O6383">
        <v>4.5999999999999996</v>
      </c>
      <c r="P6383">
        <v>2.8</v>
      </c>
    </row>
    <row r="6384" spans="13:16" x14ac:dyDescent="0.25">
      <c r="M6384">
        <f>1*4.6*3.8</f>
        <v>17.479999999999997</v>
      </c>
      <c r="N6384">
        <v>1</v>
      </c>
      <c r="O6384">
        <v>4.5999999999999996</v>
      </c>
      <c r="P6384">
        <v>3.8</v>
      </c>
    </row>
    <row r="6385" spans="13:16" x14ac:dyDescent="0.25">
      <c r="M6385">
        <f>1*4.6*4.8</f>
        <v>22.08</v>
      </c>
      <c r="N6385">
        <v>1</v>
      </c>
      <c r="O6385">
        <v>4.5999999999999996</v>
      </c>
      <c r="P6385">
        <v>4.8</v>
      </c>
    </row>
    <row r="6386" spans="13:16" x14ac:dyDescent="0.25">
      <c r="M6386">
        <f>1*4.6*5.8</f>
        <v>26.679999999999996</v>
      </c>
      <c r="N6386">
        <v>1</v>
      </c>
      <c r="O6386">
        <v>4.5999999999999996</v>
      </c>
      <c r="P6386">
        <v>5.8</v>
      </c>
    </row>
    <row r="6387" spans="13:16" x14ac:dyDescent="0.25">
      <c r="M6387">
        <f>1*4.6*6.8</f>
        <v>31.279999999999998</v>
      </c>
      <c r="N6387">
        <v>1</v>
      </c>
      <c r="O6387">
        <v>4.5999999999999996</v>
      </c>
      <c r="P6387">
        <v>6.8</v>
      </c>
    </row>
    <row r="6388" spans="13:16" x14ac:dyDescent="0.25">
      <c r="M6388">
        <f>1*4.6*7.8</f>
        <v>35.879999999999995</v>
      </c>
      <c r="N6388">
        <v>1</v>
      </c>
      <c r="O6388">
        <v>4.5999999999999996</v>
      </c>
      <c r="P6388">
        <v>7.8</v>
      </c>
    </row>
    <row r="6389" spans="13:16" x14ac:dyDescent="0.25">
      <c r="M6389">
        <f>1*4.6*8.8</f>
        <v>40.479999999999997</v>
      </c>
      <c r="N6389">
        <v>1</v>
      </c>
      <c r="O6389">
        <v>4.5999999999999996</v>
      </c>
      <c r="P6389">
        <v>8.8000000000000007</v>
      </c>
    </row>
    <row r="6390" spans="13:16" x14ac:dyDescent="0.25">
      <c r="M6390">
        <f>1*4.6*9.8</f>
        <v>45.08</v>
      </c>
      <c r="N6390">
        <v>1</v>
      </c>
      <c r="O6390">
        <v>4.5999999999999996</v>
      </c>
      <c r="P6390">
        <v>9.8000000000000007</v>
      </c>
    </row>
    <row r="6391" spans="13:16" x14ac:dyDescent="0.25">
      <c r="M6391">
        <f>1*4.6*10.8</f>
        <v>49.68</v>
      </c>
      <c r="N6391">
        <v>1</v>
      </c>
      <c r="O6391">
        <v>4.5999999999999996</v>
      </c>
      <c r="P6391">
        <v>10.8</v>
      </c>
    </row>
    <row r="6392" spans="13:16" x14ac:dyDescent="0.25">
      <c r="M6392">
        <f>1*4.6*1.9</f>
        <v>8.7399999999999984</v>
      </c>
      <c r="N6392">
        <v>1</v>
      </c>
      <c r="O6392">
        <v>4.5999999999999996</v>
      </c>
      <c r="P6392">
        <v>1.9</v>
      </c>
    </row>
    <row r="6393" spans="13:16" x14ac:dyDescent="0.25">
      <c r="M6393">
        <f>1*4.6*2.9</f>
        <v>13.339999999999998</v>
      </c>
      <c r="N6393">
        <v>1</v>
      </c>
      <c r="O6393">
        <v>4.5999999999999996</v>
      </c>
      <c r="P6393">
        <v>2.9</v>
      </c>
    </row>
    <row r="6394" spans="13:16" x14ac:dyDescent="0.25">
      <c r="M6394">
        <f>1*4.6*3.9</f>
        <v>17.939999999999998</v>
      </c>
      <c r="N6394">
        <v>1</v>
      </c>
      <c r="O6394">
        <v>4.5999999999999996</v>
      </c>
      <c r="P6394">
        <v>3.9</v>
      </c>
    </row>
    <row r="6395" spans="13:16" x14ac:dyDescent="0.25">
      <c r="M6395">
        <f>1*4.6*4.9</f>
        <v>22.54</v>
      </c>
      <c r="N6395">
        <v>1</v>
      </c>
      <c r="O6395">
        <v>4.5999999999999996</v>
      </c>
      <c r="P6395">
        <v>4.9000000000000004</v>
      </c>
    </row>
    <row r="6396" spans="13:16" x14ac:dyDescent="0.25">
      <c r="M6396">
        <f>1*4.6*5.9</f>
        <v>27.14</v>
      </c>
      <c r="N6396">
        <v>1</v>
      </c>
      <c r="O6396">
        <v>4.5999999999999996</v>
      </c>
      <c r="P6396">
        <v>5.9</v>
      </c>
    </row>
    <row r="6397" spans="13:16" x14ac:dyDescent="0.25">
      <c r="M6397">
        <f>1*4.6*6.9</f>
        <v>31.74</v>
      </c>
      <c r="N6397">
        <v>1</v>
      </c>
      <c r="O6397">
        <v>4.5999999999999996</v>
      </c>
      <c r="P6397">
        <v>6.9</v>
      </c>
    </row>
    <row r="6398" spans="13:16" x14ac:dyDescent="0.25">
      <c r="M6398">
        <f>1*4.6*7.9</f>
        <v>36.339999999999996</v>
      </c>
      <c r="N6398">
        <v>1</v>
      </c>
      <c r="O6398">
        <v>4.5999999999999996</v>
      </c>
      <c r="P6398">
        <v>7.9</v>
      </c>
    </row>
    <row r="6399" spans="13:16" x14ac:dyDescent="0.25">
      <c r="M6399">
        <f>1*4.6*8.9</f>
        <v>40.94</v>
      </c>
      <c r="N6399">
        <v>1</v>
      </c>
      <c r="O6399">
        <v>4.5999999999999996</v>
      </c>
      <c r="P6399">
        <v>8.9</v>
      </c>
    </row>
    <row r="6400" spans="13:16" x14ac:dyDescent="0.25">
      <c r="M6400">
        <f>1*4.6*9.9</f>
        <v>45.54</v>
      </c>
      <c r="N6400">
        <v>1</v>
      </c>
      <c r="O6400">
        <v>4.5999999999999996</v>
      </c>
      <c r="P6400">
        <v>9.9</v>
      </c>
    </row>
    <row r="6401" spans="13:16" x14ac:dyDescent="0.25">
      <c r="M6401">
        <f>1*4.6*10.9</f>
        <v>50.14</v>
      </c>
      <c r="N6401">
        <v>1</v>
      </c>
      <c r="O6401">
        <v>4.5999999999999996</v>
      </c>
      <c r="P6401">
        <v>10.9</v>
      </c>
    </row>
    <row r="6402" spans="13:16" x14ac:dyDescent="0.25">
      <c r="M6402">
        <f>1*5.6*1</f>
        <v>5.6</v>
      </c>
      <c r="N6402">
        <v>1</v>
      </c>
      <c r="O6402">
        <v>5.6</v>
      </c>
      <c r="P6402">
        <v>1</v>
      </c>
    </row>
    <row r="6403" spans="13:16" x14ac:dyDescent="0.25">
      <c r="M6403">
        <f>1*5.6*2</f>
        <v>11.2</v>
      </c>
      <c r="N6403">
        <v>1</v>
      </c>
      <c r="O6403">
        <v>5.6</v>
      </c>
      <c r="P6403">
        <v>2</v>
      </c>
    </row>
    <row r="6404" spans="13:16" x14ac:dyDescent="0.25">
      <c r="M6404">
        <f>1*5.6*3</f>
        <v>16.799999999999997</v>
      </c>
      <c r="N6404">
        <v>1</v>
      </c>
      <c r="O6404">
        <v>5.6</v>
      </c>
      <c r="P6404">
        <v>3</v>
      </c>
    </row>
    <row r="6405" spans="13:16" x14ac:dyDescent="0.25">
      <c r="M6405">
        <f>1*5.6*4</f>
        <v>22.4</v>
      </c>
      <c r="N6405">
        <v>1</v>
      </c>
      <c r="O6405">
        <v>5.6</v>
      </c>
      <c r="P6405">
        <v>4</v>
      </c>
    </row>
    <row r="6406" spans="13:16" x14ac:dyDescent="0.25">
      <c r="M6406">
        <f>1*5.6*5</f>
        <v>28</v>
      </c>
      <c r="N6406">
        <v>1</v>
      </c>
      <c r="O6406">
        <v>5.6</v>
      </c>
      <c r="P6406">
        <v>5</v>
      </c>
    </row>
    <row r="6407" spans="13:16" x14ac:dyDescent="0.25">
      <c r="M6407">
        <f>1*5.6*6</f>
        <v>33.599999999999994</v>
      </c>
      <c r="N6407">
        <v>1</v>
      </c>
      <c r="O6407">
        <v>5.6</v>
      </c>
      <c r="P6407">
        <v>6</v>
      </c>
    </row>
    <row r="6408" spans="13:16" x14ac:dyDescent="0.25">
      <c r="M6408">
        <f>1*5.6*7</f>
        <v>39.199999999999996</v>
      </c>
      <c r="N6408">
        <v>1</v>
      </c>
      <c r="O6408">
        <v>5.6</v>
      </c>
      <c r="P6408">
        <v>7</v>
      </c>
    </row>
    <row r="6409" spans="13:16" x14ac:dyDescent="0.25">
      <c r="M6409">
        <f>1*5.6*8</f>
        <v>44.8</v>
      </c>
      <c r="N6409">
        <v>1</v>
      </c>
      <c r="O6409">
        <v>5.6</v>
      </c>
      <c r="P6409">
        <v>8</v>
      </c>
    </row>
    <row r="6410" spans="13:16" x14ac:dyDescent="0.25">
      <c r="M6410">
        <f>1*5.6*9</f>
        <v>50.4</v>
      </c>
      <c r="N6410">
        <v>1</v>
      </c>
      <c r="O6410">
        <v>5.6</v>
      </c>
      <c r="P6410">
        <v>9</v>
      </c>
    </row>
    <row r="6411" spans="13:16" x14ac:dyDescent="0.25">
      <c r="M6411">
        <f>1*5.6*10</f>
        <v>56</v>
      </c>
      <c r="N6411">
        <v>1</v>
      </c>
      <c r="O6411">
        <v>5.6</v>
      </c>
      <c r="P6411">
        <v>10</v>
      </c>
    </row>
    <row r="6412" spans="13:16" x14ac:dyDescent="0.25">
      <c r="M6412">
        <f>1*5.6*1.1</f>
        <v>6.16</v>
      </c>
      <c r="N6412">
        <v>1</v>
      </c>
      <c r="O6412">
        <v>5.6</v>
      </c>
      <c r="P6412">
        <v>1.1000000000000001</v>
      </c>
    </row>
    <row r="6413" spans="13:16" x14ac:dyDescent="0.25">
      <c r="M6413">
        <f>1*5.6*2.1</f>
        <v>11.76</v>
      </c>
      <c r="N6413">
        <v>1</v>
      </c>
      <c r="O6413">
        <v>5.6</v>
      </c>
      <c r="P6413">
        <v>2.1</v>
      </c>
    </row>
    <row r="6414" spans="13:16" x14ac:dyDescent="0.25">
      <c r="M6414">
        <f>1*5.6*3.1</f>
        <v>17.36</v>
      </c>
      <c r="N6414">
        <v>1</v>
      </c>
      <c r="O6414">
        <v>5.6</v>
      </c>
      <c r="P6414">
        <v>3.1</v>
      </c>
    </row>
    <row r="6415" spans="13:16" x14ac:dyDescent="0.25">
      <c r="M6415">
        <f>1*5.6*4.1</f>
        <v>22.959999999999997</v>
      </c>
      <c r="N6415">
        <v>1</v>
      </c>
      <c r="O6415">
        <v>5.6</v>
      </c>
      <c r="P6415">
        <v>4.0999999999999996</v>
      </c>
    </row>
    <row r="6416" spans="13:16" x14ac:dyDescent="0.25">
      <c r="M6416">
        <f>1*5.6*5.1</f>
        <v>28.559999999999995</v>
      </c>
      <c r="N6416">
        <v>1</v>
      </c>
      <c r="O6416">
        <v>5.6</v>
      </c>
      <c r="P6416">
        <v>5.0999999999999996</v>
      </c>
    </row>
    <row r="6417" spans="13:16" x14ac:dyDescent="0.25">
      <c r="M6417">
        <f>1*5.6*6.1</f>
        <v>34.159999999999997</v>
      </c>
      <c r="N6417">
        <v>1</v>
      </c>
      <c r="O6417">
        <v>5.6</v>
      </c>
      <c r="P6417">
        <v>6.1</v>
      </c>
    </row>
    <row r="6418" spans="13:16" x14ac:dyDescent="0.25">
      <c r="M6418">
        <f>1*5.6*7.1</f>
        <v>39.76</v>
      </c>
      <c r="N6418">
        <v>1</v>
      </c>
      <c r="O6418">
        <v>5.6</v>
      </c>
      <c r="P6418">
        <v>7.1</v>
      </c>
    </row>
    <row r="6419" spans="13:16" x14ac:dyDescent="0.25">
      <c r="M6419">
        <f>1*5.6*8.1</f>
        <v>45.359999999999992</v>
      </c>
      <c r="N6419">
        <v>1</v>
      </c>
      <c r="O6419">
        <v>5.6</v>
      </c>
      <c r="P6419">
        <v>8.1</v>
      </c>
    </row>
    <row r="6420" spans="13:16" x14ac:dyDescent="0.25">
      <c r="M6420">
        <f>1*5.6*9.1</f>
        <v>50.959999999999994</v>
      </c>
      <c r="N6420">
        <v>1</v>
      </c>
      <c r="O6420">
        <v>5.6</v>
      </c>
      <c r="P6420">
        <v>9.1</v>
      </c>
    </row>
    <row r="6421" spans="13:16" x14ac:dyDescent="0.25">
      <c r="M6421">
        <f>1*5.6*10.1</f>
        <v>56.559999999999995</v>
      </c>
      <c r="N6421">
        <v>1</v>
      </c>
      <c r="O6421">
        <v>5.6</v>
      </c>
      <c r="P6421">
        <v>10.1</v>
      </c>
    </row>
    <row r="6422" spans="13:16" x14ac:dyDescent="0.25">
      <c r="M6422">
        <f>1*5.6*1.2</f>
        <v>6.72</v>
      </c>
      <c r="N6422">
        <v>1</v>
      </c>
      <c r="O6422">
        <v>5.6</v>
      </c>
      <c r="P6422">
        <v>1.2</v>
      </c>
    </row>
    <row r="6423" spans="13:16" x14ac:dyDescent="0.25">
      <c r="M6423">
        <f>1*5.6*2.2</f>
        <v>12.32</v>
      </c>
      <c r="N6423">
        <v>1</v>
      </c>
      <c r="O6423">
        <v>5.6</v>
      </c>
      <c r="P6423">
        <v>2.2000000000000002</v>
      </c>
    </row>
    <row r="6424" spans="13:16" x14ac:dyDescent="0.25">
      <c r="M6424">
        <f>1*5.6*3.2</f>
        <v>17.919999999999998</v>
      </c>
      <c r="N6424">
        <v>1</v>
      </c>
      <c r="O6424">
        <v>5.6</v>
      </c>
      <c r="P6424">
        <v>3.2</v>
      </c>
    </row>
    <row r="6425" spans="13:16" x14ac:dyDescent="0.25">
      <c r="M6425">
        <f>1*5.6*4.2</f>
        <v>23.52</v>
      </c>
      <c r="N6425">
        <v>1</v>
      </c>
      <c r="O6425">
        <v>5.6</v>
      </c>
      <c r="P6425">
        <v>4.2</v>
      </c>
    </row>
    <row r="6426" spans="13:16" x14ac:dyDescent="0.25">
      <c r="M6426">
        <f>1*5.6*5.2</f>
        <v>29.119999999999997</v>
      </c>
      <c r="N6426">
        <v>1</v>
      </c>
      <c r="O6426">
        <v>5.6</v>
      </c>
      <c r="P6426">
        <v>5.2</v>
      </c>
    </row>
    <row r="6427" spans="13:16" x14ac:dyDescent="0.25">
      <c r="M6427">
        <f>1*5.6*6.2</f>
        <v>34.72</v>
      </c>
      <c r="N6427">
        <v>1</v>
      </c>
      <c r="O6427">
        <v>5.6</v>
      </c>
      <c r="P6427">
        <v>6.2</v>
      </c>
    </row>
    <row r="6428" spans="13:16" x14ac:dyDescent="0.25">
      <c r="M6428">
        <f>1*5.6*7.2</f>
        <v>40.32</v>
      </c>
      <c r="N6428">
        <v>1</v>
      </c>
      <c r="O6428">
        <v>5.6</v>
      </c>
      <c r="P6428">
        <v>7.2</v>
      </c>
    </row>
    <row r="6429" spans="13:16" x14ac:dyDescent="0.25">
      <c r="M6429">
        <f>1*5.6*8.2</f>
        <v>45.919999999999995</v>
      </c>
      <c r="N6429">
        <v>1</v>
      </c>
      <c r="O6429">
        <v>5.6</v>
      </c>
      <c r="P6429">
        <v>8.1999999999999993</v>
      </c>
    </row>
    <row r="6430" spans="13:16" x14ac:dyDescent="0.25">
      <c r="M6430">
        <f>1*5.6*9.2</f>
        <v>51.519999999999996</v>
      </c>
      <c r="N6430">
        <v>1</v>
      </c>
      <c r="O6430">
        <v>5.6</v>
      </c>
      <c r="P6430">
        <v>9.1999999999999993</v>
      </c>
    </row>
    <row r="6431" spans="13:16" x14ac:dyDescent="0.25">
      <c r="M6431">
        <f>1*5.6*10.2</f>
        <v>57.11999999999999</v>
      </c>
      <c r="N6431">
        <v>1</v>
      </c>
      <c r="O6431">
        <v>5.6</v>
      </c>
      <c r="P6431">
        <v>10.199999999999999</v>
      </c>
    </row>
    <row r="6432" spans="13:16" x14ac:dyDescent="0.25">
      <c r="M6432">
        <f>1*5.6*1.3</f>
        <v>7.2799999999999994</v>
      </c>
      <c r="N6432">
        <v>1</v>
      </c>
      <c r="O6432">
        <v>5.6</v>
      </c>
      <c r="P6432">
        <v>1.3</v>
      </c>
    </row>
    <row r="6433" spans="13:16" x14ac:dyDescent="0.25">
      <c r="M6433">
        <f>1*5.6*2.3</f>
        <v>12.879999999999999</v>
      </c>
      <c r="N6433">
        <v>1</v>
      </c>
      <c r="O6433">
        <v>5.6</v>
      </c>
      <c r="P6433">
        <v>2.2999999999999998</v>
      </c>
    </row>
    <row r="6434" spans="13:16" x14ac:dyDescent="0.25">
      <c r="M6434">
        <f>1*5.6*3.3</f>
        <v>18.479999999999997</v>
      </c>
      <c r="N6434">
        <v>1</v>
      </c>
      <c r="O6434">
        <v>5.6</v>
      </c>
      <c r="P6434">
        <v>3.3</v>
      </c>
    </row>
    <row r="6435" spans="13:16" x14ac:dyDescent="0.25">
      <c r="M6435">
        <f>1*5.6*4.3</f>
        <v>24.08</v>
      </c>
      <c r="N6435">
        <v>1</v>
      </c>
      <c r="O6435">
        <v>5.6</v>
      </c>
      <c r="P6435">
        <v>4.3</v>
      </c>
    </row>
    <row r="6436" spans="13:16" x14ac:dyDescent="0.25">
      <c r="M6436">
        <f>1*5.6*5.3</f>
        <v>29.679999999999996</v>
      </c>
      <c r="N6436">
        <v>1</v>
      </c>
      <c r="O6436">
        <v>5.6</v>
      </c>
      <c r="P6436">
        <v>5.3</v>
      </c>
    </row>
    <row r="6437" spans="13:16" x14ac:dyDescent="0.25">
      <c r="M6437">
        <f>1*5.6*6.3</f>
        <v>35.279999999999994</v>
      </c>
      <c r="N6437">
        <v>1</v>
      </c>
      <c r="O6437">
        <v>5.6</v>
      </c>
      <c r="P6437">
        <v>6.3</v>
      </c>
    </row>
    <row r="6438" spans="13:16" x14ac:dyDescent="0.25">
      <c r="M6438">
        <f>1*5.6*7.3</f>
        <v>40.879999999999995</v>
      </c>
      <c r="N6438">
        <v>1</v>
      </c>
      <c r="O6438">
        <v>5.6</v>
      </c>
      <c r="P6438">
        <v>7.3</v>
      </c>
    </row>
    <row r="6439" spans="13:16" x14ac:dyDescent="0.25">
      <c r="M6439">
        <f>1*5.6*8.3</f>
        <v>46.480000000000004</v>
      </c>
      <c r="N6439">
        <v>1</v>
      </c>
      <c r="O6439">
        <v>5.6</v>
      </c>
      <c r="P6439">
        <v>8.3000000000000007</v>
      </c>
    </row>
    <row r="6440" spans="13:16" x14ac:dyDescent="0.25">
      <c r="M6440">
        <f>1*5.6*9.3</f>
        <v>52.08</v>
      </c>
      <c r="N6440">
        <v>1</v>
      </c>
      <c r="O6440">
        <v>5.6</v>
      </c>
      <c r="P6440">
        <v>9.3000000000000007</v>
      </c>
    </row>
    <row r="6441" spans="13:16" x14ac:dyDescent="0.25">
      <c r="M6441">
        <f>1*5.6*10.3</f>
        <v>57.68</v>
      </c>
      <c r="N6441">
        <v>1</v>
      </c>
      <c r="O6441">
        <v>5.6</v>
      </c>
      <c r="P6441">
        <v>10.3</v>
      </c>
    </row>
    <row r="6442" spans="13:16" x14ac:dyDescent="0.25">
      <c r="M6442">
        <f>1*5.6*1.4</f>
        <v>7.839999999999999</v>
      </c>
      <c r="N6442">
        <v>1</v>
      </c>
      <c r="O6442">
        <v>5.6</v>
      </c>
      <c r="P6442">
        <v>1.4</v>
      </c>
    </row>
    <row r="6443" spans="13:16" x14ac:dyDescent="0.25">
      <c r="M6443">
        <f>1*5.6*2.4</f>
        <v>13.44</v>
      </c>
      <c r="N6443">
        <v>1</v>
      </c>
      <c r="O6443">
        <v>5.6</v>
      </c>
      <c r="P6443">
        <v>2.4</v>
      </c>
    </row>
    <row r="6444" spans="13:16" x14ac:dyDescent="0.25">
      <c r="M6444">
        <f>1*5.6*3.4</f>
        <v>19.04</v>
      </c>
      <c r="N6444">
        <v>1</v>
      </c>
      <c r="O6444">
        <v>5.6</v>
      </c>
      <c r="P6444">
        <v>3.4</v>
      </c>
    </row>
    <row r="6445" spans="13:16" x14ac:dyDescent="0.25">
      <c r="M6445">
        <f>1*5.6*4.4</f>
        <v>24.64</v>
      </c>
      <c r="N6445">
        <v>1</v>
      </c>
      <c r="O6445">
        <v>5.6</v>
      </c>
      <c r="P6445">
        <v>4.4000000000000004</v>
      </c>
    </row>
    <row r="6446" spans="13:16" x14ac:dyDescent="0.25">
      <c r="M6446">
        <f>1*5.6*5.4</f>
        <v>30.24</v>
      </c>
      <c r="N6446">
        <v>1</v>
      </c>
      <c r="O6446">
        <v>5.6</v>
      </c>
      <c r="P6446">
        <v>5.4</v>
      </c>
    </row>
    <row r="6447" spans="13:16" x14ac:dyDescent="0.25">
      <c r="M6447">
        <f>1*5.6*6.4</f>
        <v>35.839999999999996</v>
      </c>
      <c r="N6447">
        <v>1</v>
      </c>
      <c r="O6447">
        <v>5.6</v>
      </c>
      <c r="P6447">
        <v>6.4</v>
      </c>
    </row>
    <row r="6448" spans="13:16" x14ac:dyDescent="0.25">
      <c r="M6448">
        <f>1*5.6*7.4</f>
        <v>41.44</v>
      </c>
      <c r="N6448">
        <v>1</v>
      </c>
      <c r="O6448">
        <v>5.6</v>
      </c>
      <c r="P6448">
        <v>7.4</v>
      </c>
    </row>
    <row r="6449" spans="13:16" x14ac:dyDescent="0.25">
      <c r="M6449">
        <f>1*5.6*8.4</f>
        <v>47.04</v>
      </c>
      <c r="N6449">
        <v>1</v>
      </c>
      <c r="O6449">
        <v>5.6</v>
      </c>
      <c r="P6449">
        <v>8.4</v>
      </c>
    </row>
    <row r="6450" spans="13:16" x14ac:dyDescent="0.25">
      <c r="M6450">
        <f>1*5.6*9.4</f>
        <v>52.64</v>
      </c>
      <c r="N6450">
        <v>1</v>
      </c>
      <c r="O6450">
        <v>5.6</v>
      </c>
      <c r="P6450">
        <v>9.4</v>
      </c>
    </row>
    <row r="6451" spans="13:16" x14ac:dyDescent="0.25">
      <c r="M6451">
        <f>1*5.6*10.4</f>
        <v>58.239999999999995</v>
      </c>
      <c r="N6451">
        <v>1</v>
      </c>
      <c r="O6451">
        <v>5.6</v>
      </c>
      <c r="P6451">
        <v>10.4</v>
      </c>
    </row>
    <row r="6452" spans="13:16" x14ac:dyDescent="0.25">
      <c r="M6452">
        <f>1*5.6*1.5</f>
        <v>8.3999999999999986</v>
      </c>
      <c r="N6452">
        <v>1</v>
      </c>
      <c r="O6452">
        <v>5.6</v>
      </c>
      <c r="P6452">
        <v>1.5</v>
      </c>
    </row>
    <row r="6453" spans="13:16" x14ac:dyDescent="0.25">
      <c r="M6453">
        <f>1*5.6*2.5</f>
        <v>14</v>
      </c>
      <c r="N6453">
        <v>1</v>
      </c>
      <c r="O6453">
        <v>5.6</v>
      </c>
      <c r="P6453">
        <v>2.5</v>
      </c>
    </row>
    <row r="6454" spans="13:16" x14ac:dyDescent="0.25">
      <c r="M6454">
        <f>1*5.6*3.5</f>
        <v>19.599999999999998</v>
      </c>
      <c r="N6454">
        <v>1</v>
      </c>
      <c r="O6454">
        <v>5.6</v>
      </c>
      <c r="P6454">
        <v>3.5</v>
      </c>
    </row>
    <row r="6455" spans="13:16" x14ac:dyDescent="0.25">
      <c r="M6455">
        <f>1*5.6*4.5</f>
        <v>25.2</v>
      </c>
      <c r="N6455">
        <v>1</v>
      </c>
      <c r="O6455">
        <v>5.6</v>
      </c>
      <c r="P6455">
        <v>4.5</v>
      </c>
    </row>
    <row r="6456" spans="13:16" x14ac:dyDescent="0.25">
      <c r="M6456">
        <f>1*5.6*5.5</f>
        <v>30.799999999999997</v>
      </c>
      <c r="N6456">
        <v>1</v>
      </c>
      <c r="O6456">
        <v>5.6</v>
      </c>
      <c r="P6456">
        <v>5.5</v>
      </c>
    </row>
    <row r="6457" spans="13:16" x14ac:dyDescent="0.25">
      <c r="M6457">
        <f>1*5.6*6.5</f>
        <v>36.4</v>
      </c>
      <c r="N6457">
        <v>1</v>
      </c>
      <c r="O6457">
        <v>5.6</v>
      </c>
      <c r="P6457">
        <v>6.5</v>
      </c>
    </row>
    <row r="6458" spans="13:16" x14ac:dyDescent="0.25">
      <c r="M6458">
        <f>1*5.6*7.5</f>
        <v>42</v>
      </c>
      <c r="N6458">
        <v>1</v>
      </c>
      <c r="O6458">
        <v>5.6</v>
      </c>
      <c r="P6458">
        <v>7.5</v>
      </c>
    </row>
    <row r="6459" spans="13:16" x14ac:dyDescent="0.25">
      <c r="M6459">
        <f>1*5.6*8.5</f>
        <v>47.599999999999994</v>
      </c>
      <c r="N6459">
        <v>1</v>
      </c>
      <c r="O6459">
        <v>5.6</v>
      </c>
      <c r="P6459">
        <v>8.5</v>
      </c>
    </row>
    <row r="6460" spans="13:16" x14ac:dyDescent="0.25">
      <c r="M6460">
        <f>1*5.6*9.5</f>
        <v>53.199999999999996</v>
      </c>
      <c r="N6460">
        <v>1</v>
      </c>
      <c r="O6460">
        <v>5.6</v>
      </c>
      <c r="P6460">
        <v>9.5</v>
      </c>
    </row>
    <row r="6461" spans="13:16" x14ac:dyDescent="0.25">
      <c r="M6461">
        <f>1*5.6*10.5</f>
        <v>58.8</v>
      </c>
      <c r="N6461">
        <v>1</v>
      </c>
      <c r="O6461">
        <v>5.6</v>
      </c>
      <c r="P6461">
        <v>10.5</v>
      </c>
    </row>
    <row r="6462" spans="13:16" x14ac:dyDescent="0.25">
      <c r="M6462">
        <f>1*5.6*1.6</f>
        <v>8.9599999999999991</v>
      </c>
      <c r="N6462">
        <v>1</v>
      </c>
      <c r="O6462">
        <v>5.6</v>
      </c>
      <c r="P6462">
        <v>1.6</v>
      </c>
    </row>
    <row r="6463" spans="13:16" x14ac:dyDescent="0.25">
      <c r="M6463">
        <f>1*5.6*2.6</f>
        <v>14.559999999999999</v>
      </c>
      <c r="N6463">
        <v>1</v>
      </c>
      <c r="O6463">
        <v>5.6</v>
      </c>
      <c r="P6463">
        <v>2.6</v>
      </c>
    </row>
    <row r="6464" spans="13:16" x14ac:dyDescent="0.25">
      <c r="M6464">
        <f>1*5.6*3.6</f>
        <v>20.16</v>
      </c>
      <c r="N6464">
        <v>1</v>
      </c>
      <c r="O6464">
        <v>5.6</v>
      </c>
      <c r="P6464">
        <v>3.6</v>
      </c>
    </row>
    <row r="6465" spans="13:16" x14ac:dyDescent="0.25">
      <c r="M6465">
        <f>1*5.6*4.6</f>
        <v>25.759999999999998</v>
      </c>
      <c r="N6465">
        <v>1</v>
      </c>
      <c r="O6465">
        <v>5.6</v>
      </c>
      <c r="P6465">
        <v>4.5999999999999996</v>
      </c>
    </row>
    <row r="6466" spans="13:16" x14ac:dyDescent="0.25">
      <c r="M6466">
        <f>1*5.6*5.6</f>
        <v>31.359999999999996</v>
      </c>
      <c r="N6466">
        <v>1</v>
      </c>
      <c r="O6466">
        <v>5.6</v>
      </c>
      <c r="P6466">
        <v>5.6</v>
      </c>
    </row>
    <row r="6467" spans="13:16" x14ac:dyDescent="0.25">
      <c r="M6467">
        <f>1*5.6*6.6</f>
        <v>36.959999999999994</v>
      </c>
      <c r="N6467">
        <v>1</v>
      </c>
      <c r="O6467">
        <v>5.6</v>
      </c>
      <c r="P6467">
        <v>6.6</v>
      </c>
    </row>
    <row r="6468" spans="13:16" x14ac:dyDescent="0.25">
      <c r="M6468">
        <f>1*5.6*7.6</f>
        <v>42.559999999999995</v>
      </c>
      <c r="N6468">
        <v>1</v>
      </c>
      <c r="O6468">
        <v>5.6</v>
      </c>
      <c r="P6468">
        <v>7.6</v>
      </c>
    </row>
    <row r="6469" spans="13:16" x14ac:dyDescent="0.25">
      <c r="M6469">
        <f>1*5.6*8.6</f>
        <v>48.16</v>
      </c>
      <c r="N6469">
        <v>1</v>
      </c>
      <c r="O6469">
        <v>5.6</v>
      </c>
      <c r="P6469">
        <v>8.6</v>
      </c>
    </row>
    <row r="6470" spans="13:16" x14ac:dyDescent="0.25">
      <c r="M6470">
        <f>1*5.6*9.6</f>
        <v>53.76</v>
      </c>
      <c r="N6470">
        <v>1</v>
      </c>
      <c r="O6470">
        <v>5.6</v>
      </c>
      <c r="P6470">
        <v>9.6</v>
      </c>
    </row>
    <row r="6471" spans="13:16" x14ac:dyDescent="0.25">
      <c r="M6471">
        <f>1*5.6*10.6</f>
        <v>59.359999999999992</v>
      </c>
      <c r="N6471">
        <v>1</v>
      </c>
      <c r="O6471">
        <v>5.6</v>
      </c>
      <c r="P6471">
        <v>10.6</v>
      </c>
    </row>
    <row r="6472" spans="13:16" x14ac:dyDescent="0.25">
      <c r="M6472">
        <f>1*5.6*1.7</f>
        <v>9.52</v>
      </c>
      <c r="N6472">
        <v>1</v>
      </c>
      <c r="O6472">
        <v>5.6</v>
      </c>
      <c r="P6472">
        <v>1.7</v>
      </c>
    </row>
    <row r="6473" spans="13:16" x14ac:dyDescent="0.25">
      <c r="M6473">
        <f>1*5.6*2.7</f>
        <v>15.12</v>
      </c>
      <c r="N6473">
        <v>1</v>
      </c>
      <c r="O6473">
        <v>5.6</v>
      </c>
      <c r="P6473">
        <v>2.7</v>
      </c>
    </row>
    <row r="6474" spans="13:16" x14ac:dyDescent="0.25">
      <c r="M6474">
        <f>1*5.6*3.7</f>
        <v>20.72</v>
      </c>
      <c r="N6474">
        <v>1</v>
      </c>
      <c r="O6474">
        <v>5.6</v>
      </c>
      <c r="P6474">
        <v>3.7</v>
      </c>
    </row>
    <row r="6475" spans="13:16" x14ac:dyDescent="0.25">
      <c r="M6475">
        <f>1*5.6*4.7</f>
        <v>26.32</v>
      </c>
      <c r="N6475">
        <v>1</v>
      </c>
      <c r="O6475">
        <v>5.6</v>
      </c>
      <c r="P6475">
        <v>4.7</v>
      </c>
    </row>
    <row r="6476" spans="13:16" x14ac:dyDescent="0.25">
      <c r="M6476">
        <f>1*5.6*5.7</f>
        <v>31.919999999999998</v>
      </c>
      <c r="N6476">
        <v>1</v>
      </c>
      <c r="O6476">
        <v>5.6</v>
      </c>
      <c r="P6476">
        <v>5.7</v>
      </c>
    </row>
    <row r="6477" spans="13:16" x14ac:dyDescent="0.25">
      <c r="M6477">
        <f>1*5.6*6.7</f>
        <v>37.519999999999996</v>
      </c>
      <c r="N6477">
        <v>1</v>
      </c>
      <c r="O6477">
        <v>5.6</v>
      </c>
      <c r="P6477">
        <v>6.7</v>
      </c>
    </row>
    <row r="6478" spans="13:16" x14ac:dyDescent="0.25">
      <c r="M6478">
        <f>1*5.6*7.7</f>
        <v>43.12</v>
      </c>
      <c r="N6478">
        <v>1</v>
      </c>
      <c r="O6478">
        <v>5.6</v>
      </c>
      <c r="P6478">
        <v>7.7</v>
      </c>
    </row>
    <row r="6479" spans="13:16" x14ac:dyDescent="0.25">
      <c r="M6479">
        <f>1*5.6*8.7</f>
        <v>48.719999999999992</v>
      </c>
      <c r="N6479">
        <v>1</v>
      </c>
      <c r="O6479">
        <v>5.6</v>
      </c>
      <c r="P6479">
        <v>8.6999999999999993</v>
      </c>
    </row>
    <row r="6480" spans="13:16" x14ac:dyDescent="0.25">
      <c r="M6480">
        <f>1*5.6*9.7</f>
        <v>54.319999999999993</v>
      </c>
      <c r="N6480">
        <v>1</v>
      </c>
      <c r="O6480">
        <v>5.6</v>
      </c>
      <c r="P6480">
        <v>9.6999999999999993</v>
      </c>
    </row>
    <row r="6481" spans="13:16" x14ac:dyDescent="0.25">
      <c r="M6481">
        <f>1*5.6*10.7</f>
        <v>59.919999999999995</v>
      </c>
      <c r="N6481">
        <v>1</v>
      </c>
      <c r="O6481">
        <v>5.6</v>
      </c>
      <c r="P6481">
        <v>10.7</v>
      </c>
    </row>
    <row r="6482" spans="13:16" x14ac:dyDescent="0.25">
      <c r="M6482">
        <f>1*5.6*1.8</f>
        <v>10.08</v>
      </c>
      <c r="N6482">
        <v>1</v>
      </c>
      <c r="O6482">
        <v>5.6</v>
      </c>
      <c r="P6482">
        <v>1.8</v>
      </c>
    </row>
    <row r="6483" spans="13:16" x14ac:dyDescent="0.25">
      <c r="M6483">
        <f>1*5.6*2.8</f>
        <v>15.679999999999998</v>
      </c>
      <c r="N6483">
        <v>1</v>
      </c>
      <c r="O6483">
        <v>5.6</v>
      </c>
      <c r="P6483">
        <v>2.8</v>
      </c>
    </row>
    <row r="6484" spans="13:16" x14ac:dyDescent="0.25">
      <c r="M6484">
        <f>1*5.6*3.8</f>
        <v>21.279999999999998</v>
      </c>
      <c r="N6484">
        <v>1</v>
      </c>
      <c r="O6484">
        <v>5.6</v>
      </c>
      <c r="P6484">
        <v>3.8</v>
      </c>
    </row>
    <row r="6485" spans="13:16" x14ac:dyDescent="0.25">
      <c r="M6485">
        <f>1*5.6*4.8</f>
        <v>26.88</v>
      </c>
      <c r="N6485">
        <v>1</v>
      </c>
      <c r="O6485">
        <v>5.6</v>
      </c>
      <c r="P6485">
        <v>4.8</v>
      </c>
    </row>
    <row r="6486" spans="13:16" x14ac:dyDescent="0.25">
      <c r="M6486">
        <f>1*5.6*5.8</f>
        <v>32.479999999999997</v>
      </c>
      <c r="N6486">
        <v>1</v>
      </c>
      <c r="O6486">
        <v>5.6</v>
      </c>
      <c r="P6486">
        <v>5.8</v>
      </c>
    </row>
    <row r="6487" spans="13:16" x14ac:dyDescent="0.25">
      <c r="M6487">
        <f>1*5.6*6.8</f>
        <v>38.08</v>
      </c>
      <c r="N6487">
        <v>1</v>
      </c>
      <c r="O6487">
        <v>5.6</v>
      </c>
      <c r="P6487">
        <v>6.8</v>
      </c>
    </row>
    <row r="6488" spans="13:16" x14ac:dyDescent="0.25">
      <c r="M6488">
        <f>1*5.6*7.8</f>
        <v>43.68</v>
      </c>
      <c r="N6488">
        <v>1</v>
      </c>
      <c r="O6488">
        <v>5.6</v>
      </c>
      <c r="P6488">
        <v>7.8</v>
      </c>
    </row>
    <row r="6489" spans="13:16" x14ac:dyDescent="0.25">
      <c r="M6489">
        <f>1*5.6*8.8</f>
        <v>49.28</v>
      </c>
      <c r="N6489">
        <v>1</v>
      </c>
      <c r="O6489">
        <v>5.6</v>
      </c>
      <c r="P6489">
        <v>8.8000000000000007</v>
      </c>
    </row>
    <row r="6490" spans="13:16" x14ac:dyDescent="0.25">
      <c r="M6490">
        <f>1*5.6*9.8</f>
        <v>54.88</v>
      </c>
      <c r="N6490">
        <v>1</v>
      </c>
      <c r="O6490">
        <v>5.6</v>
      </c>
      <c r="P6490">
        <v>9.8000000000000007</v>
      </c>
    </row>
    <row r="6491" spans="13:16" x14ac:dyDescent="0.25">
      <c r="M6491">
        <f>1*5.6*10.8</f>
        <v>60.48</v>
      </c>
      <c r="N6491">
        <v>1</v>
      </c>
      <c r="O6491">
        <v>5.6</v>
      </c>
      <c r="P6491">
        <v>10.8</v>
      </c>
    </row>
    <row r="6492" spans="13:16" x14ac:dyDescent="0.25">
      <c r="M6492">
        <f>1*5.6*1.9</f>
        <v>10.639999999999999</v>
      </c>
      <c r="N6492">
        <v>1</v>
      </c>
      <c r="O6492">
        <v>5.6</v>
      </c>
      <c r="P6492">
        <v>1.9</v>
      </c>
    </row>
    <row r="6493" spans="13:16" x14ac:dyDescent="0.25">
      <c r="M6493">
        <f>1*5.6*2.9</f>
        <v>16.239999999999998</v>
      </c>
      <c r="N6493">
        <v>1</v>
      </c>
      <c r="O6493">
        <v>5.6</v>
      </c>
      <c r="P6493">
        <v>2.9</v>
      </c>
    </row>
    <row r="6494" spans="13:16" x14ac:dyDescent="0.25">
      <c r="M6494">
        <f>1*5.6*3.9</f>
        <v>21.84</v>
      </c>
      <c r="N6494">
        <v>1</v>
      </c>
      <c r="O6494">
        <v>5.6</v>
      </c>
      <c r="P6494">
        <v>3.9</v>
      </c>
    </row>
    <row r="6495" spans="13:16" x14ac:dyDescent="0.25">
      <c r="M6495">
        <f>1*5.6*4.9</f>
        <v>27.44</v>
      </c>
      <c r="N6495">
        <v>1</v>
      </c>
      <c r="O6495">
        <v>5.6</v>
      </c>
      <c r="P6495">
        <v>4.9000000000000004</v>
      </c>
    </row>
    <row r="6496" spans="13:16" x14ac:dyDescent="0.25">
      <c r="M6496">
        <f>1*5.6*5.9</f>
        <v>33.04</v>
      </c>
      <c r="N6496">
        <v>1</v>
      </c>
      <c r="O6496">
        <v>5.6</v>
      </c>
      <c r="P6496">
        <v>5.9</v>
      </c>
    </row>
    <row r="6497" spans="13:16" x14ac:dyDescent="0.25">
      <c r="M6497">
        <f>1*5.6*6.9</f>
        <v>38.64</v>
      </c>
      <c r="N6497">
        <v>1</v>
      </c>
      <c r="O6497">
        <v>5.6</v>
      </c>
      <c r="P6497">
        <v>6.9</v>
      </c>
    </row>
    <row r="6498" spans="13:16" x14ac:dyDescent="0.25">
      <c r="M6498">
        <f>1*5.6*7.9</f>
        <v>44.24</v>
      </c>
      <c r="N6498">
        <v>1</v>
      </c>
      <c r="O6498">
        <v>5.6</v>
      </c>
      <c r="P6498">
        <v>7.9</v>
      </c>
    </row>
    <row r="6499" spans="13:16" x14ac:dyDescent="0.25">
      <c r="M6499">
        <f>1*5.6*8.9</f>
        <v>49.839999999999996</v>
      </c>
      <c r="N6499">
        <v>1</v>
      </c>
      <c r="O6499">
        <v>5.6</v>
      </c>
      <c r="P6499">
        <v>8.9</v>
      </c>
    </row>
    <row r="6500" spans="13:16" x14ac:dyDescent="0.25">
      <c r="M6500">
        <f>1*5.6*9.9</f>
        <v>55.44</v>
      </c>
      <c r="N6500">
        <v>1</v>
      </c>
      <c r="O6500">
        <v>5.6</v>
      </c>
      <c r="P6500">
        <v>9.9</v>
      </c>
    </row>
    <row r="6501" spans="13:16" x14ac:dyDescent="0.25">
      <c r="M6501">
        <f>1*5.6*10.9</f>
        <v>61.04</v>
      </c>
      <c r="N6501">
        <v>1</v>
      </c>
      <c r="O6501">
        <v>5.6</v>
      </c>
      <c r="P6501">
        <v>10.9</v>
      </c>
    </row>
    <row r="6502" spans="13:16" x14ac:dyDescent="0.25">
      <c r="M6502">
        <f>1*6.6*1</f>
        <v>6.6</v>
      </c>
      <c r="N6502">
        <v>1</v>
      </c>
      <c r="O6502">
        <v>6.6</v>
      </c>
      <c r="P6502">
        <v>1</v>
      </c>
    </row>
    <row r="6503" spans="13:16" x14ac:dyDescent="0.25">
      <c r="M6503">
        <f>1*6.6*2</f>
        <v>13.2</v>
      </c>
      <c r="N6503">
        <v>1</v>
      </c>
      <c r="O6503">
        <v>6.6</v>
      </c>
      <c r="P6503">
        <v>2</v>
      </c>
    </row>
    <row r="6504" spans="13:16" x14ac:dyDescent="0.25">
      <c r="M6504">
        <f>1*6.6*3</f>
        <v>19.799999999999997</v>
      </c>
      <c r="N6504">
        <v>1</v>
      </c>
      <c r="O6504">
        <v>6.6</v>
      </c>
      <c r="P6504">
        <v>3</v>
      </c>
    </row>
    <row r="6505" spans="13:16" x14ac:dyDescent="0.25">
      <c r="M6505">
        <f>1*6.6*4</f>
        <v>26.4</v>
      </c>
      <c r="N6505">
        <v>1</v>
      </c>
      <c r="O6505">
        <v>6.6</v>
      </c>
      <c r="P6505">
        <v>4</v>
      </c>
    </row>
    <row r="6506" spans="13:16" x14ac:dyDescent="0.25">
      <c r="M6506">
        <f>1*6.6*5</f>
        <v>33</v>
      </c>
      <c r="N6506">
        <v>1</v>
      </c>
      <c r="O6506">
        <v>6.6</v>
      </c>
      <c r="P6506">
        <v>5</v>
      </c>
    </row>
    <row r="6507" spans="13:16" x14ac:dyDescent="0.25">
      <c r="M6507">
        <f>1*6.6*6</f>
        <v>39.599999999999994</v>
      </c>
      <c r="N6507">
        <v>1</v>
      </c>
      <c r="O6507">
        <v>6.6</v>
      </c>
      <c r="P6507">
        <v>6</v>
      </c>
    </row>
    <row r="6508" spans="13:16" x14ac:dyDescent="0.25">
      <c r="M6508">
        <f>1*6.6*7</f>
        <v>46.199999999999996</v>
      </c>
      <c r="N6508">
        <v>1</v>
      </c>
      <c r="O6508">
        <v>6.6</v>
      </c>
      <c r="P6508">
        <v>7</v>
      </c>
    </row>
    <row r="6509" spans="13:16" x14ac:dyDescent="0.25">
      <c r="M6509">
        <f>1*6.6*8</f>
        <v>52.8</v>
      </c>
      <c r="N6509">
        <v>1</v>
      </c>
      <c r="O6509">
        <v>6.6</v>
      </c>
      <c r="P6509">
        <v>8</v>
      </c>
    </row>
    <row r="6510" spans="13:16" x14ac:dyDescent="0.25">
      <c r="M6510">
        <f>1*6.6*9</f>
        <v>59.4</v>
      </c>
      <c r="N6510">
        <v>1</v>
      </c>
      <c r="O6510">
        <v>6.6</v>
      </c>
      <c r="P6510">
        <v>9</v>
      </c>
    </row>
    <row r="6511" spans="13:16" x14ac:dyDescent="0.25">
      <c r="M6511">
        <f>1*6.6*10</f>
        <v>66</v>
      </c>
      <c r="N6511">
        <v>1</v>
      </c>
      <c r="O6511">
        <v>6.6</v>
      </c>
      <c r="P6511">
        <v>10</v>
      </c>
    </row>
    <row r="6512" spans="13:16" x14ac:dyDescent="0.25">
      <c r="M6512">
        <f>1*6.6*1.1</f>
        <v>7.26</v>
      </c>
      <c r="N6512">
        <v>1</v>
      </c>
      <c r="O6512">
        <v>6.6</v>
      </c>
      <c r="P6512">
        <v>1.1000000000000001</v>
      </c>
    </row>
    <row r="6513" spans="13:16" x14ac:dyDescent="0.25">
      <c r="M6513">
        <f>1*6.6*2.1</f>
        <v>13.86</v>
      </c>
      <c r="N6513">
        <v>1</v>
      </c>
      <c r="O6513">
        <v>6.6</v>
      </c>
      <c r="P6513">
        <v>2.1</v>
      </c>
    </row>
    <row r="6514" spans="13:16" x14ac:dyDescent="0.25">
      <c r="M6514">
        <f>1*6.6*3.1</f>
        <v>20.46</v>
      </c>
      <c r="N6514">
        <v>1</v>
      </c>
      <c r="O6514">
        <v>6.6</v>
      </c>
      <c r="P6514">
        <v>3.1</v>
      </c>
    </row>
    <row r="6515" spans="13:16" x14ac:dyDescent="0.25">
      <c r="M6515">
        <f>1*6.6*4.1</f>
        <v>27.059999999999995</v>
      </c>
      <c r="N6515">
        <v>1</v>
      </c>
      <c r="O6515">
        <v>6.6</v>
      </c>
      <c r="P6515">
        <v>4.0999999999999996</v>
      </c>
    </row>
    <row r="6516" spans="13:16" x14ac:dyDescent="0.25">
      <c r="M6516">
        <f>1*6.6*5.1</f>
        <v>33.659999999999997</v>
      </c>
      <c r="N6516">
        <v>1</v>
      </c>
      <c r="O6516">
        <v>6.6</v>
      </c>
      <c r="P6516">
        <v>5.0999999999999996</v>
      </c>
    </row>
    <row r="6517" spans="13:16" x14ac:dyDescent="0.25">
      <c r="M6517">
        <f>1*6.6*6.1</f>
        <v>40.26</v>
      </c>
      <c r="N6517">
        <v>1</v>
      </c>
      <c r="O6517">
        <v>6.6</v>
      </c>
      <c r="P6517">
        <v>6.1</v>
      </c>
    </row>
    <row r="6518" spans="13:16" x14ac:dyDescent="0.25">
      <c r="M6518">
        <f>1*6.6*7.1</f>
        <v>46.859999999999992</v>
      </c>
      <c r="N6518">
        <v>1</v>
      </c>
      <c r="O6518">
        <v>6.6</v>
      </c>
      <c r="P6518">
        <v>7.1</v>
      </c>
    </row>
    <row r="6519" spans="13:16" x14ac:dyDescent="0.25">
      <c r="M6519">
        <f>1*6.6*8.1</f>
        <v>53.459999999999994</v>
      </c>
      <c r="N6519">
        <v>1</v>
      </c>
      <c r="O6519">
        <v>6.6</v>
      </c>
      <c r="P6519">
        <v>8.1</v>
      </c>
    </row>
    <row r="6520" spans="13:16" x14ac:dyDescent="0.25">
      <c r="M6520">
        <f>1*6.6*9.1</f>
        <v>60.059999999999995</v>
      </c>
      <c r="N6520">
        <v>1</v>
      </c>
      <c r="O6520">
        <v>6.6</v>
      </c>
      <c r="P6520">
        <v>9.1</v>
      </c>
    </row>
    <row r="6521" spans="13:16" x14ac:dyDescent="0.25">
      <c r="M6521">
        <f>1*6.6*10.1</f>
        <v>66.66</v>
      </c>
      <c r="N6521">
        <v>1</v>
      </c>
      <c r="O6521">
        <v>6.6</v>
      </c>
      <c r="P6521">
        <v>10.1</v>
      </c>
    </row>
    <row r="6522" spans="13:16" x14ac:dyDescent="0.25">
      <c r="M6522">
        <f>1*6.6*1.2</f>
        <v>7.919999999999999</v>
      </c>
      <c r="N6522">
        <v>1</v>
      </c>
      <c r="O6522">
        <v>6.6</v>
      </c>
      <c r="P6522">
        <v>1.2</v>
      </c>
    </row>
    <row r="6523" spans="13:16" x14ac:dyDescent="0.25">
      <c r="M6523">
        <f>1*6.6*2.2</f>
        <v>14.52</v>
      </c>
      <c r="N6523">
        <v>1</v>
      </c>
      <c r="O6523">
        <v>6.6</v>
      </c>
      <c r="P6523">
        <v>2.2000000000000002</v>
      </c>
    </row>
    <row r="6524" spans="13:16" x14ac:dyDescent="0.25">
      <c r="M6524">
        <f>1*6.6*3.2</f>
        <v>21.12</v>
      </c>
      <c r="N6524">
        <v>1</v>
      </c>
      <c r="O6524">
        <v>6.6</v>
      </c>
      <c r="P6524">
        <v>3.2</v>
      </c>
    </row>
    <row r="6525" spans="13:16" x14ac:dyDescent="0.25">
      <c r="M6525">
        <f>1*6.6*4.2</f>
        <v>27.72</v>
      </c>
      <c r="N6525">
        <v>1</v>
      </c>
      <c r="O6525">
        <v>6.6</v>
      </c>
      <c r="P6525">
        <v>4.2</v>
      </c>
    </row>
    <row r="6526" spans="13:16" x14ac:dyDescent="0.25">
      <c r="M6526">
        <f>1*6.6*5.2</f>
        <v>34.32</v>
      </c>
      <c r="N6526">
        <v>1</v>
      </c>
      <c r="O6526">
        <v>6.6</v>
      </c>
      <c r="P6526">
        <v>5.2</v>
      </c>
    </row>
    <row r="6527" spans="13:16" x14ac:dyDescent="0.25">
      <c r="M6527">
        <f>1*6.6*6.2</f>
        <v>40.92</v>
      </c>
      <c r="N6527">
        <v>1</v>
      </c>
      <c r="O6527">
        <v>6.6</v>
      </c>
      <c r="P6527">
        <v>6.2</v>
      </c>
    </row>
    <row r="6528" spans="13:16" x14ac:dyDescent="0.25">
      <c r="M6528">
        <f>1*6.6*7.2</f>
        <v>47.519999999999996</v>
      </c>
      <c r="N6528">
        <v>1</v>
      </c>
      <c r="O6528">
        <v>6.6</v>
      </c>
      <c r="P6528">
        <v>7.2</v>
      </c>
    </row>
    <row r="6529" spans="13:16" x14ac:dyDescent="0.25">
      <c r="M6529">
        <f>1*6.6*8.2</f>
        <v>54.11999999999999</v>
      </c>
      <c r="N6529">
        <v>1</v>
      </c>
      <c r="O6529">
        <v>6.6</v>
      </c>
      <c r="P6529">
        <v>8.1999999999999993</v>
      </c>
    </row>
    <row r="6530" spans="13:16" x14ac:dyDescent="0.25">
      <c r="M6530">
        <f>1*6.6*9.2</f>
        <v>60.719999999999992</v>
      </c>
      <c r="N6530">
        <v>1</v>
      </c>
      <c r="O6530">
        <v>6.6</v>
      </c>
      <c r="P6530">
        <v>9.1999999999999993</v>
      </c>
    </row>
    <row r="6531" spans="13:16" x14ac:dyDescent="0.25">
      <c r="M6531">
        <f>1*6.6*10.2</f>
        <v>67.319999999999993</v>
      </c>
      <c r="N6531">
        <v>1</v>
      </c>
      <c r="O6531">
        <v>6.6</v>
      </c>
      <c r="P6531">
        <v>10.199999999999999</v>
      </c>
    </row>
    <row r="6532" spans="13:16" x14ac:dyDescent="0.25">
      <c r="M6532">
        <f>1*6.6*1.3</f>
        <v>8.58</v>
      </c>
      <c r="N6532">
        <v>1</v>
      </c>
      <c r="O6532">
        <v>6.6</v>
      </c>
      <c r="P6532">
        <v>1.3</v>
      </c>
    </row>
    <row r="6533" spans="13:16" x14ac:dyDescent="0.25">
      <c r="M6533">
        <f>1*6.6*2.3</f>
        <v>15.179999999999998</v>
      </c>
      <c r="N6533">
        <v>1</v>
      </c>
      <c r="O6533">
        <v>6.6</v>
      </c>
      <c r="P6533">
        <v>2.2999999999999998</v>
      </c>
    </row>
    <row r="6534" spans="13:16" x14ac:dyDescent="0.25">
      <c r="M6534">
        <f>1*6.6*3.3</f>
        <v>21.779999999999998</v>
      </c>
      <c r="N6534">
        <v>1</v>
      </c>
      <c r="O6534">
        <v>6.6</v>
      </c>
      <c r="P6534">
        <v>3.3</v>
      </c>
    </row>
    <row r="6535" spans="13:16" x14ac:dyDescent="0.25">
      <c r="M6535">
        <f>1*6.6*4.3</f>
        <v>28.38</v>
      </c>
      <c r="N6535">
        <v>1</v>
      </c>
      <c r="O6535">
        <v>6.6</v>
      </c>
      <c r="P6535">
        <v>4.3</v>
      </c>
    </row>
    <row r="6536" spans="13:16" x14ac:dyDescent="0.25">
      <c r="M6536">
        <f>1*6.6*5.3</f>
        <v>34.979999999999997</v>
      </c>
      <c r="N6536">
        <v>1</v>
      </c>
      <c r="O6536">
        <v>6.6</v>
      </c>
      <c r="P6536">
        <v>5.3</v>
      </c>
    </row>
    <row r="6537" spans="13:16" x14ac:dyDescent="0.25">
      <c r="M6537">
        <f>1*6.6*6.3</f>
        <v>41.58</v>
      </c>
      <c r="N6537">
        <v>1</v>
      </c>
      <c r="O6537">
        <v>6.6</v>
      </c>
      <c r="P6537">
        <v>6.3</v>
      </c>
    </row>
    <row r="6538" spans="13:16" x14ac:dyDescent="0.25">
      <c r="M6538">
        <f>1*6.6*7.3</f>
        <v>48.18</v>
      </c>
      <c r="N6538">
        <v>1</v>
      </c>
      <c r="O6538">
        <v>6.6</v>
      </c>
      <c r="P6538">
        <v>7.3</v>
      </c>
    </row>
    <row r="6539" spans="13:16" x14ac:dyDescent="0.25">
      <c r="M6539">
        <f>1*6.6*8.3</f>
        <v>54.78</v>
      </c>
      <c r="N6539">
        <v>1</v>
      </c>
      <c r="O6539">
        <v>6.6</v>
      </c>
      <c r="P6539">
        <v>8.3000000000000007</v>
      </c>
    </row>
    <row r="6540" spans="13:16" x14ac:dyDescent="0.25">
      <c r="M6540">
        <f>1*6.6*9.3</f>
        <v>61.38</v>
      </c>
      <c r="N6540">
        <v>1</v>
      </c>
      <c r="O6540">
        <v>6.6</v>
      </c>
      <c r="P6540">
        <v>9.3000000000000007</v>
      </c>
    </row>
    <row r="6541" spans="13:16" x14ac:dyDescent="0.25">
      <c r="M6541">
        <f>1*6.6*10.3</f>
        <v>67.98</v>
      </c>
      <c r="N6541">
        <v>1</v>
      </c>
      <c r="O6541">
        <v>6.6</v>
      </c>
      <c r="P6541">
        <v>10.3</v>
      </c>
    </row>
    <row r="6542" spans="13:16" x14ac:dyDescent="0.25">
      <c r="M6542">
        <f>1*6.6*1.4</f>
        <v>9.2399999999999984</v>
      </c>
      <c r="N6542">
        <v>1</v>
      </c>
      <c r="O6542">
        <v>6.6</v>
      </c>
      <c r="P6542">
        <v>1.4</v>
      </c>
    </row>
    <row r="6543" spans="13:16" x14ac:dyDescent="0.25">
      <c r="M6543">
        <f>1*6.6*2.4</f>
        <v>15.839999999999998</v>
      </c>
      <c r="N6543">
        <v>1</v>
      </c>
      <c r="O6543">
        <v>6.6</v>
      </c>
      <c r="P6543">
        <v>2.4</v>
      </c>
    </row>
    <row r="6544" spans="13:16" x14ac:dyDescent="0.25">
      <c r="M6544">
        <f>1*6.6*3.4</f>
        <v>22.439999999999998</v>
      </c>
      <c r="N6544">
        <v>1</v>
      </c>
      <c r="O6544">
        <v>6.6</v>
      </c>
      <c r="P6544">
        <v>3.4</v>
      </c>
    </row>
    <row r="6545" spans="13:16" x14ac:dyDescent="0.25">
      <c r="M6545">
        <f>1*6.6*4.4</f>
        <v>29.04</v>
      </c>
      <c r="N6545">
        <v>1</v>
      </c>
      <c r="O6545">
        <v>6.6</v>
      </c>
      <c r="P6545">
        <v>4.4000000000000004</v>
      </c>
    </row>
    <row r="6546" spans="13:16" x14ac:dyDescent="0.25">
      <c r="M6546">
        <f>1*6.6*5.4</f>
        <v>35.64</v>
      </c>
      <c r="N6546">
        <v>1</v>
      </c>
      <c r="O6546">
        <v>6.6</v>
      </c>
      <c r="P6546">
        <v>5.4</v>
      </c>
    </row>
    <row r="6547" spans="13:16" x14ac:dyDescent="0.25">
      <c r="M6547">
        <f>1*6.6*6.4</f>
        <v>42.24</v>
      </c>
      <c r="N6547">
        <v>1</v>
      </c>
      <c r="O6547">
        <v>6.6</v>
      </c>
      <c r="P6547">
        <v>6.4</v>
      </c>
    </row>
    <row r="6548" spans="13:16" x14ac:dyDescent="0.25">
      <c r="M6548">
        <f>1*6.6*7.4</f>
        <v>48.839999999999996</v>
      </c>
      <c r="N6548">
        <v>1</v>
      </c>
      <c r="O6548">
        <v>6.6</v>
      </c>
      <c r="P6548">
        <v>7.4</v>
      </c>
    </row>
    <row r="6549" spans="13:16" x14ac:dyDescent="0.25">
      <c r="M6549">
        <f>1*6.6*8.4</f>
        <v>55.44</v>
      </c>
      <c r="N6549">
        <v>1</v>
      </c>
      <c r="O6549">
        <v>6.6</v>
      </c>
      <c r="P6549">
        <v>8.4</v>
      </c>
    </row>
    <row r="6550" spans="13:16" x14ac:dyDescent="0.25">
      <c r="M6550">
        <f>1*6.6*9.4</f>
        <v>62.04</v>
      </c>
      <c r="N6550">
        <v>1</v>
      </c>
      <c r="O6550">
        <v>6.6</v>
      </c>
      <c r="P6550">
        <v>9.4</v>
      </c>
    </row>
    <row r="6551" spans="13:16" x14ac:dyDescent="0.25">
      <c r="M6551">
        <f>1*6.6*10.4</f>
        <v>68.64</v>
      </c>
      <c r="N6551">
        <v>1</v>
      </c>
      <c r="O6551">
        <v>6.6</v>
      </c>
      <c r="P6551">
        <v>10.4</v>
      </c>
    </row>
    <row r="6552" spans="13:16" x14ac:dyDescent="0.25">
      <c r="M6552">
        <f>1*6.6*1.5</f>
        <v>9.8999999999999986</v>
      </c>
      <c r="N6552">
        <v>1</v>
      </c>
      <c r="O6552">
        <v>6.6</v>
      </c>
      <c r="P6552">
        <v>1.5</v>
      </c>
    </row>
    <row r="6553" spans="13:16" x14ac:dyDescent="0.25">
      <c r="M6553">
        <f>1*6.6*2.5</f>
        <v>16.5</v>
      </c>
      <c r="N6553">
        <v>1</v>
      </c>
      <c r="O6553">
        <v>6.6</v>
      </c>
      <c r="P6553">
        <v>2.5</v>
      </c>
    </row>
    <row r="6554" spans="13:16" x14ac:dyDescent="0.25">
      <c r="M6554">
        <f>1*6.6*3.5</f>
        <v>23.099999999999998</v>
      </c>
      <c r="N6554">
        <v>1</v>
      </c>
      <c r="O6554">
        <v>6.6</v>
      </c>
      <c r="P6554">
        <v>3.5</v>
      </c>
    </row>
    <row r="6555" spans="13:16" x14ac:dyDescent="0.25">
      <c r="M6555">
        <f>1*6.6*4.5</f>
        <v>29.7</v>
      </c>
      <c r="N6555">
        <v>1</v>
      </c>
      <c r="O6555">
        <v>6.6</v>
      </c>
      <c r="P6555">
        <v>4.5</v>
      </c>
    </row>
    <row r="6556" spans="13:16" x14ac:dyDescent="0.25">
      <c r="M6556">
        <f>1*6.6*5.5</f>
        <v>36.299999999999997</v>
      </c>
      <c r="N6556">
        <v>1</v>
      </c>
      <c r="O6556">
        <v>6.6</v>
      </c>
      <c r="P6556">
        <v>5.5</v>
      </c>
    </row>
    <row r="6557" spans="13:16" x14ac:dyDescent="0.25">
      <c r="M6557">
        <f>1*6.6*6.5</f>
        <v>42.9</v>
      </c>
      <c r="N6557">
        <v>1</v>
      </c>
      <c r="O6557">
        <v>6.6</v>
      </c>
      <c r="P6557">
        <v>6.5</v>
      </c>
    </row>
    <row r="6558" spans="13:16" x14ac:dyDescent="0.25">
      <c r="M6558">
        <f>1*6.6*7.5</f>
        <v>49.5</v>
      </c>
      <c r="N6558">
        <v>1</v>
      </c>
      <c r="O6558">
        <v>6.6</v>
      </c>
      <c r="P6558">
        <v>7.5</v>
      </c>
    </row>
    <row r="6559" spans="13:16" x14ac:dyDescent="0.25">
      <c r="M6559">
        <f>1*6.6*8.5</f>
        <v>56.099999999999994</v>
      </c>
      <c r="N6559">
        <v>1</v>
      </c>
      <c r="O6559">
        <v>6.6</v>
      </c>
      <c r="P6559">
        <v>8.5</v>
      </c>
    </row>
    <row r="6560" spans="13:16" x14ac:dyDescent="0.25">
      <c r="M6560">
        <f>1*6.6*9.5</f>
        <v>62.699999999999996</v>
      </c>
      <c r="N6560">
        <v>1</v>
      </c>
      <c r="O6560">
        <v>6.6</v>
      </c>
      <c r="P6560">
        <v>9.5</v>
      </c>
    </row>
    <row r="6561" spans="13:16" x14ac:dyDescent="0.25">
      <c r="M6561">
        <f>1*6.6*10.5</f>
        <v>69.3</v>
      </c>
      <c r="N6561">
        <v>1</v>
      </c>
      <c r="O6561">
        <v>6.6</v>
      </c>
      <c r="P6561">
        <v>10.5</v>
      </c>
    </row>
    <row r="6562" spans="13:16" x14ac:dyDescent="0.25">
      <c r="M6562">
        <f>1*6.6*1.6</f>
        <v>10.56</v>
      </c>
      <c r="N6562">
        <v>1</v>
      </c>
      <c r="O6562">
        <v>6.6</v>
      </c>
      <c r="P6562">
        <v>1.6</v>
      </c>
    </row>
    <row r="6563" spans="13:16" x14ac:dyDescent="0.25">
      <c r="M6563">
        <f>1*6.6*2.6</f>
        <v>17.16</v>
      </c>
      <c r="N6563">
        <v>1</v>
      </c>
      <c r="O6563">
        <v>6.6</v>
      </c>
      <c r="P6563">
        <v>2.6</v>
      </c>
    </row>
    <row r="6564" spans="13:16" x14ac:dyDescent="0.25">
      <c r="M6564">
        <f>1*6.6*3.6</f>
        <v>23.759999999999998</v>
      </c>
      <c r="N6564">
        <v>1</v>
      </c>
      <c r="O6564">
        <v>6.6</v>
      </c>
      <c r="P6564">
        <v>3.6</v>
      </c>
    </row>
    <row r="6565" spans="13:16" x14ac:dyDescent="0.25">
      <c r="M6565">
        <f>1*6.6*4.6</f>
        <v>30.359999999999996</v>
      </c>
      <c r="N6565">
        <v>1</v>
      </c>
      <c r="O6565">
        <v>6.6</v>
      </c>
      <c r="P6565">
        <v>4.5999999999999996</v>
      </c>
    </row>
    <row r="6566" spans="13:16" x14ac:dyDescent="0.25">
      <c r="M6566">
        <f>1*6.6*5.6</f>
        <v>36.959999999999994</v>
      </c>
      <c r="N6566">
        <v>1</v>
      </c>
      <c r="O6566">
        <v>6.6</v>
      </c>
      <c r="P6566">
        <v>5.6</v>
      </c>
    </row>
    <row r="6567" spans="13:16" x14ac:dyDescent="0.25">
      <c r="M6567">
        <f>1*6.6*6.6</f>
        <v>43.559999999999995</v>
      </c>
      <c r="N6567">
        <v>1</v>
      </c>
      <c r="O6567">
        <v>6.6</v>
      </c>
      <c r="P6567">
        <v>6.6</v>
      </c>
    </row>
    <row r="6568" spans="13:16" x14ac:dyDescent="0.25">
      <c r="M6568">
        <f>1*6.6*7.6</f>
        <v>50.16</v>
      </c>
      <c r="N6568">
        <v>1</v>
      </c>
      <c r="O6568">
        <v>6.6</v>
      </c>
      <c r="P6568">
        <v>7.6</v>
      </c>
    </row>
    <row r="6569" spans="13:16" x14ac:dyDescent="0.25">
      <c r="M6569">
        <f>1*6.6*8.6</f>
        <v>56.76</v>
      </c>
      <c r="N6569">
        <v>1</v>
      </c>
      <c r="O6569">
        <v>6.6</v>
      </c>
      <c r="P6569">
        <v>8.6</v>
      </c>
    </row>
    <row r="6570" spans="13:16" x14ac:dyDescent="0.25">
      <c r="M6570">
        <f>1*6.6*9.6</f>
        <v>63.359999999999992</v>
      </c>
      <c r="N6570">
        <v>1</v>
      </c>
      <c r="O6570">
        <v>6.6</v>
      </c>
      <c r="P6570">
        <v>9.6</v>
      </c>
    </row>
    <row r="6571" spans="13:16" x14ac:dyDescent="0.25">
      <c r="M6571">
        <f>1*6.6*10.6</f>
        <v>69.959999999999994</v>
      </c>
      <c r="N6571">
        <v>1</v>
      </c>
      <c r="O6571">
        <v>6.6</v>
      </c>
      <c r="P6571">
        <v>10.6</v>
      </c>
    </row>
    <row r="6572" spans="13:16" x14ac:dyDescent="0.25">
      <c r="M6572">
        <f>1*6.6*1.7</f>
        <v>11.219999999999999</v>
      </c>
      <c r="N6572">
        <v>1</v>
      </c>
      <c r="O6572">
        <v>6.6</v>
      </c>
      <c r="P6572">
        <v>1.7</v>
      </c>
    </row>
    <row r="6573" spans="13:16" x14ac:dyDescent="0.25">
      <c r="M6573">
        <f>1*6.6*2.7</f>
        <v>17.82</v>
      </c>
      <c r="N6573">
        <v>1</v>
      </c>
      <c r="O6573">
        <v>6.6</v>
      </c>
      <c r="P6573">
        <v>2.7</v>
      </c>
    </row>
    <row r="6574" spans="13:16" x14ac:dyDescent="0.25">
      <c r="M6574">
        <f>1*6.6*3.7</f>
        <v>24.419999999999998</v>
      </c>
      <c r="N6574">
        <v>1</v>
      </c>
      <c r="O6574">
        <v>6.6</v>
      </c>
      <c r="P6574">
        <v>3.7</v>
      </c>
    </row>
    <row r="6575" spans="13:16" x14ac:dyDescent="0.25">
      <c r="M6575">
        <f>1*6.6*4.7</f>
        <v>31.02</v>
      </c>
      <c r="N6575">
        <v>1</v>
      </c>
      <c r="O6575">
        <v>6.6</v>
      </c>
      <c r="P6575">
        <v>4.7</v>
      </c>
    </row>
    <row r="6576" spans="13:16" x14ac:dyDescent="0.25">
      <c r="M6576">
        <f>1*6.6*5.7</f>
        <v>37.619999999999997</v>
      </c>
      <c r="N6576">
        <v>1</v>
      </c>
      <c r="O6576">
        <v>6.6</v>
      </c>
      <c r="P6576">
        <v>5.7</v>
      </c>
    </row>
    <row r="6577" spans="13:16" x14ac:dyDescent="0.25">
      <c r="M6577">
        <f>1*6.6*6.7</f>
        <v>44.22</v>
      </c>
      <c r="N6577">
        <v>1</v>
      </c>
      <c r="O6577">
        <v>6.6</v>
      </c>
      <c r="P6577">
        <v>6.7</v>
      </c>
    </row>
    <row r="6578" spans="13:16" x14ac:dyDescent="0.25">
      <c r="M6578">
        <f>1*6.6*7.7</f>
        <v>50.82</v>
      </c>
      <c r="N6578">
        <v>1</v>
      </c>
      <c r="O6578">
        <v>6.6</v>
      </c>
      <c r="P6578">
        <v>7.7</v>
      </c>
    </row>
    <row r="6579" spans="13:16" x14ac:dyDescent="0.25">
      <c r="M6579">
        <f>1*6.6*8.7</f>
        <v>57.419999999999995</v>
      </c>
      <c r="N6579">
        <v>1</v>
      </c>
      <c r="O6579">
        <v>6.6</v>
      </c>
      <c r="P6579">
        <v>8.6999999999999993</v>
      </c>
    </row>
    <row r="6580" spans="13:16" x14ac:dyDescent="0.25">
      <c r="M6580">
        <f>1*6.6*9.7</f>
        <v>64.02</v>
      </c>
      <c r="N6580">
        <v>1</v>
      </c>
      <c r="O6580">
        <v>6.6</v>
      </c>
      <c r="P6580">
        <v>9.6999999999999993</v>
      </c>
    </row>
    <row r="6581" spans="13:16" x14ac:dyDescent="0.25">
      <c r="M6581">
        <f>1*6.6*10.7</f>
        <v>70.61999999999999</v>
      </c>
      <c r="N6581">
        <v>1</v>
      </c>
      <c r="O6581">
        <v>6.6</v>
      </c>
      <c r="P6581">
        <v>10.7</v>
      </c>
    </row>
    <row r="6582" spans="13:16" x14ac:dyDescent="0.25">
      <c r="M6582">
        <f>1*6.6*1.8</f>
        <v>11.879999999999999</v>
      </c>
      <c r="N6582">
        <v>1</v>
      </c>
      <c r="O6582">
        <v>6.6</v>
      </c>
      <c r="P6582">
        <v>1.8</v>
      </c>
    </row>
    <row r="6583" spans="13:16" x14ac:dyDescent="0.25">
      <c r="M6583">
        <f>1*6.6*2.8</f>
        <v>18.479999999999997</v>
      </c>
      <c r="N6583">
        <v>1</v>
      </c>
      <c r="O6583">
        <v>6.6</v>
      </c>
      <c r="P6583">
        <v>2.8</v>
      </c>
    </row>
    <row r="6584" spans="13:16" x14ac:dyDescent="0.25">
      <c r="M6584">
        <f>1*6.6*3.8</f>
        <v>25.08</v>
      </c>
      <c r="N6584">
        <v>1</v>
      </c>
      <c r="O6584">
        <v>6.6</v>
      </c>
      <c r="P6584">
        <v>3.8</v>
      </c>
    </row>
    <row r="6585" spans="13:16" x14ac:dyDescent="0.25">
      <c r="M6585">
        <f>1*6.6*4.8</f>
        <v>31.679999999999996</v>
      </c>
      <c r="N6585">
        <v>1</v>
      </c>
      <c r="O6585">
        <v>6.6</v>
      </c>
      <c r="P6585">
        <v>4.8</v>
      </c>
    </row>
    <row r="6586" spans="13:16" x14ac:dyDescent="0.25">
      <c r="M6586">
        <f>1*6.6*5.8</f>
        <v>38.279999999999994</v>
      </c>
      <c r="N6586">
        <v>1</v>
      </c>
      <c r="O6586">
        <v>6.6</v>
      </c>
      <c r="P6586">
        <v>5.8</v>
      </c>
    </row>
    <row r="6587" spans="13:16" x14ac:dyDescent="0.25">
      <c r="M6587">
        <f>1*6.6*6.8</f>
        <v>44.879999999999995</v>
      </c>
      <c r="N6587">
        <v>1</v>
      </c>
      <c r="O6587">
        <v>6.6</v>
      </c>
      <c r="P6587">
        <v>6.8</v>
      </c>
    </row>
    <row r="6588" spans="13:16" x14ac:dyDescent="0.25">
      <c r="M6588">
        <f>1*6.6*7.8</f>
        <v>51.48</v>
      </c>
      <c r="N6588">
        <v>1</v>
      </c>
      <c r="O6588">
        <v>6.6</v>
      </c>
      <c r="P6588">
        <v>7.8</v>
      </c>
    </row>
    <row r="6589" spans="13:16" x14ac:dyDescent="0.25">
      <c r="M6589">
        <f>1*6.6*8.8</f>
        <v>58.08</v>
      </c>
      <c r="N6589">
        <v>1</v>
      </c>
      <c r="O6589">
        <v>6.6</v>
      </c>
      <c r="P6589">
        <v>8.8000000000000007</v>
      </c>
    </row>
    <row r="6590" spans="13:16" x14ac:dyDescent="0.25">
      <c r="M6590">
        <f>1*6.6*9.8</f>
        <v>64.680000000000007</v>
      </c>
      <c r="N6590">
        <v>1</v>
      </c>
      <c r="O6590">
        <v>6.6</v>
      </c>
      <c r="P6590">
        <v>9.8000000000000007</v>
      </c>
    </row>
    <row r="6591" spans="13:16" x14ac:dyDescent="0.25">
      <c r="M6591">
        <f>1*6.6*10.8</f>
        <v>71.28</v>
      </c>
      <c r="N6591">
        <v>1</v>
      </c>
      <c r="O6591">
        <v>6.6</v>
      </c>
      <c r="P6591">
        <v>10.8</v>
      </c>
    </row>
    <row r="6592" spans="13:16" x14ac:dyDescent="0.25">
      <c r="M6592">
        <f>1*6.6*1.9</f>
        <v>12.54</v>
      </c>
      <c r="N6592">
        <v>1</v>
      </c>
      <c r="O6592">
        <v>6.6</v>
      </c>
      <c r="P6592">
        <v>1.9</v>
      </c>
    </row>
    <row r="6593" spans="13:16" x14ac:dyDescent="0.25">
      <c r="M6593">
        <f>1*6.6*2.9</f>
        <v>19.139999999999997</v>
      </c>
      <c r="N6593">
        <v>1</v>
      </c>
      <c r="O6593">
        <v>6.6</v>
      </c>
      <c r="P6593">
        <v>2.9</v>
      </c>
    </row>
    <row r="6594" spans="13:16" x14ac:dyDescent="0.25">
      <c r="M6594">
        <f>1*6.6*3.9</f>
        <v>25.74</v>
      </c>
      <c r="N6594">
        <v>1</v>
      </c>
      <c r="O6594">
        <v>6.6</v>
      </c>
      <c r="P6594">
        <v>3.9</v>
      </c>
    </row>
    <row r="6595" spans="13:16" x14ac:dyDescent="0.25">
      <c r="M6595">
        <f>1*6.6*4.9</f>
        <v>32.340000000000003</v>
      </c>
      <c r="N6595">
        <v>1</v>
      </c>
      <c r="O6595">
        <v>6.6</v>
      </c>
      <c r="P6595">
        <v>4.9000000000000004</v>
      </c>
    </row>
    <row r="6596" spans="13:16" x14ac:dyDescent="0.25">
      <c r="M6596">
        <f>1*6.6*5.9</f>
        <v>38.94</v>
      </c>
      <c r="N6596">
        <v>1</v>
      </c>
      <c r="O6596">
        <v>6.6</v>
      </c>
      <c r="P6596">
        <v>5.9</v>
      </c>
    </row>
    <row r="6597" spans="13:16" x14ac:dyDescent="0.25">
      <c r="M6597">
        <f>1*6.6*6.9</f>
        <v>45.54</v>
      </c>
      <c r="N6597">
        <v>1</v>
      </c>
      <c r="O6597">
        <v>6.6</v>
      </c>
      <c r="P6597">
        <v>6.9</v>
      </c>
    </row>
    <row r="6598" spans="13:16" x14ac:dyDescent="0.25">
      <c r="M6598">
        <f>1*6.6*7.9</f>
        <v>52.14</v>
      </c>
      <c r="N6598">
        <v>1</v>
      </c>
      <c r="O6598">
        <v>6.6</v>
      </c>
      <c r="P6598">
        <v>7.9</v>
      </c>
    </row>
    <row r="6599" spans="13:16" x14ac:dyDescent="0.25">
      <c r="M6599">
        <f>1*6.6*8.9</f>
        <v>58.74</v>
      </c>
      <c r="N6599">
        <v>1</v>
      </c>
      <c r="O6599">
        <v>6.6</v>
      </c>
      <c r="P6599">
        <v>8.9</v>
      </c>
    </row>
    <row r="6600" spans="13:16" x14ac:dyDescent="0.25">
      <c r="M6600">
        <f>1*6.6*9.9</f>
        <v>65.34</v>
      </c>
      <c r="N6600">
        <v>1</v>
      </c>
      <c r="O6600">
        <v>6.6</v>
      </c>
      <c r="P6600">
        <v>9.9</v>
      </c>
    </row>
    <row r="6601" spans="13:16" x14ac:dyDescent="0.25">
      <c r="M6601">
        <f>1*6.6*10.9</f>
        <v>71.94</v>
      </c>
      <c r="N6601">
        <v>1</v>
      </c>
      <c r="O6601">
        <v>6.6</v>
      </c>
      <c r="P6601">
        <v>10.9</v>
      </c>
    </row>
    <row r="6602" spans="13:16" x14ac:dyDescent="0.25">
      <c r="M6602">
        <f>1*7.6*1</f>
        <v>7.6</v>
      </c>
      <c r="N6602">
        <v>1</v>
      </c>
      <c r="O6602">
        <v>7.6</v>
      </c>
      <c r="P6602">
        <v>1</v>
      </c>
    </row>
    <row r="6603" spans="13:16" x14ac:dyDescent="0.25">
      <c r="M6603">
        <f>1*7.6*2</f>
        <v>15.2</v>
      </c>
      <c r="N6603">
        <v>1</v>
      </c>
      <c r="O6603">
        <v>7.6</v>
      </c>
      <c r="P6603">
        <v>2</v>
      </c>
    </row>
    <row r="6604" spans="13:16" x14ac:dyDescent="0.25">
      <c r="M6604">
        <f>1*7.6*3</f>
        <v>22.799999999999997</v>
      </c>
      <c r="N6604">
        <v>1</v>
      </c>
      <c r="O6604">
        <v>7.6</v>
      </c>
      <c r="P6604">
        <v>3</v>
      </c>
    </row>
    <row r="6605" spans="13:16" x14ac:dyDescent="0.25">
      <c r="M6605">
        <f>1*7.6*4</f>
        <v>30.4</v>
      </c>
      <c r="N6605">
        <v>1</v>
      </c>
      <c r="O6605">
        <v>7.6</v>
      </c>
      <c r="P6605">
        <v>4</v>
      </c>
    </row>
    <row r="6606" spans="13:16" x14ac:dyDescent="0.25">
      <c r="M6606">
        <f>1*7.6*5</f>
        <v>38</v>
      </c>
      <c r="N6606">
        <v>1</v>
      </c>
      <c r="O6606">
        <v>7.6</v>
      </c>
      <c r="P6606">
        <v>5</v>
      </c>
    </row>
    <row r="6607" spans="13:16" x14ac:dyDescent="0.25">
      <c r="M6607">
        <f>1*7.6*6</f>
        <v>45.599999999999994</v>
      </c>
      <c r="N6607">
        <v>1</v>
      </c>
      <c r="O6607">
        <v>7.6</v>
      </c>
      <c r="P6607">
        <v>6</v>
      </c>
    </row>
    <row r="6608" spans="13:16" x14ac:dyDescent="0.25">
      <c r="M6608">
        <f>1*7.6*7</f>
        <v>53.199999999999996</v>
      </c>
      <c r="N6608">
        <v>1</v>
      </c>
      <c r="O6608">
        <v>7.6</v>
      </c>
      <c r="P6608">
        <v>7</v>
      </c>
    </row>
    <row r="6609" spans="13:16" x14ac:dyDescent="0.25">
      <c r="M6609">
        <f>1*7.6*8</f>
        <v>60.8</v>
      </c>
      <c r="N6609">
        <v>1</v>
      </c>
      <c r="O6609">
        <v>7.6</v>
      </c>
      <c r="P6609">
        <v>8</v>
      </c>
    </row>
    <row r="6610" spans="13:16" x14ac:dyDescent="0.25">
      <c r="M6610">
        <f>1*7.6*9</f>
        <v>68.399999999999991</v>
      </c>
      <c r="N6610">
        <v>1</v>
      </c>
      <c r="O6610">
        <v>7.6</v>
      </c>
      <c r="P6610">
        <v>9</v>
      </c>
    </row>
    <row r="6611" spans="13:16" x14ac:dyDescent="0.25">
      <c r="M6611">
        <f>1*7.6*10</f>
        <v>76</v>
      </c>
      <c r="N6611">
        <v>1</v>
      </c>
      <c r="O6611">
        <v>7.6</v>
      </c>
      <c r="P6611">
        <v>10</v>
      </c>
    </row>
    <row r="6612" spans="13:16" x14ac:dyDescent="0.25">
      <c r="M6612">
        <f>1*7.6*1.1</f>
        <v>8.36</v>
      </c>
      <c r="N6612">
        <v>1</v>
      </c>
      <c r="O6612">
        <v>7.6</v>
      </c>
      <c r="P6612">
        <v>1.1000000000000001</v>
      </c>
    </row>
    <row r="6613" spans="13:16" x14ac:dyDescent="0.25">
      <c r="M6613">
        <f>1*7.6*2.1</f>
        <v>15.959999999999999</v>
      </c>
      <c r="N6613">
        <v>1</v>
      </c>
      <c r="O6613">
        <v>7.6</v>
      </c>
      <c r="P6613">
        <v>2.1</v>
      </c>
    </row>
    <row r="6614" spans="13:16" x14ac:dyDescent="0.25">
      <c r="M6614">
        <f>1*7.6*3.1</f>
        <v>23.56</v>
      </c>
      <c r="N6614">
        <v>1</v>
      </c>
      <c r="O6614">
        <v>7.6</v>
      </c>
      <c r="P6614">
        <v>3.1</v>
      </c>
    </row>
    <row r="6615" spans="13:16" x14ac:dyDescent="0.25">
      <c r="M6615">
        <f>1*7.6*4.1</f>
        <v>31.159999999999997</v>
      </c>
      <c r="N6615">
        <v>1</v>
      </c>
      <c r="O6615">
        <v>7.6</v>
      </c>
      <c r="P6615">
        <v>4.0999999999999996</v>
      </c>
    </row>
    <row r="6616" spans="13:16" x14ac:dyDescent="0.25">
      <c r="M6616">
        <f>1*7.6*5.1</f>
        <v>38.76</v>
      </c>
      <c r="N6616">
        <v>1</v>
      </c>
      <c r="O6616">
        <v>7.6</v>
      </c>
      <c r="P6616">
        <v>5.0999999999999996</v>
      </c>
    </row>
    <row r="6617" spans="13:16" x14ac:dyDescent="0.25">
      <c r="M6617">
        <f>1*7.6*6.1</f>
        <v>46.359999999999992</v>
      </c>
      <c r="N6617">
        <v>1</v>
      </c>
      <c r="O6617">
        <v>7.6</v>
      </c>
      <c r="P6617">
        <v>6.1</v>
      </c>
    </row>
    <row r="6618" spans="13:16" x14ac:dyDescent="0.25">
      <c r="M6618">
        <f>1*7.6*7.1</f>
        <v>53.959999999999994</v>
      </c>
      <c r="N6618">
        <v>1</v>
      </c>
      <c r="O6618">
        <v>7.6</v>
      </c>
      <c r="P6618">
        <v>7.1</v>
      </c>
    </row>
    <row r="6619" spans="13:16" x14ac:dyDescent="0.25">
      <c r="M6619">
        <f>1*7.6*8.1</f>
        <v>61.559999999999995</v>
      </c>
      <c r="N6619">
        <v>1</v>
      </c>
      <c r="O6619">
        <v>7.6</v>
      </c>
      <c r="P6619">
        <v>8.1</v>
      </c>
    </row>
    <row r="6620" spans="13:16" x14ac:dyDescent="0.25">
      <c r="M6620">
        <f>1*7.6*9.1</f>
        <v>69.16</v>
      </c>
      <c r="N6620">
        <v>1</v>
      </c>
      <c r="O6620">
        <v>7.6</v>
      </c>
      <c r="P6620">
        <v>9.1</v>
      </c>
    </row>
    <row r="6621" spans="13:16" x14ac:dyDescent="0.25">
      <c r="M6621">
        <f>1*7.6*10.1</f>
        <v>76.759999999999991</v>
      </c>
      <c r="N6621">
        <v>1</v>
      </c>
      <c r="O6621">
        <v>7.6</v>
      </c>
      <c r="P6621">
        <v>10.1</v>
      </c>
    </row>
    <row r="6622" spans="13:16" x14ac:dyDescent="0.25">
      <c r="M6622">
        <f>1*7.6*1.2</f>
        <v>9.1199999999999992</v>
      </c>
      <c r="N6622">
        <v>1</v>
      </c>
      <c r="O6622">
        <v>7.6</v>
      </c>
      <c r="P6622">
        <v>1.2</v>
      </c>
    </row>
    <row r="6623" spans="13:16" x14ac:dyDescent="0.25">
      <c r="M6623">
        <f>1*7.6*2.2</f>
        <v>16.72</v>
      </c>
      <c r="N6623">
        <v>1</v>
      </c>
      <c r="O6623">
        <v>7.6</v>
      </c>
      <c r="P6623">
        <v>2.2000000000000002</v>
      </c>
    </row>
    <row r="6624" spans="13:16" x14ac:dyDescent="0.25">
      <c r="M6624">
        <f>1*7.6*3.2</f>
        <v>24.32</v>
      </c>
      <c r="N6624">
        <v>1</v>
      </c>
      <c r="O6624">
        <v>7.6</v>
      </c>
      <c r="P6624">
        <v>3.2</v>
      </c>
    </row>
    <row r="6625" spans="13:16" x14ac:dyDescent="0.25">
      <c r="M6625">
        <f>1*7.6*4.2</f>
        <v>31.919999999999998</v>
      </c>
      <c r="N6625">
        <v>1</v>
      </c>
      <c r="O6625">
        <v>7.6</v>
      </c>
      <c r="P6625">
        <v>4.2</v>
      </c>
    </row>
    <row r="6626" spans="13:16" x14ac:dyDescent="0.25">
      <c r="M6626">
        <f>1*7.6*5.2</f>
        <v>39.519999999999996</v>
      </c>
      <c r="N6626">
        <v>1</v>
      </c>
      <c r="O6626">
        <v>7.6</v>
      </c>
      <c r="P6626">
        <v>5.2</v>
      </c>
    </row>
    <row r="6627" spans="13:16" x14ac:dyDescent="0.25">
      <c r="M6627">
        <f>1*7.6*6.2</f>
        <v>47.12</v>
      </c>
      <c r="N6627">
        <v>1</v>
      </c>
      <c r="O6627">
        <v>7.6</v>
      </c>
      <c r="P6627">
        <v>6.2</v>
      </c>
    </row>
    <row r="6628" spans="13:16" x14ac:dyDescent="0.25">
      <c r="M6628">
        <f>1*7.6*7.2</f>
        <v>54.72</v>
      </c>
      <c r="N6628">
        <v>1</v>
      </c>
      <c r="O6628">
        <v>7.6</v>
      </c>
      <c r="P6628">
        <v>7.2</v>
      </c>
    </row>
    <row r="6629" spans="13:16" x14ac:dyDescent="0.25">
      <c r="M6629">
        <f>1*7.6*8.2</f>
        <v>62.319999999999993</v>
      </c>
      <c r="N6629">
        <v>1</v>
      </c>
      <c r="O6629">
        <v>7.6</v>
      </c>
      <c r="P6629">
        <v>8.1999999999999993</v>
      </c>
    </row>
    <row r="6630" spans="13:16" x14ac:dyDescent="0.25">
      <c r="M6630">
        <f>1*7.6*9.2</f>
        <v>69.919999999999987</v>
      </c>
      <c r="N6630">
        <v>1</v>
      </c>
      <c r="O6630">
        <v>7.6</v>
      </c>
      <c r="P6630">
        <v>9.1999999999999993</v>
      </c>
    </row>
    <row r="6631" spans="13:16" x14ac:dyDescent="0.25">
      <c r="M6631">
        <f>1*7.6*10.2</f>
        <v>77.52</v>
      </c>
      <c r="N6631">
        <v>1</v>
      </c>
      <c r="O6631">
        <v>7.6</v>
      </c>
      <c r="P6631">
        <v>10.199999999999999</v>
      </c>
    </row>
    <row r="6632" spans="13:16" x14ac:dyDescent="0.25">
      <c r="M6632">
        <f>1*7.6*1.3</f>
        <v>9.879999999999999</v>
      </c>
      <c r="N6632">
        <v>1</v>
      </c>
      <c r="O6632">
        <v>7.6</v>
      </c>
      <c r="P6632">
        <v>1.3</v>
      </c>
    </row>
    <row r="6633" spans="13:16" x14ac:dyDescent="0.25">
      <c r="M6633">
        <f>1*7.6*2.3</f>
        <v>17.479999999999997</v>
      </c>
      <c r="N6633">
        <v>1</v>
      </c>
      <c r="O6633">
        <v>7.6</v>
      </c>
      <c r="P6633">
        <v>2.2999999999999998</v>
      </c>
    </row>
    <row r="6634" spans="13:16" x14ac:dyDescent="0.25">
      <c r="M6634">
        <f>1*7.6*3.3</f>
        <v>25.08</v>
      </c>
      <c r="N6634">
        <v>1</v>
      </c>
      <c r="O6634">
        <v>7.6</v>
      </c>
      <c r="P6634">
        <v>3.3</v>
      </c>
    </row>
    <row r="6635" spans="13:16" x14ac:dyDescent="0.25">
      <c r="M6635">
        <f>1*7.6*4.3</f>
        <v>32.68</v>
      </c>
      <c r="N6635">
        <v>1</v>
      </c>
      <c r="O6635">
        <v>7.6</v>
      </c>
      <c r="P6635">
        <v>4.3</v>
      </c>
    </row>
    <row r="6636" spans="13:16" x14ac:dyDescent="0.25">
      <c r="M6636">
        <f>1*7.6*5.3</f>
        <v>40.279999999999994</v>
      </c>
      <c r="N6636">
        <v>1</v>
      </c>
      <c r="O6636">
        <v>7.6</v>
      </c>
      <c r="P6636">
        <v>5.3</v>
      </c>
    </row>
    <row r="6637" spans="13:16" x14ac:dyDescent="0.25">
      <c r="M6637">
        <f>1*7.6*6.3</f>
        <v>47.879999999999995</v>
      </c>
      <c r="N6637">
        <v>1</v>
      </c>
      <c r="O6637">
        <v>7.6</v>
      </c>
      <c r="P6637">
        <v>6.3</v>
      </c>
    </row>
    <row r="6638" spans="13:16" x14ac:dyDescent="0.25">
      <c r="M6638">
        <f>1*7.6*7.3</f>
        <v>55.48</v>
      </c>
      <c r="N6638">
        <v>1</v>
      </c>
      <c r="O6638">
        <v>7.6</v>
      </c>
      <c r="P6638">
        <v>7.3</v>
      </c>
    </row>
    <row r="6639" spans="13:16" x14ac:dyDescent="0.25">
      <c r="M6639">
        <f>1*7.6*8.3</f>
        <v>63.080000000000005</v>
      </c>
      <c r="N6639">
        <v>1</v>
      </c>
      <c r="O6639">
        <v>7.6</v>
      </c>
      <c r="P6639">
        <v>8.3000000000000007</v>
      </c>
    </row>
    <row r="6640" spans="13:16" x14ac:dyDescent="0.25">
      <c r="M6640">
        <f>1*7.6*9.3</f>
        <v>70.680000000000007</v>
      </c>
      <c r="N6640">
        <v>1</v>
      </c>
      <c r="O6640">
        <v>7.6</v>
      </c>
      <c r="P6640">
        <v>9.3000000000000007</v>
      </c>
    </row>
    <row r="6641" spans="13:16" x14ac:dyDescent="0.25">
      <c r="M6641">
        <f>1*7.6*10.3</f>
        <v>78.28</v>
      </c>
      <c r="N6641">
        <v>1</v>
      </c>
      <c r="O6641">
        <v>7.6</v>
      </c>
      <c r="P6641">
        <v>10.3</v>
      </c>
    </row>
    <row r="6642" spans="13:16" x14ac:dyDescent="0.25">
      <c r="M6642">
        <f>1*7.6*1.4</f>
        <v>10.639999999999999</v>
      </c>
      <c r="N6642">
        <v>1</v>
      </c>
      <c r="O6642">
        <v>7.6</v>
      </c>
      <c r="P6642">
        <v>1.4</v>
      </c>
    </row>
    <row r="6643" spans="13:16" x14ac:dyDescent="0.25">
      <c r="M6643">
        <f>1*7.6*2.4</f>
        <v>18.239999999999998</v>
      </c>
      <c r="N6643">
        <v>1</v>
      </c>
      <c r="O6643">
        <v>7.6</v>
      </c>
      <c r="P6643">
        <v>2.4</v>
      </c>
    </row>
    <row r="6644" spans="13:16" x14ac:dyDescent="0.25">
      <c r="M6644">
        <f>1*7.6*3.4</f>
        <v>25.84</v>
      </c>
      <c r="N6644">
        <v>1</v>
      </c>
      <c r="O6644">
        <v>7.6</v>
      </c>
      <c r="P6644">
        <v>3.4</v>
      </c>
    </row>
    <row r="6645" spans="13:16" x14ac:dyDescent="0.25">
      <c r="M6645">
        <f>1*7.6*4.4</f>
        <v>33.44</v>
      </c>
      <c r="N6645">
        <v>1</v>
      </c>
      <c r="O6645">
        <v>7.6</v>
      </c>
      <c r="P6645">
        <v>4.4000000000000004</v>
      </c>
    </row>
    <row r="6646" spans="13:16" x14ac:dyDescent="0.25">
      <c r="M6646">
        <f>1*7.6*5.4</f>
        <v>41.04</v>
      </c>
      <c r="N6646">
        <v>1</v>
      </c>
      <c r="O6646">
        <v>7.6</v>
      </c>
      <c r="P6646">
        <v>5.4</v>
      </c>
    </row>
    <row r="6647" spans="13:16" x14ac:dyDescent="0.25">
      <c r="M6647">
        <f>1*7.6*6.4</f>
        <v>48.64</v>
      </c>
      <c r="N6647">
        <v>1</v>
      </c>
      <c r="O6647">
        <v>7.6</v>
      </c>
      <c r="P6647">
        <v>6.4</v>
      </c>
    </row>
    <row r="6648" spans="13:16" x14ac:dyDescent="0.25">
      <c r="M6648">
        <f>1*7.6*7.4</f>
        <v>56.24</v>
      </c>
      <c r="N6648">
        <v>1</v>
      </c>
      <c r="O6648">
        <v>7.6</v>
      </c>
      <c r="P6648">
        <v>7.4</v>
      </c>
    </row>
    <row r="6649" spans="13:16" x14ac:dyDescent="0.25">
      <c r="M6649">
        <f>1*7.6*8.4</f>
        <v>63.839999999999996</v>
      </c>
      <c r="N6649">
        <v>1</v>
      </c>
      <c r="O6649">
        <v>7.6</v>
      </c>
      <c r="P6649">
        <v>8.4</v>
      </c>
    </row>
    <row r="6650" spans="13:16" x14ac:dyDescent="0.25">
      <c r="M6650">
        <f>1*7.6*9.4</f>
        <v>71.44</v>
      </c>
      <c r="N6650">
        <v>1</v>
      </c>
      <c r="O6650">
        <v>7.6</v>
      </c>
      <c r="P6650">
        <v>9.4</v>
      </c>
    </row>
    <row r="6651" spans="13:16" x14ac:dyDescent="0.25">
      <c r="M6651">
        <f>1*7.6*10.4</f>
        <v>79.039999999999992</v>
      </c>
      <c r="N6651">
        <v>1</v>
      </c>
      <c r="O6651">
        <v>7.6</v>
      </c>
      <c r="P6651">
        <v>10.4</v>
      </c>
    </row>
    <row r="6652" spans="13:16" x14ac:dyDescent="0.25">
      <c r="M6652">
        <f>1*7.6*1.5</f>
        <v>11.399999999999999</v>
      </c>
      <c r="N6652">
        <v>1</v>
      </c>
      <c r="O6652">
        <v>7.6</v>
      </c>
      <c r="P6652">
        <v>1.5</v>
      </c>
    </row>
    <row r="6653" spans="13:16" x14ac:dyDescent="0.25">
      <c r="M6653">
        <f>1*7.6*2.5</f>
        <v>19</v>
      </c>
      <c r="N6653">
        <v>1</v>
      </c>
      <c r="O6653">
        <v>7.6</v>
      </c>
      <c r="P6653">
        <v>2.5</v>
      </c>
    </row>
    <row r="6654" spans="13:16" x14ac:dyDescent="0.25">
      <c r="M6654">
        <f>1*7.6*3.5</f>
        <v>26.599999999999998</v>
      </c>
      <c r="N6654">
        <v>1</v>
      </c>
      <c r="O6654">
        <v>7.6</v>
      </c>
      <c r="P6654">
        <v>3.5</v>
      </c>
    </row>
    <row r="6655" spans="13:16" x14ac:dyDescent="0.25">
      <c r="M6655">
        <f>1*7.6*4.5</f>
        <v>34.199999999999996</v>
      </c>
      <c r="N6655">
        <v>1</v>
      </c>
      <c r="O6655">
        <v>7.6</v>
      </c>
      <c r="P6655">
        <v>4.5</v>
      </c>
    </row>
    <row r="6656" spans="13:16" x14ac:dyDescent="0.25">
      <c r="M6656">
        <f>1*7.6*5.5</f>
        <v>41.8</v>
      </c>
      <c r="N6656">
        <v>1</v>
      </c>
      <c r="O6656">
        <v>7.6</v>
      </c>
      <c r="P6656">
        <v>5.5</v>
      </c>
    </row>
    <row r="6657" spans="13:16" x14ac:dyDescent="0.25">
      <c r="M6657">
        <f>1*7.6*6.5</f>
        <v>49.4</v>
      </c>
      <c r="N6657">
        <v>1</v>
      </c>
      <c r="O6657">
        <v>7.6</v>
      </c>
      <c r="P6657">
        <v>6.5</v>
      </c>
    </row>
    <row r="6658" spans="13:16" x14ac:dyDescent="0.25">
      <c r="M6658">
        <f>1*7.6*7.5</f>
        <v>57</v>
      </c>
      <c r="N6658">
        <v>1</v>
      </c>
      <c r="O6658">
        <v>7.6</v>
      </c>
      <c r="P6658">
        <v>7.5</v>
      </c>
    </row>
    <row r="6659" spans="13:16" x14ac:dyDescent="0.25">
      <c r="M6659">
        <f>1*7.6*8.5</f>
        <v>64.599999999999994</v>
      </c>
      <c r="N6659">
        <v>1</v>
      </c>
      <c r="O6659">
        <v>7.6</v>
      </c>
      <c r="P6659">
        <v>8.5</v>
      </c>
    </row>
    <row r="6660" spans="13:16" x14ac:dyDescent="0.25">
      <c r="M6660">
        <f>1*7.6*9.5</f>
        <v>72.2</v>
      </c>
      <c r="N6660">
        <v>1</v>
      </c>
      <c r="O6660">
        <v>7.6</v>
      </c>
      <c r="P6660">
        <v>9.5</v>
      </c>
    </row>
    <row r="6661" spans="13:16" x14ac:dyDescent="0.25">
      <c r="M6661">
        <f>1*7.6*10.5</f>
        <v>79.8</v>
      </c>
      <c r="N6661">
        <v>1</v>
      </c>
      <c r="O6661">
        <v>7.6</v>
      </c>
      <c r="P6661">
        <v>10.5</v>
      </c>
    </row>
    <row r="6662" spans="13:16" x14ac:dyDescent="0.25">
      <c r="M6662">
        <f>1*7.6*1.6</f>
        <v>12.16</v>
      </c>
      <c r="N6662">
        <v>1</v>
      </c>
      <c r="O6662">
        <v>7.6</v>
      </c>
      <c r="P6662">
        <v>1.6</v>
      </c>
    </row>
    <row r="6663" spans="13:16" x14ac:dyDescent="0.25">
      <c r="M6663">
        <f>1*7.6*2.6</f>
        <v>19.759999999999998</v>
      </c>
      <c r="N6663">
        <v>1</v>
      </c>
      <c r="O6663">
        <v>7.6</v>
      </c>
      <c r="P6663">
        <v>2.6</v>
      </c>
    </row>
    <row r="6664" spans="13:16" x14ac:dyDescent="0.25">
      <c r="M6664">
        <f>1*7.6*3.6</f>
        <v>27.36</v>
      </c>
      <c r="N6664">
        <v>1</v>
      </c>
      <c r="O6664">
        <v>7.6</v>
      </c>
      <c r="P6664">
        <v>3.6</v>
      </c>
    </row>
    <row r="6665" spans="13:16" x14ac:dyDescent="0.25">
      <c r="M6665">
        <f>1*7.6*4.6</f>
        <v>34.959999999999994</v>
      </c>
      <c r="N6665">
        <v>1</v>
      </c>
      <c r="O6665">
        <v>7.6</v>
      </c>
      <c r="P6665">
        <v>4.5999999999999996</v>
      </c>
    </row>
    <row r="6666" spans="13:16" x14ac:dyDescent="0.25">
      <c r="M6666">
        <f>1*7.6*5.6</f>
        <v>42.559999999999995</v>
      </c>
      <c r="N6666">
        <v>1</v>
      </c>
      <c r="O6666">
        <v>7.6</v>
      </c>
      <c r="P6666">
        <v>5.6</v>
      </c>
    </row>
    <row r="6667" spans="13:16" x14ac:dyDescent="0.25">
      <c r="M6667">
        <f>1*7.6*6.6</f>
        <v>50.16</v>
      </c>
      <c r="N6667">
        <v>1</v>
      </c>
      <c r="O6667">
        <v>7.6</v>
      </c>
      <c r="P6667">
        <v>6.6</v>
      </c>
    </row>
    <row r="6668" spans="13:16" x14ac:dyDescent="0.25">
      <c r="M6668">
        <f>1*7.6*7.6</f>
        <v>57.76</v>
      </c>
      <c r="N6668">
        <v>1</v>
      </c>
      <c r="O6668">
        <v>7.6</v>
      </c>
      <c r="P6668">
        <v>7.6</v>
      </c>
    </row>
    <row r="6669" spans="13:16" x14ac:dyDescent="0.25">
      <c r="M6669">
        <f>1*7.6*8.6</f>
        <v>65.36</v>
      </c>
      <c r="N6669">
        <v>1</v>
      </c>
      <c r="O6669">
        <v>7.6</v>
      </c>
      <c r="P6669">
        <v>8.6</v>
      </c>
    </row>
    <row r="6670" spans="13:16" x14ac:dyDescent="0.25">
      <c r="M6670">
        <f>1*7.6*9.6</f>
        <v>72.959999999999994</v>
      </c>
      <c r="N6670">
        <v>1</v>
      </c>
      <c r="O6670">
        <v>7.6</v>
      </c>
      <c r="P6670">
        <v>9.6</v>
      </c>
    </row>
    <row r="6671" spans="13:16" x14ac:dyDescent="0.25">
      <c r="M6671">
        <f>1*7.6*10.6</f>
        <v>80.559999999999988</v>
      </c>
      <c r="N6671">
        <v>1</v>
      </c>
      <c r="O6671">
        <v>7.6</v>
      </c>
      <c r="P6671">
        <v>10.6</v>
      </c>
    </row>
    <row r="6672" spans="13:16" x14ac:dyDescent="0.25">
      <c r="M6672">
        <f>1*7.6*1.7</f>
        <v>12.92</v>
      </c>
      <c r="N6672">
        <v>1</v>
      </c>
      <c r="O6672">
        <v>7.6</v>
      </c>
      <c r="P6672">
        <v>1.7</v>
      </c>
    </row>
    <row r="6673" spans="13:16" x14ac:dyDescent="0.25">
      <c r="M6673">
        <f>1*7.6*2.7</f>
        <v>20.52</v>
      </c>
      <c r="N6673">
        <v>1</v>
      </c>
      <c r="O6673">
        <v>7.6</v>
      </c>
      <c r="P6673">
        <v>2.7</v>
      </c>
    </row>
    <row r="6674" spans="13:16" x14ac:dyDescent="0.25">
      <c r="M6674">
        <f>1*7.6*3.7</f>
        <v>28.12</v>
      </c>
      <c r="N6674">
        <v>1</v>
      </c>
      <c r="O6674">
        <v>7.6</v>
      </c>
      <c r="P6674">
        <v>3.7</v>
      </c>
    </row>
    <row r="6675" spans="13:16" x14ac:dyDescent="0.25">
      <c r="M6675">
        <f>1*7.6*4.7</f>
        <v>35.72</v>
      </c>
      <c r="N6675">
        <v>1</v>
      </c>
      <c r="O6675">
        <v>7.6</v>
      </c>
      <c r="P6675">
        <v>4.7</v>
      </c>
    </row>
    <row r="6676" spans="13:16" x14ac:dyDescent="0.25">
      <c r="M6676">
        <f>1*7.6*5.7</f>
        <v>43.32</v>
      </c>
      <c r="N6676">
        <v>1</v>
      </c>
      <c r="O6676">
        <v>7.6</v>
      </c>
      <c r="P6676">
        <v>5.7</v>
      </c>
    </row>
    <row r="6677" spans="13:16" x14ac:dyDescent="0.25">
      <c r="M6677">
        <f>1*7.6*6.7</f>
        <v>50.92</v>
      </c>
      <c r="N6677">
        <v>1</v>
      </c>
      <c r="O6677">
        <v>7.6</v>
      </c>
      <c r="P6677">
        <v>6.7</v>
      </c>
    </row>
    <row r="6678" spans="13:16" x14ac:dyDescent="0.25">
      <c r="M6678">
        <f>1*7.6*7.7</f>
        <v>58.519999999999996</v>
      </c>
      <c r="N6678">
        <v>1</v>
      </c>
      <c r="O6678">
        <v>7.6</v>
      </c>
      <c r="P6678">
        <v>7.7</v>
      </c>
    </row>
    <row r="6679" spans="13:16" x14ac:dyDescent="0.25">
      <c r="M6679">
        <f>1*7.6*8.7</f>
        <v>66.11999999999999</v>
      </c>
      <c r="N6679">
        <v>1</v>
      </c>
      <c r="O6679">
        <v>7.6</v>
      </c>
      <c r="P6679">
        <v>8.6999999999999993</v>
      </c>
    </row>
    <row r="6680" spans="13:16" x14ac:dyDescent="0.25">
      <c r="M6680">
        <f>1*7.6*9.7</f>
        <v>73.719999999999985</v>
      </c>
      <c r="N6680">
        <v>1</v>
      </c>
      <c r="O6680">
        <v>7.6</v>
      </c>
      <c r="P6680">
        <v>9.6999999999999993</v>
      </c>
    </row>
    <row r="6681" spans="13:16" x14ac:dyDescent="0.25">
      <c r="M6681">
        <f>1*7.6*10.7</f>
        <v>81.319999999999993</v>
      </c>
      <c r="N6681">
        <v>1</v>
      </c>
      <c r="O6681">
        <v>7.6</v>
      </c>
      <c r="P6681">
        <v>10.7</v>
      </c>
    </row>
    <row r="6682" spans="13:16" x14ac:dyDescent="0.25">
      <c r="M6682">
        <f>1*7.6*1.8</f>
        <v>13.68</v>
      </c>
      <c r="N6682">
        <v>1</v>
      </c>
      <c r="O6682">
        <v>7.6</v>
      </c>
      <c r="P6682">
        <v>1.8</v>
      </c>
    </row>
    <row r="6683" spans="13:16" x14ac:dyDescent="0.25">
      <c r="M6683">
        <f>1*7.6*2.8</f>
        <v>21.279999999999998</v>
      </c>
      <c r="N6683">
        <v>1</v>
      </c>
      <c r="O6683">
        <v>7.6</v>
      </c>
      <c r="P6683">
        <v>2.8</v>
      </c>
    </row>
    <row r="6684" spans="13:16" x14ac:dyDescent="0.25">
      <c r="M6684">
        <f>1*7.6*3.8</f>
        <v>28.88</v>
      </c>
      <c r="N6684">
        <v>1</v>
      </c>
      <c r="O6684">
        <v>7.6</v>
      </c>
      <c r="P6684">
        <v>3.8</v>
      </c>
    </row>
    <row r="6685" spans="13:16" x14ac:dyDescent="0.25">
      <c r="M6685">
        <f>1*7.6*4.8</f>
        <v>36.479999999999997</v>
      </c>
      <c r="N6685">
        <v>1</v>
      </c>
      <c r="O6685">
        <v>7.6</v>
      </c>
      <c r="P6685">
        <v>4.8</v>
      </c>
    </row>
    <row r="6686" spans="13:16" x14ac:dyDescent="0.25">
      <c r="M6686">
        <f>1*7.6*5.8</f>
        <v>44.08</v>
      </c>
      <c r="N6686">
        <v>1</v>
      </c>
      <c r="O6686">
        <v>7.6</v>
      </c>
      <c r="P6686">
        <v>5.8</v>
      </c>
    </row>
    <row r="6687" spans="13:16" x14ac:dyDescent="0.25">
      <c r="M6687">
        <f>1*7.6*6.8</f>
        <v>51.68</v>
      </c>
      <c r="N6687">
        <v>1</v>
      </c>
      <c r="O6687">
        <v>7.6</v>
      </c>
      <c r="P6687">
        <v>6.8</v>
      </c>
    </row>
    <row r="6688" spans="13:16" x14ac:dyDescent="0.25">
      <c r="M6688">
        <f>1*7.6*7.8</f>
        <v>59.279999999999994</v>
      </c>
      <c r="N6688">
        <v>1</v>
      </c>
      <c r="O6688">
        <v>7.6</v>
      </c>
      <c r="P6688">
        <v>7.8</v>
      </c>
    </row>
    <row r="6689" spans="13:16" x14ac:dyDescent="0.25">
      <c r="M6689">
        <f>1*7.6*8.8</f>
        <v>66.88</v>
      </c>
      <c r="N6689">
        <v>1</v>
      </c>
      <c r="O6689">
        <v>7.6</v>
      </c>
      <c r="P6689">
        <v>8.8000000000000007</v>
      </c>
    </row>
    <row r="6690" spans="13:16" x14ac:dyDescent="0.25">
      <c r="M6690">
        <f>1*7.6*9.8</f>
        <v>74.48</v>
      </c>
      <c r="N6690">
        <v>1</v>
      </c>
      <c r="O6690">
        <v>7.6</v>
      </c>
      <c r="P6690">
        <v>9.8000000000000007</v>
      </c>
    </row>
    <row r="6691" spans="13:16" x14ac:dyDescent="0.25">
      <c r="M6691">
        <f>1*7.6*10.8</f>
        <v>82.08</v>
      </c>
      <c r="N6691">
        <v>1</v>
      </c>
      <c r="O6691">
        <v>7.6</v>
      </c>
      <c r="P6691">
        <v>10.8</v>
      </c>
    </row>
    <row r="6692" spans="13:16" x14ac:dyDescent="0.25">
      <c r="M6692">
        <f>1*7.6*1.9</f>
        <v>14.44</v>
      </c>
      <c r="N6692">
        <v>1</v>
      </c>
      <c r="O6692">
        <v>7.6</v>
      </c>
      <c r="P6692">
        <v>1.9</v>
      </c>
    </row>
    <row r="6693" spans="13:16" x14ac:dyDescent="0.25">
      <c r="M6693">
        <f>1*7.6*2.9</f>
        <v>22.04</v>
      </c>
      <c r="N6693">
        <v>1</v>
      </c>
      <c r="O6693">
        <v>7.6</v>
      </c>
      <c r="P6693">
        <v>2.9</v>
      </c>
    </row>
    <row r="6694" spans="13:16" x14ac:dyDescent="0.25">
      <c r="M6694">
        <f>1*7.6*3.9</f>
        <v>29.639999999999997</v>
      </c>
      <c r="N6694">
        <v>1</v>
      </c>
      <c r="O6694">
        <v>7.6</v>
      </c>
      <c r="P6694">
        <v>3.9</v>
      </c>
    </row>
    <row r="6695" spans="13:16" x14ac:dyDescent="0.25">
      <c r="M6695">
        <f>1*7.6*4.9</f>
        <v>37.24</v>
      </c>
      <c r="N6695">
        <v>1</v>
      </c>
      <c r="O6695">
        <v>7.6</v>
      </c>
      <c r="P6695">
        <v>4.9000000000000004</v>
      </c>
    </row>
    <row r="6696" spans="13:16" x14ac:dyDescent="0.25">
      <c r="M6696">
        <f>1*7.6*5.9</f>
        <v>44.84</v>
      </c>
      <c r="N6696">
        <v>1</v>
      </c>
      <c r="O6696">
        <v>7.6</v>
      </c>
      <c r="P6696">
        <v>5.9</v>
      </c>
    </row>
    <row r="6697" spans="13:16" x14ac:dyDescent="0.25">
      <c r="M6697">
        <f>1*7.6*6.9</f>
        <v>52.44</v>
      </c>
      <c r="N6697">
        <v>1</v>
      </c>
      <c r="O6697">
        <v>7.6</v>
      </c>
      <c r="P6697">
        <v>6.9</v>
      </c>
    </row>
    <row r="6698" spans="13:16" x14ac:dyDescent="0.25">
      <c r="M6698">
        <f>1*7.6*7.9</f>
        <v>60.04</v>
      </c>
      <c r="N6698">
        <v>1</v>
      </c>
      <c r="O6698">
        <v>7.6</v>
      </c>
      <c r="P6698">
        <v>7.9</v>
      </c>
    </row>
    <row r="6699" spans="13:16" x14ac:dyDescent="0.25">
      <c r="M6699">
        <f>1*7.6*8.9</f>
        <v>67.64</v>
      </c>
      <c r="N6699">
        <v>1</v>
      </c>
      <c r="O6699">
        <v>7.6</v>
      </c>
      <c r="P6699">
        <v>8.9</v>
      </c>
    </row>
    <row r="6700" spans="13:16" x14ac:dyDescent="0.25">
      <c r="M6700">
        <f>1*7.6*9.9</f>
        <v>75.239999999999995</v>
      </c>
      <c r="N6700">
        <v>1</v>
      </c>
      <c r="O6700">
        <v>7.6</v>
      </c>
      <c r="P6700">
        <v>9.9</v>
      </c>
    </row>
    <row r="6701" spans="13:16" x14ac:dyDescent="0.25">
      <c r="M6701">
        <f>1*7.6*10.9</f>
        <v>82.84</v>
      </c>
      <c r="N6701">
        <v>1</v>
      </c>
      <c r="O6701">
        <v>7.6</v>
      </c>
      <c r="P6701">
        <v>10.9</v>
      </c>
    </row>
    <row r="6702" spans="13:16" x14ac:dyDescent="0.25">
      <c r="M6702">
        <f>1*8.6*1</f>
        <v>8.6</v>
      </c>
      <c r="N6702">
        <v>1</v>
      </c>
      <c r="O6702">
        <v>8.6</v>
      </c>
      <c r="P6702">
        <v>1</v>
      </c>
    </row>
    <row r="6703" spans="13:16" x14ac:dyDescent="0.25">
      <c r="M6703">
        <f>1*8.6*2</f>
        <v>17.2</v>
      </c>
      <c r="N6703">
        <v>1</v>
      </c>
      <c r="O6703">
        <v>8.6</v>
      </c>
      <c r="P6703">
        <v>2</v>
      </c>
    </row>
    <row r="6704" spans="13:16" x14ac:dyDescent="0.25">
      <c r="M6704">
        <f>1*8.6*3</f>
        <v>25.799999999999997</v>
      </c>
      <c r="N6704">
        <v>1</v>
      </c>
      <c r="O6704">
        <v>8.6</v>
      </c>
      <c r="P6704">
        <v>3</v>
      </c>
    </row>
    <row r="6705" spans="13:16" x14ac:dyDescent="0.25">
      <c r="M6705">
        <f>1*8.6*4</f>
        <v>34.4</v>
      </c>
      <c r="N6705">
        <v>1</v>
      </c>
      <c r="O6705">
        <v>8.6</v>
      </c>
      <c r="P6705">
        <v>4</v>
      </c>
    </row>
    <row r="6706" spans="13:16" x14ac:dyDescent="0.25">
      <c r="M6706">
        <f>1*8.6*5</f>
        <v>43</v>
      </c>
      <c r="N6706">
        <v>1</v>
      </c>
      <c r="O6706">
        <v>8.6</v>
      </c>
      <c r="P6706">
        <v>5</v>
      </c>
    </row>
    <row r="6707" spans="13:16" x14ac:dyDescent="0.25">
      <c r="M6707">
        <f>1*8.6*6</f>
        <v>51.599999999999994</v>
      </c>
      <c r="N6707">
        <v>1</v>
      </c>
      <c r="O6707">
        <v>8.6</v>
      </c>
      <c r="P6707">
        <v>6</v>
      </c>
    </row>
    <row r="6708" spans="13:16" x14ac:dyDescent="0.25">
      <c r="M6708">
        <f>1*8.6*7</f>
        <v>60.199999999999996</v>
      </c>
      <c r="N6708">
        <v>1</v>
      </c>
      <c r="O6708">
        <v>8.6</v>
      </c>
      <c r="P6708">
        <v>7</v>
      </c>
    </row>
    <row r="6709" spans="13:16" x14ac:dyDescent="0.25">
      <c r="M6709">
        <f>1*8.6*8</f>
        <v>68.8</v>
      </c>
      <c r="N6709">
        <v>1</v>
      </c>
      <c r="O6709">
        <v>8.6</v>
      </c>
      <c r="P6709">
        <v>8</v>
      </c>
    </row>
    <row r="6710" spans="13:16" x14ac:dyDescent="0.25">
      <c r="M6710">
        <f>1*8.6*9</f>
        <v>77.399999999999991</v>
      </c>
      <c r="N6710">
        <v>1</v>
      </c>
      <c r="O6710">
        <v>8.6</v>
      </c>
      <c r="P6710">
        <v>9</v>
      </c>
    </row>
    <row r="6711" spans="13:16" x14ac:dyDescent="0.25">
      <c r="M6711">
        <f>1*8.6*10</f>
        <v>86</v>
      </c>
      <c r="N6711">
        <v>1</v>
      </c>
      <c r="O6711">
        <v>8.6</v>
      </c>
      <c r="P6711">
        <v>10</v>
      </c>
    </row>
    <row r="6712" spans="13:16" x14ac:dyDescent="0.25">
      <c r="M6712">
        <f>1*8.6*1.1</f>
        <v>9.4600000000000009</v>
      </c>
      <c r="N6712">
        <v>1</v>
      </c>
      <c r="O6712">
        <v>8.6</v>
      </c>
      <c r="P6712">
        <v>1.1000000000000001</v>
      </c>
    </row>
    <row r="6713" spans="13:16" x14ac:dyDescent="0.25">
      <c r="M6713">
        <f>1*8.6*2.1</f>
        <v>18.059999999999999</v>
      </c>
      <c r="N6713">
        <v>1</v>
      </c>
      <c r="O6713">
        <v>8.6</v>
      </c>
      <c r="P6713">
        <v>2.1</v>
      </c>
    </row>
    <row r="6714" spans="13:16" x14ac:dyDescent="0.25">
      <c r="M6714">
        <f>1*8.6*3.1</f>
        <v>26.66</v>
      </c>
      <c r="N6714">
        <v>1</v>
      </c>
      <c r="O6714">
        <v>8.6</v>
      </c>
      <c r="P6714">
        <v>3.1</v>
      </c>
    </row>
    <row r="6715" spans="13:16" x14ac:dyDescent="0.25">
      <c r="M6715">
        <f>1*8.6*4.1</f>
        <v>35.26</v>
      </c>
      <c r="N6715">
        <v>1</v>
      </c>
      <c r="O6715">
        <v>8.6</v>
      </c>
      <c r="P6715">
        <v>4.0999999999999996</v>
      </c>
    </row>
    <row r="6716" spans="13:16" x14ac:dyDescent="0.25">
      <c r="M6716">
        <f>1*8.6*5.1</f>
        <v>43.859999999999992</v>
      </c>
      <c r="N6716">
        <v>1</v>
      </c>
      <c r="O6716">
        <v>8.6</v>
      </c>
      <c r="P6716">
        <v>5.0999999999999996</v>
      </c>
    </row>
    <row r="6717" spans="13:16" x14ac:dyDescent="0.25">
      <c r="M6717">
        <f>1*8.6*6.1</f>
        <v>52.459999999999994</v>
      </c>
      <c r="N6717">
        <v>1</v>
      </c>
      <c r="O6717">
        <v>8.6</v>
      </c>
      <c r="P6717">
        <v>6.1</v>
      </c>
    </row>
    <row r="6718" spans="13:16" x14ac:dyDescent="0.25">
      <c r="M6718">
        <f>1*8.6*7.1</f>
        <v>61.059999999999995</v>
      </c>
      <c r="N6718">
        <v>1</v>
      </c>
      <c r="O6718">
        <v>8.6</v>
      </c>
      <c r="P6718">
        <v>7.1</v>
      </c>
    </row>
    <row r="6719" spans="13:16" x14ac:dyDescent="0.25">
      <c r="M6719">
        <f>1*8.6*8.1</f>
        <v>69.66</v>
      </c>
      <c r="N6719">
        <v>1</v>
      </c>
      <c r="O6719">
        <v>8.6</v>
      </c>
      <c r="P6719">
        <v>8.1</v>
      </c>
    </row>
    <row r="6720" spans="13:16" x14ac:dyDescent="0.25">
      <c r="M6720">
        <f>1*8.6*9.1</f>
        <v>78.259999999999991</v>
      </c>
      <c r="N6720">
        <v>1</v>
      </c>
      <c r="O6720">
        <v>8.6</v>
      </c>
      <c r="P6720">
        <v>9.1</v>
      </c>
    </row>
    <row r="6721" spans="13:16" x14ac:dyDescent="0.25">
      <c r="M6721">
        <f>1*8.6*10.1</f>
        <v>86.86</v>
      </c>
      <c r="N6721">
        <v>1</v>
      </c>
      <c r="O6721">
        <v>8.6</v>
      </c>
      <c r="P6721">
        <v>10.1</v>
      </c>
    </row>
    <row r="6722" spans="13:16" x14ac:dyDescent="0.25">
      <c r="M6722">
        <f>1*8.6*1.2</f>
        <v>10.319999999999999</v>
      </c>
      <c r="N6722">
        <v>1</v>
      </c>
      <c r="O6722">
        <v>8.6</v>
      </c>
      <c r="P6722">
        <v>1.2</v>
      </c>
    </row>
    <row r="6723" spans="13:16" x14ac:dyDescent="0.25">
      <c r="M6723">
        <f>1*8.6*2.2</f>
        <v>18.920000000000002</v>
      </c>
      <c r="N6723">
        <v>1</v>
      </c>
      <c r="O6723">
        <v>8.6</v>
      </c>
      <c r="P6723">
        <v>2.2000000000000002</v>
      </c>
    </row>
    <row r="6724" spans="13:16" x14ac:dyDescent="0.25">
      <c r="M6724">
        <f>1*8.6*3.2</f>
        <v>27.52</v>
      </c>
      <c r="N6724">
        <v>1</v>
      </c>
      <c r="O6724">
        <v>8.6</v>
      </c>
      <c r="P6724">
        <v>3.2</v>
      </c>
    </row>
    <row r="6725" spans="13:16" x14ac:dyDescent="0.25">
      <c r="M6725">
        <f>1*8.6*4.2</f>
        <v>36.119999999999997</v>
      </c>
      <c r="N6725">
        <v>1</v>
      </c>
      <c r="O6725">
        <v>8.6</v>
      </c>
      <c r="P6725">
        <v>4.2</v>
      </c>
    </row>
    <row r="6726" spans="13:16" x14ac:dyDescent="0.25">
      <c r="M6726">
        <f>1*8.6*5.2</f>
        <v>44.72</v>
      </c>
      <c r="N6726">
        <v>1</v>
      </c>
      <c r="O6726">
        <v>8.6</v>
      </c>
      <c r="P6726">
        <v>5.2</v>
      </c>
    </row>
    <row r="6727" spans="13:16" x14ac:dyDescent="0.25">
      <c r="M6727">
        <f>1*8.6*6.2</f>
        <v>53.32</v>
      </c>
      <c r="N6727">
        <v>1</v>
      </c>
      <c r="O6727">
        <v>8.6</v>
      </c>
      <c r="P6727">
        <v>6.2</v>
      </c>
    </row>
    <row r="6728" spans="13:16" x14ac:dyDescent="0.25">
      <c r="M6728">
        <f>1*8.6*7.2</f>
        <v>61.92</v>
      </c>
      <c r="N6728">
        <v>1</v>
      </c>
      <c r="O6728">
        <v>8.6</v>
      </c>
      <c r="P6728">
        <v>7.2</v>
      </c>
    </row>
    <row r="6729" spans="13:16" x14ac:dyDescent="0.25">
      <c r="M6729">
        <f>1*8.6*8.2</f>
        <v>70.52</v>
      </c>
      <c r="N6729">
        <v>1</v>
      </c>
      <c r="O6729">
        <v>8.6</v>
      </c>
      <c r="P6729">
        <v>8.1999999999999993</v>
      </c>
    </row>
    <row r="6730" spans="13:16" x14ac:dyDescent="0.25">
      <c r="M6730">
        <f>1*8.6*9.2</f>
        <v>79.11999999999999</v>
      </c>
      <c r="N6730">
        <v>1</v>
      </c>
      <c r="O6730">
        <v>8.6</v>
      </c>
      <c r="P6730">
        <v>9.1999999999999993</v>
      </c>
    </row>
    <row r="6731" spans="13:16" x14ac:dyDescent="0.25">
      <c r="M6731">
        <f>1*8.6*10.2</f>
        <v>87.719999999999985</v>
      </c>
      <c r="N6731">
        <v>1</v>
      </c>
      <c r="O6731">
        <v>8.6</v>
      </c>
      <c r="P6731">
        <v>10.199999999999999</v>
      </c>
    </row>
    <row r="6732" spans="13:16" x14ac:dyDescent="0.25">
      <c r="M6732">
        <f>1*8.6*1.3</f>
        <v>11.18</v>
      </c>
      <c r="N6732">
        <v>1</v>
      </c>
      <c r="O6732">
        <v>8.6</v>
      </c>
      <c r="P6732">
        <v>1.3</v>
      </c>
    </row>
    <row r="6733" spans="13:16" x14ac:dyDescent="0.25">
      <c r="M6733">
        <f>1*8.6*2.3</f>
        <v>19.779999999999998</v>
      </c>
      <c r="N6733">
        <v>1</v>
      </c>
      <c r="O6733">
        <v>8.6</v>
      </c>
      <c r="P6733">
        <v>2.2999999999999998</v>
      </c>
    </row>
    <row r="6734" spans="13:16" x14ac:dyDescent="0.25">
      <c r="M6734">
        <f>1*8.6*3.3</f>
        <v>28.38</v>
      </c>
      <c r="N6734">
        <v>1</v>
      </c>
      <c r="O6734">
        <v>8.6</v>
      </c>
      <c r="P6734">
        <v>3.3</v>
      </c>
    </row>
    <row r="6735" spans="13:16" x14ac:dyDescent="0.25">
      <c r="M6735">
        <f>1*8.6*4.3</f>
        <v>36.979999999999997</v>
      </c>
      <c r="N6735">
        <v>1</v>
      </c>
      <c r="O6735">
        <v>8.6</v>
      </c>
      <c r="P6735">
        <v>4.3</v>
      </c>
    </row>
    <row r="6736" spans="13:16" x14ac:dyDescent="0.25">
      <c r="M6736">
        <f>1*8.6*5.3</f>
        <v>45.58</v>
      </c>
      <c r="N6736">
        <v>1</v>
      </c>
      <c r="O6736">
        <v>8.6</v>
      </c>
      <c r="P6736">
        <v>5.3</v>
      </c>
    </row>
    <row r="6737" spans="13:16" x14ac:dyDescent="0.25">
      <c r="M6737">
        <f>1*8.6*6.3</f>
        <v>54.18</v>
      </c>
      <c r="N6737">
        <v>1</v>
      </c>
      <c r="O6737">
        <v>8.6</v>
      </c>
      <c r="P6737">
        <v>6.3</v>
      </c>
    </row>
    <row r="6738" spans="13:16" x14ac:dyDescent="0.25">
      <c r="M6738">
        <f>1*8.6*7.3</f>
        <v>62.779999999999994</v>
      </c>
      <c r="N6738">
        <v>1</v>
      </c>
      <c r="O6738">
        <v>8.6</v>
      </c>
      <c r="P6738">
        <v>7.3</v>
      </c>
    </row>
    <row r="6739" spans="13:16" x14ac:dyDescent="0.25">
      <c r="M6739">
        <f>1*8.6*8.3</f>
        <v>71.38000000000001</v>
      </c>
      <c r="N6739">
        <v>1</v>
      </c>
      <c r="O6739">
        <v>8.6</v>
      </c>
      <c r="P6739">
        <v>8.3000000000000007</v>
      </c>
    </row>
    <row r="6740" spans="13:16" x14ac:dyDescent="0.25">
      <c r="M6740">
        <f>1*8.6*9.3</f>
        <v>79.98</v>
      </c>
      <c r="N6740">
        <v>1</v>
      </c>
      <c r="O6740">
        <v>8.6</v>
      </c>
      <c r="P6740">
        <v>9.3000000000000007</v>
      </c>
    </row>
    <row r="6741" spans="13:16" x14ac:dyDescent="0.25">
      <c r="M6741">
        <f>1*8.6*10.3</f>
        <v>88.58</v>
      </c>
      <c r="N6741">
        <v>1</v>
      </c>
      <c r="O6741">
        <v>8.6</v>
      </c>
      <c r="P6741">
        <v>10.3</v>
      </c>
    </row>
    <row r="6742" spans="13:16" x14ac:dyDescent="0.25">
      <c r="M6742">
        <f>1*8.6*1.4</f>
        <v>12.04</v>
      </c>
      <c r="N6742">
        <v>1</v>
      </c>
      <c r="O6742">
        <v>8.6</v>
      </c>
      <c r="P6742">
        <v>1.4</v>
      </c>
    </row>
    <row r="6743" spans="13:16" x14ac:dyDescent="0.25">
      <c r="M6743">
        <f>1*8.6*2.4</f>
        <v>20.639999999999997</v>
      </c>
      <c r="N6743">
        <v>1</v>
      </c>
      <c r="O6743">
        <v>8.6</v>
      </c>
      <c r="P6743">
        <v>2.4</v>
      </c>
    </row>
    <row r="6744" spans="13:16" x14ac:dyDescent="0.25">
      <c r="M6744">
        <f>1*8.6*3.4</f>
        <v>29.24</v>
      </c>
      <c r="N6744">
        <v>1</v>
      </c>
      <c r="O6744">
        <v>8.6</v>
      </c>
      <c r="P6744">
        <v>3.4</v>
      </c>
    </row>
    <row r="6745" spans="13:16" x14ac:dyDescent="0.25">
      <c r="M6745">
        <f>1*8.6*4.4</f>
        <v>37.840000000000003</v>
      </c>
      <c r="N6745">
        <v>1</v>
      </c>
      <c r="O6745">
        <v>8.6</v>
      </c>
      <c r="P6745">
        <v>4.4000000000000004</v>
      </c>
    </row>
    <row r="6746" spans="13:16" x14ac:dyDescent="0.25">
      <c r="M6746">
        <f>1*8.6*5.4</f>
        <v>46.44</v>
      </c>
      <c r="N6746">
        <v>1</v>
      </c>
      <c r="O6746">
        <v>8.6</v>
      </c>
      <c r="P6746">
        <v>5.4</v>
      </c>
    </row>
    <row r="6747" spans="13:16" x14ac:dyDescent="0.25">
      <c r="M6747">
        <f>1*8.6*6.4</f>
        <v>55.04</v>
      </c>
      <c r="N6747">
        <v>1</v>
      </c>
      <c r="O6747">
        <v>8.6</v>
      </c>
      <c r="P6747">
        <v>6.4</v>
      </c>
    </row>
    <row r="6748" spans="13:16" x14ac:dyDescent="0.25">
      <c r="M6748">
        <f>1*8.6*7.4</f>
        <v>63.64</v>
      </c>
      <c r="N6748">
        <v>1</v>
      </c>
      <c r="O6748">
        <v>8.6</v>
      </c>
      <c r="P6748">
        <v>7.4</v>
      </c>
    </row>
    <row r="6749" spans="13:16" x14ac:dyDescent="0.25">
      <c r="M6749">
        <f>1*8.6*8.4</f>
        <v>72.239999999999995</v>
      </c>
      <c r="N6749">
        <v>1</v>
      </c>
      <c r="O6749">
        <v>8.6</v>
      </c>
      <c r="P6749">
        <v>8.4</v>
      </c>
    </row>
    <row r="6750" spans="13:16" x14ac:dyDescent="0.25">
      <c r="M6750">
        <f>1*8.6*9.4</f>
        <v>80.84</v>
      </c>
      <c r="N6750">
        <v>1</v>
      </c>
      <c r="O6750">
        <v>8.6</v>
      </c>
      <c r="P6750">
        <v>9.4</v>
      </c>
    </row>
    <row r="6751" spans="13:16" x14ac:dyDescent="0.25">
      <c r="M6751">
        <f>1*8.6*10.4</f>
        <v>89.44</v>
      </c>
      <c r="N6751">
        <v>1</v>
      </c>
      <c r="O6751">
        <v>8.6</v>
      </c>
      <c r="P6751">
        <v>10.4</v>
      </c>
    </row>
    <row r="6752" spans="13:16" x14ac:dyDescent="0.25">
      <c r="M6752">
        <f>1*8.6*1.5</f>
        <v>12.899999999999999</v>
      </c>
      <c r="N6752">
        <v>1</v>
      </c>
      <c r="O6752">
        <v>8.6</v>
      </c>
      <c r="P6752">
        <v>1.5</v>
      </c>
    </row>
    <row r="6753" spans="13:16" x14ac:dyDescent="0.25">
      <c r="M6753">
        <f>1*8.6*2.5</f>
        <v>21.5</v>
      </c>
      <c r="N6753">
        <v>1</v>
      </c>
      <c r="O6753">
        <v>8.6</v>
      </c>
      <c r="P6753">
        <v>2.5</v>
      </c>
    </row>
    <row r="6754" spans="13:16" x14ac:dyDescent="0.25">
      <c r="M6754">
        <f>1*8.6*3.5</f>
        <v>30.099999999999998</v>
      </c>
      <c r="N6754">
        <v>1</v>
      </c>
      <c r="O6754">
        <v>8.6</v>
      </c>
      <c r="P6754">
        <v>3.5</v>
      </c>
    </row>
    <row r="6755" spans="13:16" x14ac:dyDescent="0.25">
      <c r="M6755">
        <f>1*8.6*4.5</f>
        <v>38.699999999999996</v>
      </c>
      <c r="N6755">
        <v>1</v>
      </c>
      <c r="O6755">
        <v>8.6</v>
      </c>
      <c r="P6755">
        <v>4.5</v>
      </c>
    </row>
    <row r="6756" spans="13:16" x14ac:dyDescent="0.25">
      <c r="M6756">
        <f>1*8.6*5.5</f>
        <v>47.3</v>
      </c>
      <c r="N6756">
        <v>1</v>
      </c>
      <c r="O6756">
        <v>8.6</v>
      </c>
      <c r="P6756">
        <v>5.5</v>
      </c>
    </row>
    <row r="6757" spans="13:16" x14ac:dyDescent="0.25">
      <c r="M6757">
        <f>1*8.6*6.5</f>
        <v>55.9</v>
      </c>
      <c r="N6757">
        <v>1</v>
      </c>
      <c r="O6757">
        <v>8.6</v>
      </c>
      <c r="P6757">
        <v>6.5</v>
      </c>
    </row>
    <row r="6758" spans="13:16" x14ac:dyDescent="0.25">
      <c r="M6758">
        <f>1*8.6*7.5</f>
        <v>64.5</v>
      </c>
      <c r="N6758">
        <v>1</v>
      </c>
      <c r="O6758">
        <v>8.6</v>
      </c>
      <c r="P6758">
        <v>7.5</v>
      </c>
    </row>
    <row r="6759" spans="13:16" x14ac:dyDescent="0.25">
      <c r="M6759">
        <f>1*8.6*8.5</f>
        <v>73.099999999999994</v>
      </c>
      <c r="N6759">
        <v>1</v>
      </c>
      <c r="O6759">
        <v>8.6</v>
      </c>
      <c r="P6759">
        <v>8.5</v>
      </c>
    </row>
    <row r="6760" spans="13:16" x14ac:dyDescent="0.25">
      <c r="M6760">
        <f>1*8.6*9.5</f>
        <v>81.7</v>
      </c>
      <c r="N6760">
        <v>1</v>
      </c>
      <c r="O6760">
        <v>8.6</v>
      </c>
      <c r="P6760">
        <v>9.5</v>
      </c>
    </row>
    <row r="6761" spans="13:16" x14ac:dyDescent="0.25">
      <c r="M6761">
        <f>1*8.6*10.5</f>
        <v>90.3</v>
      </c>
      <c r="N6761">
        <v>1</v>
      </c>
      <c r="O6761">
        <v>8.6</v>
      </c>
      <c r="P6761">
        <v>10.5</v>
      </c>
    </row>
    <row r="6762" spans="13:16" x14ac:dyDescent="0.25">
      <c r="M6762">
        <f>1*8.6*1.6</f>
        <v>13.76</v>
      </c>
      <c r="N6762">
        <v>1</v>
      </c>
      <c r="O6762">
        <v>8.6</v>
      </c>
      <c r="P6762">
        <v>1.6</v>
      </c>
    </row>
    <row r="6763" spans="13:16" x14ac:dyDescent="0.25">
      <c r="M6763">
        <f>1*8.6*2.6</f>
        <v>22.36</v>
      </c>
      <c r="N6763">
        <v>1</v>
      </c>
      <c r="O6763">
        <v>8.6</v>
      </c>
      <c r="P6763">
        <v>2.6</v>
      </c>
    </row>
    <row r="6764" spans="13:16" x14ac:dyDescent="0.25">
      <c r="M6764">
        <f>1*8.6*3.6</f>
        <v>30.96</v>
      </c>
      <c r="N6764">
        <v>1</v>
      </c>
      <c r="O6764">
        <v>8.6</v>
      </c>
      <c r="P6764">
        <v>3.6</v>
      </c>
    </row>
    <row r="6765" spans="13:16" x14ac:dyDescent="0.25">
      <c r="M6765">
        <f>1*8.6*4.6</f>
        <v>39.559999999999995</v>
      </c>
      <c r="N6765">
        <v>1</v>
      </c>
      <c r="O6765">
        <v>8.6</v>
      </c>
      <c r="P6765">
        <v>4.5999999999999996</v>
      </c>
    </row>
    <row r="6766" spans="13:16" x14ac:dyDescent="0.25">
      <c r="M6766">
        <f>1*8.6*5.6</f>
        <v>48.16</v>
      </c>
      <c r="N6766">
        <v>1</v>
      </c>
      <c r="O6766">
        <v>8.6</v>
      </c>
      <c r="P6766">
        <v>5.6</v>
      </c>
    </row>
    <row r="6767" spans="13:16" x14ac:dyDescent="0.25">
      <c r="M6767">
        <f>1*8.6*6.6</f>
        <v>56.76</v>
      </c>
      <c r="N6767">
        <v>1</v>
      </c>
      <c r="O6767">
        <v>8.6</v>
      </c>
      <c r="P6767">
        <v>6.6</v>
      </c>
    </row>
    <row r="6768" spans="13:16" x14ac:dyDescent="0.25">
      <c r="M6768">
        <f>1*8.6*7.6</f>
        <v>65.36</v>
      </c>
      <c r="N6768">
        <v>1</v>
      </c>
      <c r="O6768">
        <v>8.6</v>
      </c>
      <c r="P6768">
        <v>7.6</v>
      </c>
    </row>
    <row r="6769" spans="13:16" x14ac:dyDescent="0.25">
      <c r="M6769">
        <f>1*8.6*8.6</f>
        <v>73.959999999999994</v>
      </c>
      <c r="N6769">
        <v>1</v>
      </c>
      <c r="O6769">
        <v>8.6</v>
      </c>
      <c r="P6769">
        <v>8.6</v>
      </c>
    </row>
    <row r="6770" spans="13:16" x14ac:dyDescent="0.25">
      <c r="M6770">
        <f>1*8.6*9.6</f>
        <v>82.559999999999988</v>
      </c>
      <c r="N6770">
        <v>1</v>
      </c>
      <c r="O6770">
        <v>8.6</v>
      </c>
      <c r="P6770">
        <v>9.6</v>
      </c>
    </row>
    <row r="6771" spans="13:16" x14ac:dyDescent="0.25">
      <c r="M6771">
        <f>1*8.6*10.6</f>
        <v>91.16</v>
      </c>
      <c r="N6771">
        <v>1</v>
      </c>
      <c r="O6771">
        <v>8.6</v>
      </c>
      <c r="P6771">
        <v>10.6</v>
      </c>
    </row>
    <row r="6772" spans="13:16" x14ac:dyDescent="0.25">
      <c r="M6772">
        <f>1*8.6*1.7</f>
        <v>14.62</v>
      </c>
      <c r="N6772">
        <v>1</v>
      </c>
      <c r="O6772">
        <v>8.6</v>
      </c>
      <c r="P6772">
        <v>1.7</v>
      </c>
    </row>
    <row r="6773" spans="13:16" x14ac:dyDescent="0.25">
      <c r="M6773">
        <f>1*8.6*2.7</f>
        <v>23.22</v>
      </c>
      <c r="N6773">
        <v>1</v>
      </c>
      <c r="O6773">
        <v>8.6</v>
      </c>
      <c r="P6773">
        <v>2.7</v>
      </c>
    </row>
    <row r="6774" spans="13:16" x14ac:dyDescent="0.25">
      <c r="M6774">
        <f>1*8.6*3.7</f>
        <v>31.82</v>
      </c>
      <c r="N6774">
        <v>1</v>
      </c>
      <c r="O6774">
        <v>8.6</v>
      </c>
      <c r="P6774">
        <v>3.7</v>
      </c>
    </row>
    <row r="6775" spans="13:16" x14ac:dyDescent="0.25">
      <c r="M6775">
        <f>1*8.6*4.7</f>
        <v>40.42</v>
      </c>
      <c r="N6775">
        <v>1</v>
      </c>
      <c r="O6775">
        <v>8.6</v>
      </c>
      <c r="P6775">
        <v>4.7</v>
      </c>
    </row>
    <row r="6776" spans="13:16" x14ac:dyDescent="0.25">
      <c r="M6776">
        <f>1*8.6*5.7</f>
        <v>49.019999999999996</v>
      </c>
      <c r="N6776">
        <v>1</v>
      </c>
      <c r="O6776">
        <v>8.6</v>
      </c>
      <c r="P6776">
        <v>5.7</v>
      </c>
    </row>
    <row r="6777" spans="13:16" x14ac:dyDescent="0.25">
      <c r="M6777">
        <f>1*8.6*6.7</f>
        <v>57.62</v>
      </c>
      <c r="N6777">
        <v>1</v>
      </c>
      <c r="O6777">
        <v>8.6</v>
      </c>
      <c r="P6777">
        <v>6.7</v>
      </c>
    </row>
    <row r="6778" spans="13:16" x14ac:dyDescent="0.25">
      <c r="M6778">
        <f>1*8.6*7.7</f>
        <v>66.22</v>
      </c>
      <c r="N6778">
        <v>1</v>
      </c>
      <c r="O6778">
        <v>8.6</v>
      </c>
      <c r="P6778">
        <v>7.7</v>
      </c>
    </row>
    <row r="6779" spans="13:16" x14ac:dyDescent="0.25">
      <c r="M6779">
        <f>1*8.6*8.7</f>
        <v>74.819999999999993</v>
      </c>
      <c r="N6779">
        <v>1</v>
      </c>
      <c r="O6779">
        <v>8.6</v>
      </c>
      <c r="P6779">
        <v>8.6999999999999993</v>
      </c>
    </row>
    <row r="6780" spans="13:16" x14ac:dyDescent="0.25">
      <c r="M6780">
        <f>1*8.6*9.7</f>
        <v>83.419999999999987</v>
      </c>
      <c r="N6780">
        <v>1</v>
      </c>
      <c r="O6780">
        <v>8.6</v>
      </c>
      <c r="P6780">
        <v>9.6999999999999993</v>
      </c>
    </row>
    <row r="6781" spans="13:16" x14ac:dyDescent="0.25">
      <c r="M6781">
        <f>1*8.6*10.7</f>
        <v>92.02</v>
      </c>
      <c r="N6781">
        <v>1</v>
      </c>
      <c r="O6781">
        <v>8.6</v>
      </c>
      <c r="P6781">
        <v>10.7</v>
      </c>
    </row>
    <row r="6782" spans="13:16" x14ac:dyDescent="0.25">
      <c r="M6782">
        <f>1*8.6*1.8</f>
        <v>15.48</v>
      </c>
      <c r="N6782">
        <v>1</v>
      </c>
      <c r="O6782">
        <v>8.6</v>
      </c>
      <c r="P6782">
        <v>1.8</v>
      </c>
    </row>
    <row r="6783" spans="13:16" x14ac:dyDescent="0.25">
      <c r="M6783">
        <f>1*8.6*2.8</f>
        <v>24.08</v>
      </c>
      <c r="N6783">
        <v>1</v>
      </c>
      <c r="O6783">
        <v>8.6</v>
      </c>
      <c r="P6783">
        <v>2.8</v>
      </c>
    </row>
    <row r="6784" spans="13:16" x14ac:dyDescent="0.25">
      <c r="M6784">
        <f>1*8.6*3.8</f>
        <v>32.68</v>
      </c>
      <c r="N6784">
        <v>1</v>
      </c>
      <c r="O6784">
        <v>8.6</v>
      </c>
      <c r="P6784">
        <v>3.8</v>
      </c>
    </row>
    <row r="6785" spans="13:16" x14ac:dyDescent="0.25">
      <c r="M6785">
        <f>1*8.6*4.8</f>
        <v>41.279999999999994</v>
      </c>
      <c r="N6785">
        <v>1</v>
      </c>
      <c r="O6785">
        <v>8.6</v>
      </c>
      <c r="P6785">
        <v>4.8</v>
      </c>
    </row>
    <row r="6786" spans="13:16" x14ac:dyDescent="0.25">
      <c r="M6786">
        <f>1*8.6*5.8</f>
        <v>49.879999999999995</v>
      </c>
      <c r="N6786">
        <v>1</v>
      </c>
      <c r="O6786">
        <v>8.6</v>
      </c>
      <c r="P6786">
        <v>5.8</v>
      </c>
    </row>
    <row r="6787" spans="13:16" x14ac:dyDescent="0.25">
      <c r="M6787">
        <f>1*8.6*6.8</f>
        <v>58.48</v>
      </c>
      <c r="N6787">
        <v>1</v>
      </c>
      <c r="O6787">
        <v>8.6</v>
      </c>
      <c r="P6787">
        <v>6.8</v>
      </c>
    </row>
    <row r="6788" spans="13:16" x14ac:dyDescent="0.25">
      <c r="M6788">
        <f>1*8.6*7.8</f>
        <v>67.08</v>
      </c>
      <c r="N6788">
        <v>1</v>
      </c>
      <c r="O6788">
        <v>8.6</v>
      </c>
      <c r="P6788">
        <v>7.8</v>
      </c>
    </row>
    <row r="6789" spans="13:16" x14ac:dyDescent="0.25">
      <c r="M6789">
        <f>1*8.6*8.8</f>
        <v>75.680000000000007</v>
      </c>
      <c r="N6789">
        <v>1</v>
      </c>
      <c r="O6789">
        <v>8.6</v>
      </c>
      <c r="P6789">
        <v>8.8000000000000007</v>
      </c>
    </row>
    <row r="6790" spans="13:16" x14ac:dyDescent="0.25">
      <c r="M6790">
        <f>1*8.6*9.8</f>
        <v>84.28</v>
      </c>
      <c r="N6790">
        <v>1</v>
      </c>
      <c r="O6790">
        <v>8.6</v>
      </c>
      <c r="P6790">
        <v>9.8000000000000007</v>
      </c>
    </row>
    <row r="6791" spans="13:16" x14ac:dyDescent="0.25">
      <c r="M6791">
        <f>1*8.6*10.8</f>
        <v>92.88</v>
      </c>
      <c r="N6791">
        <v>1</v>
      </c>
      <c r="O6791">
        <v>8.6</v>
      </c>
      <c r="P6791">
        <v>10.8</v>
      </c>
    </row>
    <row r="6792" spans="13:16" x14ac:dyDescent="0.25">
      <c r="M6792">
        <f>1*8.6*1.9</f>
        <v>16.34</v>
      </c>
      <c r="N6792">
        <v>1</v>
      </c>
      <c r="O6792">
        <v>8.6</v>
      </c>
      <c r="P6792">
        <v>1.9</v>
      </c>
    </row>
    <row r="6793" spans="13:16" x14ac:dyDescent="0.25">
      <c r="M6793">
        <f>1*8.6*2.9</f>
        <v>24.939999999999998</v>
      </c>
      <c r="N6793">
        <v>1</v>
      </c>
      <c r="O6793">
        <v>8.6</v>
      </c>
      <c r="P6793">
        <v>2.9</v>
      </c>
    </row>
    <row r="6794" spans="13:16" x14ac:dyDescent="0.25">
      <c r="M6794">
        <f>1*8.6*3.9</f>
        <v>33.54</v>
      </c>
      <c r="N6794">
        <v>1</v>
      </c>
      <c r="O6794">
        <v>8.6</v>
      </c>
      <c r="P6794">
        <v>3.9</v>
      </c>
    </row>
    <row r="6795" spans="13:16" x14ac:dyDescent="0.25">
      <c r="M6795">
        <f>1*8.6*4.9</f>
        <v>42.14</v>
      </c>
      <c r="N6795">
        <v>1</v>
      </c>
      <c r="O6795">
        <v>8.6</v>
      </c>
      <c r="P6795">
        <v>4.9000000000000004</v>
      </c>
    </row>
    <row r="6796" spans="13:16" x14ac:dyDescent="0.25">
      <c r="M6796">
        <f>1*8.6*5.9</f>
        <v>50.74</v>
      </c>
      <c r="N6796">
        <v>1</v>
      </c>
      <c r="O6796">
        <v>8.6</v>
      </c>
      <c r="P6796">
        <v>5.9</v>
      </c>
    </row>
    <row r="6797" spans="13:16" x14ac:dyDescent="0.25">
      <c r="M6797">
        <f>1*8.6*6.9</f>
        <v>59.34</v>
      </c>
      <c r="N6797">
        <v>1</v>
      </c>
      <c r="O6797">
        <v>8.6</v>
      </c>
      <c r="P6797">
        <v>6.9</v>
      </c>
    </row>
    <row r="6798" spans="13:16" x14ac:dyDescent="0.25">
      <c r="M6798">
        <f>1*8.6*7.9</f>
        <v>67.94</v>
      </c>
      <c r="N6798">
        <v>1</v>
      </c>
      <c r="O6798">
        <v>8.6</v>
      </c>
      <c r="P6798">
        <v>7.9</v>
      </c>
    </row>
    <row r="6799" spans="13:16" x14ac:dyDescent="0.25">
      <c r="M6799">
        <f>1*8.6*8.9</f>
        <v>76.540000000000006</v>
      </c>
      <c r="N6799">
        <v>1</v>
      </c>
      <c r="O6799">
        <v>8.6</v>
      </c>
      <c r="P6799">
        <v>8.9</v>
      </c>
    </row>
    <row r="6800" spans="13:16" x14ac:dyDescent="0.25">
      <c r="M6800">
        <f>1*8.6*9.9</f>
        <v>85.14</v>
      </c>
      <c r="N6800">
        <v>1</v>
      </c>
      <c r="O6800">
        <v>8.6</v>
      </c>
      <c r="P6800">
        <v>9.9</v>
      </c>
    </row>
    <row r="6801" spans="13:16" x14ac:dyDescent="0.25">
      <c r="M6801">
        <f>1*8.6*10.9</f>
        <v>93.74</v>
      </c>
      <c r="N6801">
        <v>1</v>
      </c>
      <c r="O6801">
        <v>8.6</v>
      </c>
      <c r="P6801">
        <v>10.9</v>
      </c>
    </row>
    <row r="6802" spans="13:16" x14ac:dyDescent="0.25">
      <c r="M6802">
        <f>1*9.6*1</f>
        <v>9.6</v>
      </c>
      <c r="N6802">
        <v>1</v>
      </c>
      <c r="O6802">
        <v>9.6</v>
      </c>
      <c r="P6802">
        <v>1</v>
      </c>
    </row>
    <row r="6803" spans="13:16" x14ac:dyDescent="0.25">
      <c r="M6803">
        <f>1*9.6*2</f>
        <v>19.2</v>
      </c>
      <c r="N6803">
        <v>1</v>
      </c>
      <c r="O6803">
        <v>9.6</v>
      </c>
      <c r="P6803">
        <v>2</v>
      </c>
    </row>
    <row r="6804" spans="13:16" x14ac:dyDescent="0.25">
      <c r="M6804">
        <f>1*9.6*3</f>
        <v>28.799999999999997</v>
      </c>
      <c r="N6804">
        <v>1</v>
      </c>
      <c r="O6804">
        <v>9.6</v>
      </c>
      <c r="P6804">
        <v>3</v>
      </c>
    </row>
    <row r="6805" spans="13:16" x14ac:dyDescent="0.25">
      <c r="M6805">
        <f>1*9.6*4</f>
        <v>38.4</v>
      </c>
      <c r="N6805">
        <v>1</v>
      </c>
      <c r="O6805">
        <v>9.6</v>
      </c>
      <c r="P6805">
        <v>4</v>
      </c>
    </row>
    <row r="6806" spans="13:16" x14ac:dyDescent="0.25">
      <c r="M6806">
        <f>1*9.6*5</f>
        <v>48</v>
      </c>
      <c r="N6806">
        <v>1</v>
      </c>
      <c r="O6806">
        <v>9.6</v>
      </c>
      <c r="P6806">
        <v>5</v>
      </c>
    </row>
    <row r="6807" spans="13:16" x14ac:dyDescent="0.25">
      <c r="M6807">
        <f>1*9.6*6</f>
        <v>57.599999999999994</v>
      </c>
      <c r="N6807">
        <v>1</v>
      </c>
      <c r="O6807">
        <v>9.6</v>
      </c>
      <c r="P6807">
        <v>6</v>
      </c>
    </row>
    <row r="6808" spans="13:16" x14ac:dyDescent="0.25">
      <c r="M6808">
        <f>1*9.6*7</f>
        <v>67.2</v>
      </c>
      <c r="N6808">
        <v>1</v>
      </c>
      <c r="O6808">
        <v>9.6</v>
      </c>
      <c r="P6808">
        <v>7</v>
      </c>
    </row>
    <row r="6809" spans="13:16" x14ac:dyDescent="0.25">
      <c r="M6809">
        <f>1*9.6*8</f>
        <v>76.8</v>
      </c>
      <c r="N6809">
        <v>1</v>
      </c>
      <c r="O6809">
        <v>9.6</v>
      </c>
      <c r="P6809">
        <v>8</v>
      </c>
    </row>
    <row r="6810" spans="13:16" x14ac:dyDescent="0.25">
      <c r="M6810">
        <f>1*9.6*9</f>
        <v>86.399999999999991</v>
      </c>
      <c r="N6810">
        <v>1</v>
      </c>
      <c r="O6810">
        <v>9.6</v>
      </c>
      <c r="P6810">
        <v>9</v>
      </c>
    </row>
    <row r="6811" spans="13:16" x14ac:dyDescent="0.25">
      <c r="M6811">
        <f>1*9.6*10</f>
        <v>96</v>
      </c>
      <c r="N6811">
        <v>1</v>
      </c>
      <c r="O6811">
        <v>9.6</v>
      </c>
      <c r="P6811">
        <v>10</v>
      </c>
    </row>
    <row r="6812" spans="13:16" x14ac:dyDescent="0.25">
      <c r="M6812">
        <f>1*9.6*1.1</f>
        <v>10.56</v>
      </c>
      <c r="N6812">
        <v>1</v>
      </c>
      <c r="O6812">
        <v>9.6</v>
      </c>
      <c r="P6812">
        <v>1.1000000000000001</v>
      </c>
    </row>
    <row r="6813" spans="13:16" x14ac:dyDescent="0.25">
      <c r="M6813">
        <f>1*9.6*2.1</f>
        <v>20.16</v>
      </c>
      <c r="N6813">
        <v>1</v>
      </c>
      <c r="O6813">
        <v>9.6</v>
      </c>
      <c r="P6813">
        <v>2.1</v>
      </c>
    </row>
    <row r="6814" spans="13:16" x14ac:dyDescent="0.25">
      <c r="M6814">
        <f>1*9.6*3.1</f>
        <v>29.759999999999998</v>
      </c>
      <c r="N6814">
        <v>1</v>
      </c>
      <c r="O6814">
        <v>9.6</v>
      </c>
      <c r="P6814">
        <v>3.1</v>
      </c>
    </row>
    <row r="6815" spans="13:16" x14ac:dyDescent="0.25">
      <c r="M6815">
        <f>1*9.6*4.1</f>
        <v>39.359999999999992</v>
      </c>
      <c r="N6815">
        <v>1</v>
      </c>
      <c r="O6815">
        <v>9.6</v>
      </c>
      <c r="P6815">
        <v>4.0999999999999996</v>
      </c>
    </row>
    <row r="6816" spans="13:16" x14ac:dyDescent="0.25">
      <c r="M6816">
        <f>1*9.6*5.1</f>
        <v>48.959999999999994</v>
      </c>
      <c r="N6816">
        <v>1</v>
      </c>
      <c r="O6816">
        <v>9.6</v>
      </c>
      <c r="P6816">
        <v>5.0999999999999996</v>
      </c>
    </row>
    <row r="6817" spans="13:16" x14ac:dyDescent="0.25">
      <c r="M6817">
        <f>1*9.6*6.1</f>
        <v>58.559999999999995</v>
      </c>
      <c r="N6817">
        <v>1</v>
      </c>
      <c r="O6817">
        <v>9.6</v>
      </c>
      <c r="P6817">
        <v>6.1</v>
      </c>
    </row>
    <row r="6818" spans="13:16" x14ac:dyDescent="0.25">
      <c r="M6818">
        <f>1*9.6*7.1</f>
        <v>68.16</v>
      </c>
      <c r="N6818">
        <v>1</v>
      </c>
      <c r="O6818">
        <v>9.6</v>
      </c>
      <c r="P6818">
        <v>7.1</v>
      </c>
    </row>
    <row r="6819" spans="13:16" x14ac:dyDescent="0.25">
      <c r="M6819">
        <f>1*9.6*8.1</f>
        <v>77.759999999999991</v>
      </c>
      <c r="N6819">
        <v>1</v>
      </c>
      <c r="O6819">
        <v>9.6</v>
      </c>
      <c r="P6819">
        <v>8.1</v>
      </c>
    </row>
    <row r="6820" spans="13:16" x14ac:dyDescent="0.25">
      <c r="M6820">
        <f>1*9.6*9.1</f>
        <v>87.36</v>
      </c>
      <c r="N6820">
        <v>1</v>
      </c>
      <c r="O6820">
        <v>9.6</v>
      </c>
      <c r="P6820">
        <v>9.1</v>
      </c>
    </row>
    <row r="6821" spans="13:16" x14ac:dyDescent="0.25">
      <c r="M6821">
        <f>1*9.6*10.1</f>
        <v>96.96</v>
      </c>
      <c r="N6821">
        <v>1</v>
      </c>
      <c r="O6821">
        <v>9.6</v>
      </c>
      <c r="P6821">
        <v>10.1</v>
      </c>
    </row>
    <row r="6822" spans="13:16" x14ac:dyDescent="0.25">
      <c r="M6822">
        <f>1*9.6*1.2</f>
        <v>11.52</v>
      </c>
      <c r="N6822">
        <v>1</v>
      </c>
      <c r="O6822">
        <v>9.6</v>
      </c>
      <c r="P6822">
        <v>1.2</v>
      </c>
    </row>
    <row r="6823" spans="13:16" x14ac:dyDescent="0.25">
      <c r="M6823">
        <f>1*9.6*2.2</f>
        <v>21.12</v>
      </c>
      <c r="N6823">
        <v>1</v>
      </c>
      <c r="O6823">
        <v>9.6</v>
      </c>
      <c r="P6823">
        <v>2.2000000000000002</v>
      </c>
    </row>
    <row r="6824" spans="13:16" x14ac:dyDescent="0.25">
      <c r="M6824">
        <f>1*9.6*3.2</f>
        <v>30.72</v>
      </c>
      <c r="N6824">
        <v>1</v>
      </c>
      <c r="O6824">
        <v>9.6</v>
      </c>
      <c r="P6824">
        <v>3.2</v>
      </c>
    </row>
    <row r="6825" spans="13:16" x14ac:dyDescent="0.25">
      <c r="M6825">
        <f>1*9.6*4.2</f>
        <v>40.32</v>
      </c>
      <c r="N6825">
        <v>1</v>
      </c>
      <c r="O6825">
        <v>9.6</v>
      </c>
      <c r="P6825">
        <v>4.2</v>
      </c>
    </row>
    <row r="6826" spans="13:16" x14ac:dyDescent="0.25">
      <c r="M6826">
        <f>1*9.6*5.2</f>
        <v>49.92</v>
      </c>
      <c r="N6826">
        <v>1</v>
      </c>
      <c r="O6826">
        <v>9.6</v>
      </c>
      <c r="P6826">
        <v>5.2</v>
      </c>
    </row>
    <row r="6827" spans="13:16" x14ac:dyDescent="0.25">
      <c r="M6827">
        <f>1*9.6*6.2</f>
        <v>59.519999999999996</v>
      </c>
      <c r="N6827">
        <v>1</v>
      </c>
      <c r="O6827">
        <v>9.6</v>
      </c>
      <c r="P6827">
        <v>6.2</v>
      </c>
    </row>
    <row r="6828" spans="13:16" x14ac:dyDescent="0.25">
      <c r="M6828">
        <f>1*9.6*7.2</f>
        <v>69.12</v>
      </c>
      <c r="N6828">
        <v>1</v>
      </c>
      <c r="O6828">
        <v>9.6</v>
      </c>
      <c r="P6828">
        <v>7.2</v>
      </c>
    </row>
    <row r="6829" spans="13:16" x14ac:dyDescent="0.25">
      <c r="M6829">
        <f>1*9.6*8.2</f>
        <v>78.719999999999985</v>
      </c>
      <c r="N6829">
        <v>1</v>
      </c>
      <c r="O6829">
        <v>9.6</v>
      </c>
      <c r="P6829">
        <v>8.1999999999999993</v>
      </c>
    </row>
    <row r="6830" spans="13:16" x14ac:dyDescent="0.25">
      <c r="M6830">
        <f>1*9.6*9.2</f>
        <v>88.32</v>
      </c>
      <c r="N6830">
        <v>1</v>
      </c>
      <c r="O6830">
        <v>9.6</v>
      </c>
      <c r="P6830">
        <v>9.1999999999999993</v>
      </c>
    </row>
    <row r="6831" spans="13:16" x14ac:dyDescent="0.25">
      <c r="M6831">
        <f>1*9.6*10.2</f>
        <v>97.919999999999987</v>
      </c>
      <c r="N6831">
        <v>1</v>
      </c>
      <c r="O6831">
        <v>9.6</v>
      </c>
      <c r="P6831">
        <v>10.199999999999999</v>
      </c>
    </row>
    <row r="6832" spans="13:16" x14ac:dyDescent="0.25">
      <c r="M6832">
        <f>1*9.6*1.3</f>
        <v>12.48</v>
      </c>
      <c r="N6832">
        <v>1</v>
      </c>
      <c r="O6832">
        <v>9.6</v>
      </c>
      <c r="P6832">
        <v>1.3</v>
      </c>
    </row>
    <row r="6833" spans="13:16" x14ac:dyDescent="0.25">
      <c r="M6833">
        <f>1*9.6*2.3</f>
        <v>22.08</v>
      </c>
      <c r="N6833">
        <v>1</v>
      </c>
      <c r="O6833">
        <v>9.6</v>
      </c>
      <c r="P6833">
        <v>2.2999999999999998</v>
      </c>
    </row>
    <row r="6834" spans="13:16" x14ac:dyDescent="0.25">
      <c r="M6834">
        <f>1*9.6*3.3</f>
        <v>31.679999999999996</v>
      </c>
      <c r="N6834">
        <v>1</v>
      </c>
      <c r="O6834">
        <v>9.6</v>
      </c>
      <c r="P6834">
        <v>3.3</v>
      </c>
    </row>
    <row r="6835" spans="13:16" x14ac:dyDescent="0.25">
      <c r="M6835">
        <f>1*9.6*4.3</f>
        <v>41.279999999999994</v>
      </c>
      <c r="N6835">
        <v>1</v>
      </c>
      <c r="O6835">
        <v>9.6</v>
      </c>
      <c r="P6835">
        <v>4.3</v>
      </c>
    </row>
    <row r="6836" spans="13:16" x14ac:dyDescent="0.25">
      <c r="M6836">
        <f>1*9.6*5.3</f>
        <v>50.879999999999995</v>
      </c>
      <c r="N6836">
        <v>1</v>
      </c>
      <c r="O6836">
        <v>9.6</v>
      </c>
      <c r="P6836">
        <v>5.3</v>
      </c>
    </row>
    <row r="6837" spans="13:16" x14ac:dyDescent="0.25">
      <c r="M6837">
        <f>1*9.6*6.3</f>
        <v>60.48</v>
      </c>
      <c r="N6837">
        <v>1</v>
      </c>
      <c r="O6837">
        <v>9.6</v>
      </c>
      <c r="P6837">
        <v>6.3</v>
      </c>
    </row>
    <row r="6838" spans="13:16" x14ac:dyDescent="0.25">
      <c r="M6838">
        <f>1*9.6*7.3</f>
        <v>70.08</v>
      </c>
      <c r="N6838">
        <v>1</v>
      </c>
      <c r="O6838">
        <v>9.6</v>
      </c>
      <c r="P6838">
        <v>7.3</v>
      </c>
    </row>
    <row r="6839" spans="13:16" x14ac:dyDescent="0.25">
      <c r="M6839">
        <f>1*9.6*8.3</f>
        <v>79.680000000000007</v>
      </c>
      <c r="N6839">
        <v>1</v>
      </c>
      <c r="O6839">
        <v>9.6</v>
      </c>
      <c r="P6839">
        <v>8.3000000000000007</v>
      </c>
    </row>
    <row r="6840" spans="13:16" x14ac:dyDescent="0.25">
      <c r="M6840">
        <f>1*9.6*9.3</f>
        <v>89.28</v>
      </c>
      <c r="N6840">
        <v>1</v>
      </c>
      <c r="O6840">
        <v>9.6</v>
      </c>
      <c r="P6840">
        <v>9.3000000000000007</v>
      </c>
    </row>
    <row r="6841" spans="13:16" x14ac:dyDescent="0.25">
      <c r="M6841">
        <f>1*9.6*10.3</f>
        <v>98.88000000000001</v>
      </c>
      <c r="N6841">
        <v>1</v>
      </c>
      <c r="O6841">
        <v>9.6</v>
      </c>
      <c r="P6841">
        <v>10.3</v>
      </c>
    </row>
    <row r="6842" spans="13:16" x14ac:dyDescent="0.25">
      <c r="M6842">
        <f>1*9.6*1.4</f>
        <v>13.44</v>
      </c>
      <c r="N6842">
        <v>1</v>
      </c>
      <c r="O6842">
        <v>9.6</v>
      </c>
      <c r="P6842">
        <v>1.4</v>
      </c>
    </row>
    <row r="6843" spans="13:16" x14ac:dyDescent="0.25">
      <c r="M6843">
        <f>1*9.6*2.4</f>
        <v>23.04</v>
      </c>
      <c r="N6843">
        <v>1</v>
      </c>
      <c r="O6843">
        <v>9.6</v>
      </c>
      <c r="P6843">
        <v>2.4</v>
      </c>
    </row>
    <row r="6844" spans="13:16" x14ac:dyDescent="0.25">
      <c r="M6844">
        <f>1*9.6*3.4</f>
        <v>32.64</v>
      </c>
      <c r="N6844">
        <v>1</v>
      </c>
      <c r="O6844">
        <v>9.6</v>
      </c>
      <c r="P6844">
        <v>3.4</v>
      </c>
    </row>
    <row r="6845" spans="13:16" x14ac:dyDescent="0.25">
      <c r="M6845">
        <f>1*9.6*4.4</f>
        <v>42.24</v>
      </c>
      <c r="N6845">
        <v>1</v>
      </c>
      <c r="O6845">
        <v>9.6</v>
      </c>
      <c r="P6845">
        <v>4.4000000000000004</v>
      </c>
    </row>
    <row r="6846" spans="13:16" x14ac:dyDescent="0.25">
      <c r="M6846">
        <f>1*9.6*5.4</f>
        <v>51.84</v>
      </c>
      <c r="N6846">
        <v>1</v>
      </c>
      <c r="O6846">
        <v>9.6</v>
      </c>
      <c r="P6846">
        <v>5.4</v>
      </c>
    </row>
    <row r="6847" spans="13:16" x14ac:dyDescent="0.25">
      <c r="M6847">
        <f>1*9.6*6.4</f>
        <v>61.44</v>
      </c>
      <c r="N6847">
        <v>1</v>
      </c>
      <c r="O6847">
        <v>9.6</v>
      </c>
      <c r="P6847">
        <v>6.4</v>
      </c>
    </row>
    <row r="6848" spans="13:16" x14ac:dyDescent="0.25">
      <c r="M6848">
        <f>1*9.6*7.4</f>
        <v>71.040000000000006</v>
      </c>
      <c r="N6848">
        <v>1</v>
      </c>
      <c r="O6848">
        <v>9.6</v>
      </c>
      <c r="P6848">
        <v>7.4</v>
      </c>
    </row>
    <row r="6849" spans="13:16" x14ac:dyDescent="0.25">
      <c r="M6849">
        <f>1*9.6*8.4</f>
        <v>80.64</v>
      </c>
      <c r="N6849">
        <v>1</v>
      </c>
      <c r="O6849">
        <v>9.6</v>
      </c>
      <c r="P6849">
        <v>8.4</v>
      </c>
    </row>
    <row r="6850" spans="13:16" x14ac:dyDescent="0.25">
      <c r="M6850">
        <f>1*9.6*9.4</f>
        <v>90.24</v>
      </c>
      <c r="N6850">
        <v>1</v>
      </c>
      <c r="O6850">
        <v>9.6</v>
      </c>
      <c r="P6850">
        <v>9.4</v>
      </c>
    </row>
    <row r="6851" spans="13:16" x14ac:dyDescent="0.25">
      <c r="M6851">
        <f>1*9.6*10.4</f>
        <v>99.84</v>
      </c>
      <c r="N6851">
        <v>1</v>
      </c>
      <c r="O6851">
        <v>9.6</v>
      </c>
      <c r="P6851">
        <v>10.4</v>
      </c>
    </row>
    <row r="6852" spans="13:16" x14ac:dyDescent="0.25">
      <c r="M6852">
        <f>1*9.6*1.5</f>
        <v>14.399999999999999</v>
      </c>
      <c r="N6852">
        <v>1</v>
      </c>
      <c r="O6852">
        <v>9.6</v>
      </c>
      <c r="P6852">
        <v>1.5</v>
      </c>
    </row>
    <row r="6853" spans="13:16" x14ac:dyDescent="0.25">
      <c r="M6853">
        <f>1*9.6*2.5</f>
        <v>24</v>
      </c>
      <c r="N6853">
        <v>1</v>
      </c>
      <c r="O6853">
        <v>9.6</v>
      </c>
      <c r="P6853">
        <v>2.5</v>
      </c>
    </row>
    <row r="6854" spans="13:16" x14ac:dyDescent="0.25">
      <c r="M6854">
        <f>1*9.6*3.5</f>
        <v>33.6</v>
      </c>
      <c r="N6854">
        <v>1</v>
      </c>
      <c r="O6854">
        <v>9.6</v>
      </c>
      <c r="P6854">
        <v>3.5</v>
      </c>
    </row>
    <row r="6855" spans="13:16" x14ac:dyDescent="0.25">
      <c r="M6855">
        <f>1*9.6*4.5</f>
        <v>43.199999999999996</v>
      </c>
      <c r="N6855">
        <v>1</v>
      </c>
      <c r="O6855">
        <v>9.6</v>
      </c>
      <c r="P6855">
        <v>4.5</v>
      </c>
    </row>
    <row r="6856" spans="13:16" x14ac:dyDescent="0.25">
      <c r="M6856">
        <f>1*9.6*5.5</f>
        <v>52.8</v>
      </c>
      <c r="N6856">
        <v>1</v>
      </c>
      <c r="O6856">
        <v>9.6</v>
      </c>
      <c r="P6856">
        <v>5.5</v>
      </c>
    </row>
    <row r="6857" spans="13:16" x14ac:dyDescent="0.25">
      <c r="M6857">
        <f>1*9.6*6.5</f>
        <v>62.4</v>
      </c>
      <c r="N6857">
        <v>1</v>
      </c>
      <c r="O6857">
        <v>9.6</v>
      </c>
      <c r="P6857">
        <v>6.5</v>
      </c>
    </row>
    <row r="6858" spans="13:16" x14ac:dyDescent="0.25">
      <c r="M6858">
        <f>1*9.6*7.5</f>
        <v>72</v>
      </c>
      <c r="N6858">
        <v>1</v>
      </c>
      <c r="O6858">
        <v>9.6</v>
      </c>
      <c r="P6858">
        <v>7.5</v>
      </c>
    </row>
    <row r="6859" spans="13:16" x14ac:dyDescent="0.25">
      <c r="M6859">
        <f>1*9.6*8.5</f>
        <v>81.599999999999994</v>
      </c>
      <c r="N6859">
        <v>1</v>
      </c>
      <c r="O6859">
        <v>9.6</v>
      </c>
      <c r="P6859">
        <v>8.5</v>
      </c>
    </row>
    <row r="6860" spans="13:16" x14ac:dyDescent="0.25">
      <c r="M6860">
        <f>1*9.6*9.5</f>
        <v>91.2</v>
      </c>
      <c r="N6860">
        <v>1</v>
      </c>
      <c r="O6860">
        <v>9.6</v>
      </c>
      <c r="P6860">
        <v>9.5</v>
      </c>
    </row>
    <row r="6861" spans="13:16" x14ac:dyDescent="0.25">
      <c r="M6861">
        <f>1*9.6*10.5</f>
        <v>100.8</v>
      </c>
      <c r="N6861">
        <v>1</v>
      </c>
      <c r="O6861">
        <v>9.6</v>
      </c>
      <c r="P6861">
        <v>10.5</v>
      </c>
    </row>
    <row r="6862" spans="13:16" x14ac:dyDescent="0.25">
      <c r="M6862">
        <f>1*9.6*1.6</f>
        <v>15.36</v>
      </c>
      <c r="N6862">
        <v>1</v>
      </c>
      <c r="O6862">
        <v>9.6</v>
      </c>
      <c r="P6862">
        <v>1.6</v>
      </c>
    </row>
    <row r="6863" spans="13:16" x14ac:dyDescent="0.25">
      <c r="M6863">
        <f>1*9.6*2.6</f>
        <v>24.96</v>
      </c>
      <c r="N6863">
        <v>1</v>
      </c>
      <c r="O6863">
        <v>9.6</v>
      </c>
      <c r="P6863">
        <v>2.6</v>
      </c>
    </row>
    <row r="6864" spans="13:16" x14ac:dyDescent="0.25">
      <c r="M6864">
        <f>1*9.6*3.6</f>
        <v>34.56</v>
      </c>
      <c r="N6864">
        <v>1</v>
      </c>
      <c r="O6864">
        <v>9.6</v>
      </c>
      <c r="P6864">
        <v>3.6</v>
      </c>
    </row>
    <row r="6865" spans="13:16" x14ac:dyDescent="0.25">
      <c r="M6865">
        <f>1*9.6*4.6</f>
        <v>44.16</v>
      </c>
      <c r="N6865">
        <v>1</v>
      </c>
      <c r="O6865">
        <v>9.6</v>
      </c>
      <c r="P6865">
        <v>4.5999999999999996</v>
      </c>
    </row>
    <row r="6866" spans="13:16" x14ac:dyDescent="0.25">
      <c r="M6866">
        <f>1*9.6*5.6</f>
        <v>53.76</v>
      </c>
      <c r="N6866">
        <v>1</v>
      </c>
      <c r="O6866">
        <v>9.6</v>
      </c>
      <c r="P6866">
        <v>5.6</v>
      </c>
    </row>
    <row r="6867" spans="13:16" x14ac:dyDescent="0.25">
      <c r="M6867">
        <f>1*9.6*6.6</f>
        <v>63.359999999999992</v>
      </c>
      <c r="N6867">
        <v>1</v>
      </c>
      <c r="O6867">
        <v>9.6</v>
      </c>
      <c r="P6867">
        <v>6.6</v>
      </c>
    </row>
    <row r="6868" spans="13:16" x14ac:dyDescent="0.25">
      <c r="M6868">
        <f>1*9.6*7.6</f>
        <v>72.959999999999994</v>
      </c>
      <c r="N6868">
        <v>1</v>
      </c>
      <c r="O6868">
        <v>9.6</v>
      </c>
      <c r="P6868">
        <v>7.6</v>
      </c>
    </row>
    <row r="6869" spans="13:16" x14ac:dyDescent="0.25">
      <c r="M6869">
        <f>1*9.6*8.6</f>
        <v>82.559999999999988</v>
      </c>
      <c r="N6869">
        <v>1</v>
      </c>
      <c r="O6869">
        <v>9.6</v>
      </c>
      <c r="P6869">
        <v>8.6</v>
      </c>
    </row>
    <row r="6870" spans="13:16" x14ac:dyDescent="0.25">
      <c r="M6870">
        <f>1*9.6*9.6</f>
        <v>92.16</v>
      </c>
      <c r="N6870">
        <v>1</v>
      </c>
      <c r="O6870">
        <v>9.6</v>
      </c>
      <c r="P6870">
        <v>9.6</v>
      </c>
    </row>
    <row r="6871" spans="13:16" x14ac:dyDescent="0.25">
      <c r="M6871">
        <f>1*9.6*10.6</f>
        <v>101.75999999999999</v>
      </c>
      <c r="N6871">
        <v>1</v>
      </c>
      <c r="O6871">
        <v>9.6</v>
      </c>
      <c r="P6871">
        <v>10.6</v>
      </c>
    </row>
    <row r="6872" spans="13:16" x14ac:dyDescent="0.25">
      <c r="M6872">
        <f>1*9.6*1.7</f>
        <v>16.32</v>
      </c>
      <c r="N6872">
        <v>1</v>
      </c>
      <c r="O6872">
        <v>9.6</v>
      </c>
      <c r="P6872">
        <v>1.7</v>
      </c>
    </row>
    <row r="6873" spans="13:16" x14ac:dyDescent="0.25">
      <c r="M6873">
        <f>1*9.6*2.7</f>
        <v>25.92</v>
      </c>
      <c r="N6873">
        <v>1</v>
      </c>
      <c r="O6873">
        <v>9.6</v>
      </c>
      <c r="P6873">
        <v>2.7</v>
      </c>
    </row>
    <row r="6874" spans="13:16" x14ac:dyDescent="0.25">
      <c r="M6874">
        <f>1*9.6*3.7</f>
        <v>35.520000000000003</v>
      </c>
      <c r="N6874">
        <v>1</v>
      </c>
      <c r="O6874">
        <v>9.6</v>
      </c>
      <c r="P6874">
        <v>3.7</v>
      </c>
    </row>
    <row r="6875" spans="13:16" x14ac:dyDescent="0.25">
      <c r="M6875">
        <f>1*9.6*4.7</f>
        <v>45.12</v>
      </c>
      <c r="N6875">
        <v>1</v>
      </c>
      <c r="O6875">
        <v>9.6</v>
      </c>
      <c r="P6875">
        <v>4.7</v>
      </c>
    </row>
    <row r="6876" spans="13:16" x14ac:dyDescent="0.25">
      <c r="M6876">
        <f>1*9.6*5.7</f>
        <v>54.72</v>
      </c>
      <c r="N6876">
        <v>1</v>
      </c>
      <c r="O6876">
        <v>9.6</v>
      </c>
      <c r="P6876">
        <v>5.7</v>
      </c>
    </row>
    <row r="6877" spans="13:16" x14ac:dyDescent="0.25">
      <c r="M6877">
        <f>1*9.6*6.7</f>
        <v>64.319999999999993</v>
      </c>
      <c r="N6877">
        <v>1</v>
      </c>
      <c r="O6877">
        <v>9.6</v>
      </c>
      <c r="P6877">
        <v>6.7</v>
      </c>
    </row>
    <row r="6878" spans="13:16" x14ac:dyDescent="0.25">
      <c r="M6878">
        <f>1*9.6*7.7</f>
        <v>73.92</v>
      </c>
      <c r="N6878">
        <v>1</v>
      </c>
      <c r="O6878">
        <v>9.6</v>
      </c>
      <c r="P6878">
        <v>7.7</v>
      </c>
    </row>
    <row r="6879" spans="13:16" x14ac:dyDescent="0.25">
      <c r="M6879">
        <f>1*9.6*8.7</f>
        <v>83.52</v>
      </c>
      <c r="N6879">
        <v>1</v>
      </c>
      <c r="O6879">
        <v>9.6</v>
      </c>
      <c r="P6879">
        <v>8.6999999999999993</v>
      </c>
    </row>
    <row r="6880" spans="13:16" x14ac:dyDescent="0.25">
      <c r="M6880">
        <f>1*9.6*9.7</f>
        <v>93.11999999999999</v>
      </c>
      <c r="N6880">
        <v>1</v>
      </c>
      <c r="O6880">
        <v>9.6</v>
      </c>
      <c r="P6880">
        <v>9.6999999999999993</v>
      </c>
    </row>
    <row r="6881" spans="13:16" x14ac:dyDescent="0.25">
      <c r="M6881">
        <f>1*9.6*10.7</f>
        <v>102.71999999999998</v>
      </c>
      <c r="N6881">
        <v>1</v>
      </c>
      <c r="O6881">
        <v>9.6</v>
      </c>
      <c r="P6881">
        <v>10.7</v>
      </c>
    </row>
    <row r="6882" spans="13:16" x14ac:dyDescent="0.25">
      <c r="M6882">
        <f>1*9.6*1.8</f>
        <v>17.28</v>
      </c>
      <c r="N6882">
        <v>1</v>
      </c>
      <c r="O6882">
        <v>9.6</v>
      </c>
      <c r="P6882">
        <v>1.8</v>
      </c>
    </row>
    <row r="6883" spans="13:16" x14ac:dyDescent="0.25">
      <c r="M6883">
        <f>1*9.6*2.8</f>
        <v>26.88</v>
      </c>
      <c r="N6883">
        <v>1</v>
      </c>
      <c r="O6883">
        <v>9.6</v>
      </c>
      <c r="P6883">
        <v>2.8</v>
      </c>
    </row>
    <row r="6884" spans="13:16" x14ac:dyDescent="0.25">
      <c r="M6884">
        <f>1*9.6*3.8</f>
        <v>36.479999999999997</v>
      </c>
      <c r="N6884">
        <v>1</v>
      </c>
      <c r="O6884">
        <v>9.6</v>
      </c>
      <c r="P6884">
        <v>3.8</v>
      </c>
    </row>
    <row r="6885" spans="13:16" x14ac:dyDescent="0.25">
      <c r="M6885">
        <f>1*9.6*4.8</f>
        <v>46.08</v>
      </c>
      <c r="N6885">
        <v>1</v>
      </c>
      <c r="O6885">
        <v>9.6</v>
      </c>
      <c r="P6885">
        <v>4.8</v>
      </c>
    </row>
    <row r="6886" spans="13:16" x14ac:dyDescent="0.25">
      <c r="M6886">
        <f>1*9.6*5.8</f>
        <v>55.68</v>
      </c>
      <c r="N6886">
        <v>1</v>
      </c>
      <c r="O6886">
        <v>9.6</v>
      </c>
      <c r="P6886">
        <v>5.8</v>
      </c>
    </row>
    <row r="6887" spans="13:16" x14ac:dyDescent="0.25">
      <c r="M6887">
        <f>1*9.6*6.8</f>
        <v>65.28</v>
      </c>
      <c r="N6887">
        <v>1</v>
      </c>
      <c r="O6887">
        <v>9.6</v>
      </c>
      <c r="P6887">
        <v>6.8</v>
      </c>
    </row>
    <row r="6888" spans="13:16" x14ac:dyDescent="0.25">
      <c r="M6888">
        <f>1*9.6*7.8</f>
        <v>74.88</v>
      </c>
      <c r="N6888">
        <v>1</v>
      </c>
      <c r="O6888">
        <v>9.6</v>
      </c>
      <c r="P6888">
        <v>7.8</v>
      </c>
    </row>
    <row r="6889" spans="13:16" x14ac:dyDescent="0.25">
      <c r="M6889">
        <f>1*9.6*8.8</f>
        <v>84.48</v>
      </c>
      <c r="N6889">
        <v>1</v>
      </c>
      <c r="O6889">
        <v>9.6</v>
      </c>
      <c r="P6889">
        <v>8.8000000000000007</v>
      </c>
    </row>
    <row r="6890" spans="13:16" x14ac:dyDescent="0.25">
      <c r="M6890">
        <f>1*9.6*9.8</f>
        <v>94.08</v>
      </c>
      <c r="N6890">
        <v>1</v>
      </c>
      <c r="O6890">
        <v>9.6</v>
      </c>
      <c r="P6890">
        <v>9.8000000000000007</v>
      </c>
    </row>
    <row r="6891" spans="13:16" x14ac:dyDescent="0.25">
      <c r="M6891">
        <f>1*9.6*10.8</f>
        <v>103.68</v>
      </c>
      <c r="N6891">
        <v>1</v>
      </c>
      <c r="O6891">
        <v>9.6</v>
      </c>
      <c r="P6891">
        <v>10.8</v>
      </c>
    </row>
    <row r="6892" spans="13:16" x14ac:dyDescent="0.25">
      <c r="M6892">
        <f>1*9.6*1.9</f>
        <v>18.239999999999998</v>
      </c>
      <c r="N6892">
        <v>1</v>
      </c>
      <c r="O6892">
        <v>9.6</v>
      </c>
      <c r="P6892">
        <v>1.9</v>
      </c>
    </row>
    <row r="6893" spans="13:16" x14ac:dyDescent="0.25">
      <c r="M6893">
        <f>1*9.6*2.9</f>
        <v>27.84</v>
      </c>
      <c r="N6893">
        <v>1</v>
      </c>
      <c r="O6893">
        <v>9.6</v>
      </c>
      <c r="P6893">
        <v>2.9</v>
      </c>
    </row>
    <row r="6894" spans="13:16" x14ac:dyDescent="0.25">
      <c r="M6894">
        <f>1*9.6*3.9</f>
        <v>37.44</v>
      </c>
      <c r="N6894">
        <v>1</v>
      </c>
      <c r="O6894">
        <v>9.6</v>
      </c>
      <c r="P6894">
        <v>3.9</v>
      </c>
    </row>
    <row r="6895" spans="13:16" x14ac:dyDescent="0.25">
      <c r="M6895">
        <f>1*9.6*4.9</f>
        <v>47.04</v>
      </c>
      <c r="N6895">
        <v>1</v>
      </c>
      <c r="O6895">
        <v>9.6</v>
      </c>
      <c r="P6895">
        <v>4.9000000000000004</v>
      </c>
    </row>
    <row r="6896" spans="13:16" x14ac:dyDescent="0.25">
      <c r="M6896">
        <f>1*9.6*5.9</f>
        <v>56.64</v>
      </c>
      <c r="N6896">
        <v>1</v>
      </c>
      <c r="O6896">
        <v>9.6</v>
      </c>
      <c r="P6896">
        <v>5.9</v>
      </c>
    </row>
    <row r="6897" spans="13:16" x14ac:dyDescent="0.25">
      <c r="M6897">
        <f>1*9.6*6.9</f>
        <v>66.239999999999995</v>
      </c>
      <c r="N6897">
        <v>1</v>
      </c>
      <c r="O6897">
        <v>9.6</v>
      </c>
      <c r="P6897">
        <v>6.9</v>
      </c>
    </row>
    <row r="6898" spans="13:16" x14ac:dyDescent="0.25">
      <c r="M6898">
        <f>1*9.6*7.9</f>
        <v>75.84</v>
      </c>
      <c r="N6898">
        <v>1</v>
      </c>
      <c r="O6898">
        <v>9.6</v>
      </c>
      <c r="P6898">
        <v>7.9</v>
      </c>
    </row>
    <row r="6899" spans="13:16" x14ac:dyDescent="0.25">
      <c r="M6899">
        <f>1*9.6*8.9</f>
        <v>85.44</v>
      </c>
      <c r="N6899">
        <v>1</v>
      </c>
      <c r="O6899">
        <v>9.6</v>
      </c>
      <c r="P6899">
        <v>8.9</v>
      </c>
    </row>
    <row r="6900" spans="13:16" x14ac:dyDescent="0.25">
      <c r="M6900">
        <f>1*9.6*9.9</f>
        <v>95.04</v>
      </c>
      <c r="N6900">
        <v>1</v>
      </c>
      <c r="O6900">
        <v>9.6</v>
      </c>
      <c r="P6900">
        <v>9.9</v>
      </c>
    </row>
    <row r="6901" spans="13:16" x14ac:dyDescent="0.25">
      <c r="M6901">
        <f>1*9.6*10.9</f>
        <v>104.64</v>
      </c>
      <c r="N6901">
        <v>1</v>
      </c>
      <c r="O6901">
        <v>9.6</v>
      </c>
      <c r="P6901">
        <v>10.9</v>
      </c>
    </row>
    <row r="6902" spans="13:16" x14ac:dyDescent="0.25">
      <c r="M6902">
        <f>1*10.6*1</f>
        <v>10.6</v>
      </c>
      <c r="N6902">
        <v>1</v>
      </c>
      <c r="O6902">
        <v>10.6</v>
      </c>
      <c r="P6902">
        <v>1</v>
      </c>
    </row>
    <row r="6903" spans="13:16" x14ac:dyDescent="0.25">
      <c r="M6903">
        <f>1*10.6*2</f>
        <v>21.2</v>
      </c>
      <c r="N6903">
        <v>1</v>
      </c>
      <c r="O6903">
        <v>10.6</v>
      </c>
      <c r="P6903">
        <v>2</v>
      </c>
    </row>
    <row r="6904" spans="13:16" x14ac:dyDescent="0.25">
      <c r="M6904">
        <f>1*10.6*3</f>
        <v>31.799999999999997</v>
      </c>
      <c r="N6904">
        <v>1</v>
      </c>
      <c r="O6904">
        <v>10.6</v>
      </c>
      <c r="P6904">
        <v>3</v>
      </c>
    </row>
    <row r="6905" spans="13:16" x14ac:dyDescent="0.25">
      <c r="M6905">
        <f>1*10.6*4</f>
        <v>42.4</v>
      </c>
      <c r="N6905">
        <v>1</v>
      </c>
      <c r="O6905">
        <v>10.6</v>
      </c>
      <c r="P6905">
        <v>4</v>
      </c>
    </row>
    <row r="6906" spans="13:16" x14ac:dyDescent="0.25">
      <c r="M6906">
        <f>1*10.6*5</f>
        <v>53</v>
      </c>
      <c r="N6906">
        <v>1</v>
      </c>
      <c r="O6906">
        <v>10.6</v>
      </c>
      <c r="P6906">
        <v>5</v>
      </c>
    </row>
    <row r="6907" spans="13:16" x14ac:dyDescent="0.25">
      <c r="M6907">
        <f>1*10.6*6</f>
        <v>63.599999999999994</v>
      </c>
      <c r="N6907">
        <v>1</v>
      </c>
      <c r="O6907">
        <v>10.6</v>
      </c>
      <c r="P6907">
        <v>6</v>
      </c>
    </row>
    <row r="6908" spans="13:16" x14ac:dyDescent="0.25">
      <c r="M6908">
        <f>1*10.6*7</f>
        <v>74.2</v>
      </c>
      <c r="N6908">
        <v>1</v>
      </c>
      <c r="O6908">
        <v>10.6</v>
      </c>
      <c r="P6908">
        <v>7</v>
      </c>
    </row>
    <row r="6909" spans="13:16" x14ac:dyDescent="0.25">
      <c r="M6909">
        <f>1*10.6*8</f>
        <v>84.8</v>
      </c>
      <c r="N6909">
        <v>1</v>
      </c>
      <c r="O6909">
        <v>10.6</v>
      </c>
      <c r="P6909">
        <v>8</v>
      </c>
    </row>
    <row r="6910" spans="13:16" x14ac:dyDescent="0.25">
      <c r="M6910">
        <f>1*10.6*9</f>
        <v>95.399999999999991</v>
      </c>
      <c r="N6910">
        <v>1</v>
      </c>
      <c r="O6910">
        <v>10.6</v>
      </c>
      <c r="P6910">
        <v>9</v>
      </c>
    </row>
    <row r="6911" spans="13:16" x14ac:dyDescent="0.25">
      <c r="M6911">
        <f>1*10.6*10</f>
        <v>106</v>
      </c>
      <c r="N6911">
        <v>1</v>
      </c>
      <c r="O6911">
        <v>10.6</v>
      </c>
      <c r="P6911">
        <v>10</v>
      </c>
    </row>
    <row r="6912" spans="13:16" x14ac:dyDescent="0.25">
      <c r="M6912">
        <f>1*10.6*1.1</f>
        <v>11.66</v>
      </c>
      <c r="N6912">
        <v>1</v>
      </c>
      <c r="O6912">
        <v>10.6</v>
      </c>
      <c r="P6912">
        <v>1.1000000000000001</v>
      </c>
    </row>
    <row r="6913" spans="13:16" x14ac:dyDescent="0.25">
      <c r="M6913">
        <f>1*10.6*2.1</f>
        <v>22.26</v>
      </c>
      <c r="N6913">
        <v>1</v>
      </c>
      <c r="O6913">
        <v>10.6</v>
      </c>
      <c r="P6913">
        <v>2.1</v>
      </c>
    </row>
    <row r="6914" spans="13:16" x14ac:dyDescent="0.25">
      <c r="M6914">
        <f>1*10.6*3.1</f>
        <v>32.86</v>
      </c>
      <c r="N6914">
        <v>1</v>
      </c>
      <c r="O6914">
        <v>10.6</v>
      </c>
      <c r="P6914">
        <v>3.1</v>
      </c>
    </row>
    <row r="6915" spans="13:16" x14ac:dyDescent="0.25">
      <c r="M6915">
        <f>1*10.6*4.1</f>
        <v>43.459999999999994</v>
      </c>
      <c r="N6915">
        <v>1</v>
      </c>
      <c r="O6915">
        <v>10.6</v>
      </c>
      <c r="P6915">
        <v>4.0999999999999996</v>
      </c>
    </row>
    <row r="6916" spans="13:16" x14ac:dyDescent="0.25">
      <c r="M6916">
        <f>1*10.6*5.1</f>
        <v>54.059999999999995</v>
      </c>
      <c r="N6916">
        <v>1</v>
      </c>
      <c r="O6916">
        <v>10.6</v>
      </c>
      <c r="P6916">
        <v>5.0999999999999996</v>
      </c>
    </row>
    <row r="6917" spans="13:16" x14ac:dyDescent="0.25">
      <c r="M6917">
        <f>1*10.6*6.1</f>
        <v>64.66</v>
      </c>
      <c r="N6917">
        <v>1</v>
      </c>
      <c r="O6917">
        <v>10.6</v>
      </c>
      <c r="P6917">
        <v>6.1</v>
      </c>
    </row>
    <row r="6918" spans="13:16" x14ac:dyDescent="0.25">
      <c r="M6918">
        <f>1*10.6*7.1</f>
        <v>75.259999999999991</v>
      </c>
      <c r="N6918">
        <v>1</v>
      </c>
      <c r="O6918">
        <v>10.6</v>
      </c>
      <c r="P6918">
        <v>7.1</v>
      </c>
    </row>
    <row r="6919" spans="13:16" x14ac:dyDescent="0.25">
      <c r="M6919">
        <f>1*10.6*8.1</f>
        <v>85.86</v>
      </c>
      <c r="N6919">
        <v>1</v>
      </c>
      <c r="O6919">
        <v>10.6</v>
      </c>
      <c r="P6919">
        <v>8.1</v>
      </c>
    </row>
    <row r="6920" spans="13:16" x14ac:dyDescent="0.25">
      <c r="M6920">
        <f>1*10.6*9.1</f>
        <v>96.46</v>
      </c>
      <c r="N6920">
        <v>1</v>
      </c>
      <c r="O6920">
        <v>10.6</v>
      </c>
      <c r="P6920">
        <v>9.1</v>
      </c>
    </row>
    <row r="6921" spans="13:16" x14ac:dyDescent="0.25">
      <c r="M6921">
        <f>1*10.6*10.1</f>
        <v>107.05999999999999</v>
      </c>
      <c r="N6921">
        <v>1</v>
      </c>
      <c r="O6921">
        <v>10.6</v>
      </c>
      <c r="P6921">
        <v>10.1</v>
      </c>
    </row>
    <row r="6922" spans="13:16" x14ac:dyDescent="0.25">
      <c r="M6922">
        <f>1*10.6*1.2</f>
        <v>12.719999999999999</v>
      </c>
      <c r="N6922">
        <v>1</v>
      </c>
      <c r="O6922">
        <v>10.6</v>
      </c>
      <c r="P6922">
        <v>1.2</v>
      </c>
    </row>
    <row r="6923" spans="13:16" x14ac:dyDescent="0.25">
      <c r="M6923">
        <f>1*10.6*2.2</f>
        <v>23.32</v>
      </c>
      <c r="N6923">
        <v>1</v>
      </c>
      <c r="O6923">
        <v>10.6</v>
      </c>
      <c r="P6923">
        <v>2.2000000000000002</v>
      </c>
    </row>
    <row r="6924" spans="13:16" x14ac:dyDescent="0.25">
      <c r="M6924">
        <f>1*10.6*3.2</f>
        <v>33.92</v>
      </c>
      <c r="N6924">
        <v>1</v>
      </c>
      <c r="O6924">
        <v>10.6</v>
      </c>
      <c r="P6924">
        <v>3.2</v>
      </c>
    </row>
    <row r="6925" spans="13:16" x14ac:dyDescent="0.25">
      <c r="M6925">
        <f>1*10.6*4.2</f>
        <v>44.52</v>
      </c>
      <c r="N6925">
        <v>1</v>
      </c>
      <c r="O6925">
        <v>10.6</v>
      </c>
      <c r="P6925">
        <v>4.2</v>
      </c>
    </row>
    <row r="6926" spans="13:16" x14ac:dyDescent="0.25">
      <c r="M6926">
        <f>1*10.6*5.2</f>
        <v>55.12</v>
      </c>
      <c r="N6926">
        <v>1</v>
      </c>
      <c r="O6926">
        <v>10.6</v>
      </c>
      <c r="P6926">
        <v>5.2</v>
      </c>
    </row>
    <row r="6927" spans="13:16" x14ac:dyDescent="0.25">
      <c r="M6927">
        <f>1*10.6*6.2</f>
        <v>65.72</v>
      </c>
      <c r="N6927">
        <v>1</v>
      </c>
      <c r="O6927">
        <v>10.6</v>
      </c>
      <c r="P6927">
        <v>6.2</v>
      </c>
    </row>
    <row r="6928" spans="13:16" x14ac:dyDescent="0.25">
      <c r="M6928">
        <f>1*10.6*7.2</f>
        <v>76.319999999999993</v>
      </c>
      <c r="N6928">
        <v>1</v>
      </c>
      <c r="O6928">
        <v>10.6</v>
      </c>
      <c r="P6928">
        <v>7.2</v>
      </c>
    </row>
    <row r="6929" spans="13:16" x14ac:dyDescent="0.25">
      <c r="M6929">
        <f>1*10.6*8.2</f>
        <v>86.919999999999987</v>
      </c>
      <c r="N6929">
        <v>1</v>
      </c>
      <c r="O6929">
        <v>10.6</v>
      </c>
      <c r="P6929">
        <v>8.1999999999999993</v>
      </c>
    </row>
    <row r="6930" spans="13:16" x14ac:dyDescent="0.25">
      <c r="M6930">
        <f>1*10.6*9.2</f>
        <v>97.52</v>
      </c>
      <c r="N6930">
        <v>1</v>
      </c>
      <c r="O6930">
        <v>10.6</v>
      </c>
      <c r="P6930">
        <v>9.1999999999999993</v>
      </c>
    </row>
    <row r="6931" spans="13:16" x14ac:dyDescent="0.25">
      <c r="M6931">
        <f>1*10.6*10.2</f>
        <v>108.11999999999999</v>
      </c>
      <c r="N6931">
        <v>1</v>
      </c>
      <c r="O6931">
        <v>10.6</v>
      </c>
      <c r="P6931">
        <v>10.199999999999999</v>
      </c>
    </row>
    <row r="6932" spans="13:16" x14ac:dyDescent="0.25">
      <c r="M6932">
        <f>1*10.6*1.3</f>
        <v>13.78</v>
      </c>
      <c r="N6932">
        <v>1</v>
      </c>
      <c r="O6932">
        <v>10.6</v>
      </c>
      <c r="P6932">
        <v>1.3</v>
      </c>
    </row>
    <row r="6933" spans="13:16" x14ac:dyDescent="0.25">
      <c r="M6933">
        <f>1*10.6*2.3</f>
        <v>24.38</v>
      </c>
      <c r="N6933">
        <v>1</v>
      </c>
      <c r="O6933">
        <v>10.6</v>
      </c>
      <c r="P6933">
        <v>2.2999999999999998</v>
      </c>
    </row>
    <row r="6934" spans="13:16" x14ac:dyDescent="0.25">
      <c r="M6934">
        <f>1*10.6*3.3</f>
        <v>34.979999999999997</v>
      </c>
      <c r="N6934">
        <v>1</v>
      </c>
      <c r="O6934">
        <v>10.6</v>
      </c>
      <c r="P6934">
        <v>3.3</v>
      </c>
    </row>
    <row r="6935" spans="13:16" x14ac:dyDescent="0.25">
      <c r="M6935">
        <f>1*10.6*4.3</f>
        <v>45.58</v>
      </c>
      <c r="N6935">
        <v>1</v>
      </c>
      <c r="O6935">
        <v>10.6</v>
      </c>
      <c r="P6935">
        <v>4.3</v>
      </c>
    </row>
    <row r="6936" spans="13:16" x14ac:dyDescent="0.25">
      <c r="M6936">
        <f>1*10.6*5.3</f>
        <v>56.18</v>
      </c>
      <c r="N6936">
        <v>1</v>
      </c>
      <c r="O6936">
        <v>10.6</v>
      </c>
      <c r="P6936">
        <v>5.3</v>
      </c>
    </row>
    <row r="6937" spans="13:16" x14ac:dyDescent="0.25">
      <c r="M6937">
        <f>1*10.6*6.3</f>
        <v>66.78</v>
      </c>
      <c r="N6937">
        <v>1</v>
      </c>
      <c r="O6937">
        <v>10.6</v>
      </c>
      <c r="P6937">
        <v>6.3</v>
      </c>
    </row>
    <row r="6938" spans="13:16" x14ac:dyDescent="0.25">
      <c r="M6938">
        <f>1*10.6*7.3</f>
        <v>77.38</v>
      </c>
      <c r="N6938">
        <v>1</v>
      </c>
      <c r="O6938">
        <v>10.6</v>
      </c>
      <c r="P6938">
        <v>7.3</v>
      </c>
    </row>
    <row r="6939" spans="13:16" x14ac:dyDescent="0.25">
      <c r="M6939">
        <f>1*10.6*8.3</f>
        <v>87.98</v>
      </c>
      <c r="N6939">
        <v>1</v>
      </c>
      <c r="O6939">
        <v>10.6</v>
      </c>
      <c r="P6939">
        <v>8.3000000000000007</v>
      </c>
    </row>
    <row r="6940" spans="13:16" x14ac:dyDescent="0.25">
      <c r="M6940">
        <f>1*10.6*9.3</f>
        <v>98.58</v>
      </c>
      <c r="N6940">
        <v>1</v>
      </c>
      <c r="O6940">
        <v>10.6</v>
      </c>
      <c r="P6940">
        <v>9.3000000000000007</v>
      </c>
    </row>
    <row r="6941" spans="13:16" x14ac:dyDescent="0.25">
      <c r="M6941">
        <f>1*10.6*10.3</f>
        <v>109.18</v>
      </c>
      <c r="N6941">
        <v>1</v>
      </c>
      <c r="O6941">
        <v>10.6</v>
      </c>
      <c r="P6941">
        <v>10.3</v>
      </c>
    </row>
    <row r="6942" spans="13:16" x14ac:dyDescent="0.25">
      <c r="M6942">
        <f>1*10.6*1.4</f>
        <v>14.839999999999998</v>
      </c>
      <c r="N6942">
        <v>1</v>
      </c>
      <c r="O6942">
        <v>10.6</v>
      </c>
      <c r="P6942">
        <v>1.4</v>
      </c>
    </row>
    <row r="6943" spans="13:16" x14ac:dyDescent="0.25">
      <c r="M6943">
        <f>1*10.6*2.4</f>
        <v>25.439999999999998</v>
      </c>
      <c r="N6943">
        <v>1</v>
      </c>
      <c r="O6943">
        <v>10.6</v>
      </c>
      <c r="P6943">
        <v>2.4</v>
      </c>
    </row>
    <row r="6944" spans="13:16" x14ac:dyDescent="0.25">
      <c r="M6944">
        <f>1*10.6*3.4</f>
        <v>36.04</v>
      </c>
      <c r="N6944">
        <v>1</v>
      </c>
      <c r="O6944">
        <v>10.6</v>
      </c>
      <c r="P6944">
        <v>3.4</v>
      </c>
    </row>
    <row r="6945" spans="13:16" x14ac:dyDescent="0.25">
      <c r="M6945">
        <f>1*10.6*4.4</f>
        <v>46.64</v>
      </c>
      <c r="N6945">
        <v>1</v>
      </c>
      <c r="O6945">
        <v>10.6</v>
      </c>
      <c r="P6945">
        <v>4.4000000000000004</v>
      </c>
    </row>
    <row r="6946" spans="13:16" x14ac:dyDescent="0.25">
      <c r="M6946">
        <f>1*10.6*5.4</f>
        <v>57.24</v>
      </c>
      <c r="N6946">
        <v>1</v>
      </c>
      <c r="O6946">
        <v>10.6</v>
      </c>
      <c r="P6946">
        <v>5.4</v>
      </c>
    </row>
    <row r="6947" spans="13:16" x14ac:dyDescent="0.25">
      <c r="M6947">
        <f>1*10.6*6.4</f>
        <v>67.84</v>
      </c>
      <c r="N6947">
        <v>1</v>
      </c>
      <c r="O6947">
        <v>10.6</v>
      </c>
      <c r="P6947">
        <v>6.4</v>
      </c>
    </row>
    <row r="6948" spans="13:16" x14ac:dyDescent="0.25">
      <c r="M6948">
        <f>1*10.6*7.4</f>
        <v>78.44</v>
      </c>
      <c r="N6948">
        <v>1</v>
      </c>
      <c r="O6948">
        <v>10.6</v>
      </c>
      <c r="P6948">
        <v>7.4</v>
      </c>
    </row>
    <row r="6949" spans="13:16" x14ac:dyDescent="0.25">
      <c r="M6949">
        <f>1*10.6*8.4</f>
        <v>89.04</v>
      </c>
      <c r="N6949">
        <v>1</v>
      </c>
      <c r="O6949">
        <v>10.6</v>
      </c>
      <c r="P6949">
        <v>8.4</v>
      </c>
    </row>
    <row r="6950" spans="13:16" x14ac:dyDescent="0.25">
      <c r="M6950">
        <f>1*10.6*9.4</f>
        <v>99.64</v>
      </c>
      <c r="N6950">
        <v>1</v>
      </c>
      <c r="O6950">
        <v>10.6</v>
      </c>
      <c r="P6950">
        <v>9.4</v>
      </c>
    </row>
    <row r="6951" spans="13:16" x14ac:dyDescent="0.25">
      <c r="M6951">
        <f>1*10.6*10.4</f>
        <v>110.24</v>
      </c>
      <c r="N6951">
        <v>1</v>
      </c>
      <c r="O6951">
        <v>10.6</v>
      </c>
      <c r="P6951">
        <v>10.4</v>
      </c>
    </row>
    <row r="6952" spans="13:16" x14ac:dyDescent="0.25">
      <c r="M6952">
        <f>1*10.6*1.5</f>
        <v>15.899999999999999</v>
      </c>
      <c r="N6952">
        <v>1</v>
      </c>
      <c r="O6952">
        <v>10.6</v>
      </c>
      <c r="P6952">
        <v>1.5</v>
      </c>
    </row>
    <row r="6953" spans="13:16" x14ac:dyDescent="0.25">
      <c r="M6953">
        <f>1*10.6*2.5</f>
        <v>26.5</v>
      </c>
      <c r="N6953">
        <v>1</v>
      </c>
      <c r="O6953">
        <v>10.6</v>
      </c>
      <c r="P6953">
        <v>2.5</v>
      </c>
    </row>
    <row r="6954" spans="13:16" x14ac:dyDescent="0.25">
      <c r="M6954">
        <f>1*10.6*3.5</f>
        <v>37.1</v>
      </c>
      <c r="N6954">
        <v>1</v>
      </c>
      <c r="O6954">
        <v>10.6</v>
      </c>
      <c r="P6954">
        <v>3.5</v>
      </c>
    </row>
    <row r="6955" spans="13:16" x14ac:dyDescent="0.25">
      <c r="M6955">
        <f>1*10.6*4.5</f>
        <v>47.699999999999996</v>
      </c>
      <c r="N6955">
        <v>1</v>
      </c>
      <c r="O6955">
        <v>10.6</v>
      </c>
      <c r="P6955">
        <v>4.5</v>
      </c>
    </row>
    <row r="6956" spans="13:16" x14ac:dyDescent="0.25">
      <c r="M6956">
        <f>1*10.6*5.5</f>
        <v>58.3</v>
      </c>
      <c r="N6956">
        <v>1</v>
      </c>
      <c r="O6956">
        <v>10.6</v>
      </c>
      <c r="P6956">
        <v>5.5</v>
      </c>
    </row>
    <row r="6957" spans="13:16" x14ac:dyDescent="0.25">
      <c r="M6957">
        <f>1*10.6*6.5</f>
        <v>68.899999999999991</v>
      </c>
      <c r="N6957">
        <v>1</v>
      </c>
      <c r="O6957">
        <v>10.6</v>
      </c>
      <c r="P6957">
        <v>6.5</v>
      </c>
    </row>
    <row r="6958" spans="13:16" x14ac:dyDescent="0.25">
      <c r="M6958">
        <f>1*10.6*7.5</f>
        <v>79.5</v>
      </c>
      <c r="N6958">
        <v>1</v>
      </c>
      <c r="O6958">
        <v>10.6</v>
      </c>
      <c r="P6958">
        <v>7.5</v>
      </c>
    </row>
    <row r="6959" spans="13:16" x14ac:dyDescent="0.25">
      <c r="M6959">
        <f>1*10.6*8.5</f>
        <v>90.1</v>
      </c>
      <c r="N6959">
        <v>1</v>
      </c>
      <c r="O6959">
        <v>10.6</v>
      </c>
      <c r="P6959">
        <v>8.5</v>
      </c>
    </row>
    <row r="6960" spans="13:16" x14ac:dyDescent="0.25">
      <c r="M6960">
        <f>1*10.6*9.5</f>
        <v>100.7</v>
      </c>
      <c r="N6960">
        <v>1</v>
      </c>
      <c r="O6960">
        <v>10.6</v>
      </c>
      <c r="P6960">
        <v>9.5</v>
      </c>
    </row>
    <row r="6961" spans="13:16" x14ac:dyDescent="0.25">
      <c r="M6961">
        <f>1*10.6*10.5</f>
        <v>111.3</v>
      </c>
      <c r="N6961">
        <v>1</v>
      </c>
      <c r="O6961">
        <v>10.6</v>
      </c>
      <c r="P6961">
        <v>10.5</v>
      </c>
    </row>
    <row r="6962" spans="13:16" x14ac:dyDescent="0.25">
      <c r="M6962">
        <f>1*10.6*1.6</f>
        <v>16.96</v>
      </c>
      <c r="N6962">
        <v>1</v>
      </c>
      <c r="O6962">
        <v>10.6</v>
      </c>
      <c r="P6962">
        <v>1.6</v>
      </c>
    </row>
    <row r="6963" spans="13:16" x14ac:dyDescent="0.25">
      <c r="M6963">
        <f>1*10.6*2.6</f>
        <v>27.56</v>
      </c>
      <c r="N6963">
        <v>1</v>
      </c>
      <c r="O6963">
        <v>10.6</v>
      </c>
      <c r="P6963">
        <v>2.6</v>
      </c>
    </row>
    <row r="6964" spans="13:16" x14ac:dyDescent="0.25">
      <c r="M6964">
        <f>1*10.6*3.6</f>
        <v>38.159999999999997</v>
      </c>
      <c r="N6964">
        <v>1</v>
      </c>
      <c r="O6964">
        <v>10.6</v>
      </c>
      <c r="P6964">
        <v>3.6</v>
      </c>
    </row>
    <row r="6965" spans="13:16" x14ac:dyDescent="0.25">
      <c r="M6965">
        <f>1*10.6*4.6</f>
        <v>48.76</v>
      </c>
      <c r="N6965">
        <v>1</v>
      </c>
      <c r="O6965">
        <v>10.6</v>
      </c>
      <c r="P6965">
        <v>4.5999999999999996</v>
      </c>
    </row>
    <row r="6966" spans="13:16" x14ac:dyDescent="0.25">
      <c r="M6966">
        <f>1*10.6*5.6</f>
        <v>59.359999999999992</v>
      </c>
      <c r="N6966">
        <v>1</v>
      </c>
      <c r="O6966">
        <v>10.6</v>
      </c>
      <c r="P6966">
        <v>5.6</v>
      </c>
    </row>
    <row r="6967" spans="13:16" x14ac:dyDescent="0.25">
      <c r="M6967">
        <f>1*10.6*6.6</f>
        <v>69.959999999999994</v>
      </c>
      <c r="N6967">
        <v>1</v>
      </c>
      <c r="O6967">
        <v>10.6</v>
      </c>
      <c r="P6967">
        <v>6.6</v>
      </c>
    </row>
    <row r="6968" spans="13:16" x14ac:dyDescent="0.25">
      <c r="M6968">
        <f>1*10.6*7.6</f>
        <v>80.559999999999988</v>
      </c>
      <c r="N6968">
        <v>1</v>
      </c>
      <c r="O6968">
        <v>10.6</v>
      </c>
      <c r="P6968">
        <v>7.6</v>
      </c>
    </row>
    <row r="6969" spans="13:16" x14ac:dyDescent="0.25">
      <c r="M6969">
        <f>1*10.6*8.6</f>
        <v>91.16</v>
      </c>
      <c r="N6969">
        <v>1</v>
      </c>
      <c r="O6969">
        <v>10.6</v>
      </c>
      <c r="P6969">
        <v>8.6</v>
      </c>
    </row>
    <row r="6970" spans="13:16" x14ac:dyDescent="0.25">
      <c r="M6970">
        <f>1*10.6*9.6</f>
        <v>101.75999999999999</v>
      </c>
      <c r="N6970">
        <v>1</v>
      </c>
      <c r="O6970">
        <v>10.6</v>
      </c>
      <c r="P6970">
        <v>9.6</v>
      </c>
    </row>
    <row r="6971" spans="13:16" x14ac:dyDescent="0.25">
      <c r="M6971">
        <f>1*10.6*10.6</f>
        <v>112.36</v>
      </c>
      <c r="N6971">
        <v>1</v>
      </c>
      <c r="O6971">
        <v>10.6</v>
      </c>
      <c r="P6971">
        <v>10.6</v>
      </c>
    </row>
    <row r="6972" spans="13:16" x14ac:dyDescent="0.25">
      <c r="M6972">
        <f>1*10.6*1.7</f>
        <v>18.02</v>
      </c>
      <c r="N6972">
        <v>1</v>
      </c>
      <c r="O6972">
        <v>10.6</v>
      </c>
      <c r="P6972">
        <v>1.7</v>
      </c>
    </row>
    <row r="6973" spans="13:16" x14ac:dyDescent="0.25">
      <c r="M6973">
        <f>1*10.6*2.7</f>
        <v>28.62</v>
      </c>
      <c r="N6973">
        <v>1</v>
      </c>
      <c r="O6973">
        <v>10.6</v>
      </c>
      <c r="P6973">
        <v>2.7</v>
      </c>
    </row>
    <row r="6974" spans="13:16" x14ac:dyDescent="0.25">
      <c r="M6974">
        <f>1*10.6*3.7</f>
        <v>39.22</v>
      </c>
      <c r="N6974">
        <v>1</v>
      </c>
      <c r="O6974">
        <v>10.6</v>
      </c>
      <c r="P6974">
        <v>3.7</v>
      </c>
    </row>
    <row r="6975" spans="13:16" x14ac:dyDescent="0.25">
      <c r="M6975">
        <f>1*10.6*4.7</f>
        <v>49.82</v>
      </c>
      <c r="N6975">
        <v>1</v>
      </c>
      <c r="O6975">
        <v>10.6</v>
      </c>
      <c r="P6975">
        <v>4.7</v>
      </c>
    </row>
    <row r="6976" spans="13:16" x14ac:dyDescent="0.25">
      <c r="M6976">
        <f>1*10.6*5.7</f>
        <v>60.42</v>
      </c>
      <c r="N6976">
        <v>1</v>
      </c>
      <c r="O6976">
        <v>10.6</v>
      </c>
      <c r="P6976">
        <v>5.7</v>
      </c>
    </row>
    <row r="6977" spans="13:16" x14ac:dyDescent="0.25">
      <c r="M6977">
        <f>1*10.6*6.7</f>
        <v>71.02</v>
      </c>
      <c r="N6977">
        <v>1</v>
      </c>
      <c r="O6977">
        <v>10.6</v>
      </c>
      <c r="P6977">
        <v>6.7</v>
      </c>
    </row>
    <row r="6978" spans="13:16" x14ac:dyDescent="0.25">
      <c r="M6978">
        <f>1*10.6*7.7</f>
        <v>81.62</v>
      </c>
      <c r="N6978">
        <v>1</v>
      </c>
      <c r="O6978">
        <v>10.6</v>
      </c>
      <c r="P6978">
        <v>7.7</v>
      </c>
    </row>
    <row r="6979" spans="13:16" x14ac:dyDescent="0.25">
      <c r="M6979">
        <f>1*10.6*8.7</f>
        <v>92.219999999999985</v>
      </c>
      <c r="N6979">
        <v>1</v>
      </c>
      <c r="O6979">
        <v>10.6</v>
      </c>
      <c r="P6979">
        <v>8.6999999999999993</v>
      </c>
    </row>
    <row r="6980" spans="13:16" x14ac:dyDescent="0.25">
      <c r="M6980">
        <f>1*10.6*9.7</f>
        <v>102.82</v>
      </c>
      <c r="N6980">
        <v>1</v>
      </c>
      <c r="O6980">
        <v>10.6</v>
      </c>
      <c r="P6980">
        <v>9.6999999999999993</v>
      </c>
    </row>
    <row r="6981" spans="13:16" x14ac:dyDescent="0.25">
      <c r="M6981">
        <f>1*10.6*10.7</f>
        <v>113.41999999999999</v>
      </c>
      <c r="N6981">
        <v>1</v>
      </c>
      <c r="O6981">
        <v>10.6</v>
      </c>
      <c r="P6981">
        <v>10.7</v>
      </c>
    </row>
    <row r="6982" spans="13:16" x14ac:dyDescent="0.25">
      <c r="M6982">
        <f>1*10.6*1.8</f>
        <v>19.079999999999998</v>
      </c>
      <c r="N6982">
        <v>1</v>
      </c>
      <c r="O6982">
        <v>10.6</v>
      </c>
      <c r="P6982">
        <v>1.8</v>
      </c>
    </row>
    <row r="6983" spans="13:16" x14ac:dyDescent="0.25">
      <c r="M6983">
        <f>1*10.6*2.8</f>
        <v>29.679999999999996</v>
      </c>
      <c r="N6983">
        <v>1</v>
      </c>
      <c r="O6983">
        <v>10.6</v>
      </c>
      <c r="P6983">
        <v>2.8</v>
      </c>
    </row>
    <row r="6984" spans="13:16" x14ac:dyDescent="0.25">
      <c r="M6984">
        <f>1*10.6*3.8</f>
        <v>40.279999999999994</v>
      </c>
      <c r="N6984">
        <v>1</v>
      </c>
      <c r="O6984">
        <v>10.6</v>
      </c>
      <c r="P6984">
        <v>3.8</v>
      </c>
    </row>
    <row r="6985" spans="13:16" x14ac:dyDescent="0.25">
      <c r="M6985">
        <f>1*10.6*4.8</f>
        <v>50.879999999999995</v>
      </c>
      <c r="N6985">
        <v>1</v>
      </c>
      <c r="O6985">
        <v>10.6</v>
      </c>
      <c r="P6985">
        <v>4.8</v>
      </c>
    </row>
    <row r="6986" spans="13:16" x14ac:dyDescent="0.25">
      <c r="M6986">
        <f>1*10.6*5.8</f>
        <v>61.48</v>
      </c>
      <c r="N6986">
        <v>1</v>
      </c>
      <c r="O6986">
        <v>10.6</v>
      </c>
      <c r="P6986">
        <v>5.8</v>
      </c>
    </row>
    <row r="6987" spans="13:16" x14ac:dyDescent="0.25">
      <c r="M6987">
        <f>1*10.6*6.8</f>
        <v>72.08</v>
      </c>
      <c r="N6987">
        <v>1</v>
      </c>
      <c r="O6987">
        <v>10.6</v>
      </c>
      <c r="P6987">
        <v>6.8</v>
      </c>
    </row>
    <row r="6988" spans="13:16" x14ac:dyDescent="0.25">
      <c r="M6988">
        <f>1*10.6*7.8</f>
        <v>82.679999999999993</v>
      </c>
      <c r="N6988">
        <v>1</v>
      </c>
      <c r="O6988">
        <v>10.6</v>
      </c>
      <c r="P6988">
        <v>7.8</v>
      </c>
    </row>
    <row r="6989" spans="13:16" x14ac:dyDescent="0.25">
      <c r="M6989">
        <f>1*10.6*8.8</f>
        <v>93.28</v>
      </c>
      <c r="N6989">
        <v>1</v>
      </c>
      <c r="O6989">
        <v>10.6</v>
      </c>
      <c r="P6989">
        <v>8.8000000000000007</v>
      </c>
    </row>
    <row r="6990" spans="13:16" x14ac:dyDescent="0.25">
      <c r="M6990">
        <f>1*10.6*9.8</f>
        <v>103.88000000000001</v>
      </c>
      <c r="N6990">
        <v>1</v>
      </c>
      <c r="O6990">
        <v>10.6</v>
      </c>
      <c r="P6990">
        <v>9.8000000000000007</v>
      </c>
    </row>
    <row r="6991" spans="13:16" x14ac:dyDescent="0.25">
      <c r="M6991">
        <f>1*10.6*10.8</f>
        <v>114.48</v>
      </c>
      <c r="N6991">
        <v>1</v>
      </c>
      <c r="O6991">
        <v>10.6</v>
      </c>
      <c r="P6991">
        <v>10.8</v>
      </c>
    </row>
    <row r="6992" spans="13:16" x14ac:dyDescent="0.25">
      <c r="M6992">
        <f>1*10.6*1.9</f>
        <v>20.139999999999997</v>
      </c>
      <c r="N6992">
        <v>1</v>
      </c>
      <c r="O6992">
        <v>10.6</v>
      </c>
      <c r="P6992">
        <v>1.9</v>
      </c>
    </row>
    <row r="6993" spans="13:16" x14ac:dyDescent="0.25">
      <c r="M6993">
        <f>1*10.6*2.9</f>
        <v>30.74</v>
      </c>
      <c r="N6993">
        <v>1</v>
      </c>
      <c r="O6993">
        <v>10.6</v>
      </c>
      <c r="P6993">
        <v>2.9</v>
      </c>
    </row>
    <row r="6994" spans="13:16" x14ac:dyDescent="0.25">
      <c r="M6994">
        <f>1*10.6*3.9</f>
        <v>41.339999999999996</v>
      </c>
      <c r="N6994">
        <v>1</v>
      </c>
      <c r="O6994">
        <v>10.6</v>
      </c>
      <c r="P6994">
        <v>3.9</v>
      </c>
    </row>
    <row r="6995" spans="13:16" x14ac:dyDescent="0.25">
      <c r="M6995">
        <f>1*10.6*4.9</f>
        <v>51.940000000000005</v>
      </c>
      <c r="N6995">
        <v>1</v>
      </c>
      <c r="O6995">
        <v>10.6</v>
      </c>
      <c r="P6995">
        <v>4.9000000000000004</v>
      </c>
    </row>
    <row r="6996" spans="13:16" x14ac:dyDescent="0.25">
      <c r="M6996">
        <f>1*10.6*5.9</f>
        <v>62.54</v>
      </c>
      <c r="N6996">
        <v>1</v>
      </c>
      <c r="O6996">
        <v>10.6</v>
      </c>
      <c r="P6996">
        <v>5.9</v>
      </c>
    </row>
    <row r="6997" spans="13:16" x14ac:dyDescent="0.25">
      <c r="M6997">
        <f>1*10.6*6.9</f>
        <v>73.14</v>
      </c>
      <c r="N6997">
        <v>1</v>
      </c>
      <c r="O6997">
        <v>10.6</v>
      </c>
      <c r="P6997">
        <v>6.9</v>
      </c>
    </row>
    <row r="6998" spans="13:16" x14ac:dyDescent="0.25">
      <c r="M6998">
        <f>1*10.6*7.9</f>
        <v>83.74</v>
      </c>
      <c r="N6998">
        <v>1</v>
      </c>
      <c r="O6998">
        <v>10.6</v>
      </c>
      <c r="P6998">
        <v>7.9</v>
      </c>
    </row>
    <row r="6999" spans="13:16" x14ac:dyDescent="0.25">
      <c r="M6999">
        <f>1*10.6*8.9</f>
        <v>94.34</v>
      </c>
      <c r="N6999">
        <v>1</v>
      </c>
      <c r="O6999">
        <v>10.6</v>
      </c>
      <c r="P6999">
        <v>8.9</v>
      </c>
    </row>
    <row r="7000" spans="13:16" x14ac:dyDescent="0.25">
      <c r="M7000">
        <f>1*10.6*9.9</f>
        <v>104.94</v>
      </c>
      <c r="N7000">
        <v>1</v>
      </c>
      <c r="O7000">
        <v>10.6</v>
      </c>
      <c r="P7000">
        <v>9.9</v>
      </c>
    </row>
    <row r="7001" spans="13:16" x14ac:dyDescent="0.25">
      <c r="M7001">
        <f>1*10.6*10.9</f>
        <v>115.54</v>
      </c>
      <c r="N7001">
        <v>1</v>
      </c>
      <c r="O7001">
        <v>10.6</v>
      </c>
      <c r="P7001">
        <v>10.9</v>
      </c>
    </row>
    <row r="7002" spans="13:16" x14ac:dyDescent="0.25">
      <c r="M7002">
        <f>1*1.7*1</f>
        <v>1.7</v>
      </c>
      <c r="N7002">
        <v>1</v>
      </c>
      <c r="O7002">
        <v>1.7</v>
      </c>
      <c r="P7002">
        <v>1</v>
      </c>
    </row>
    <row r="7003" spans="13:16" x14ac:dyDescent="0.25">
      <c r="M7003">
        <f>1*1.7*2</f>
        <v>3.4</v>
      </c>
      <c r="N7003">
        <v>1</v>
      </c>
      <c r="O7003">
        <v>1.7</v>
      </c>
      <c r="P7003">
        <v>2</v>
      </c>
    </row>
    <row r="7004" spans="13:16" x14ac:dyDescent="0.25">
      <c r="M7004">
        <f>1*1.7*3</f>
        <v>5.0999999999999996</v>
      </c>
      <c r="N7004">
        <v>1</v>
      </c>
      <c r="O7004">
        <v>1.7</v>
      </c>
      <c r="P7004">
        <v>3</v>
      </c>
    </row>
    <row r="7005" spans="13:16" x14ac:dyDescent="0.25">
      <c r="M7005">
        <f>1*1.7*4</f>
        <v>6.8</v>
      </c>
      <c r="N7005">
        <v>1</v>
      </c>
      <c r="O7005">
        <v>1.7</v>
      </c>
      <c r="P7005">
        <v>4</v>
      </c>
    </row>
    <row r="7006" spans="13:16" x14ac:dyDescent="0.25">
      <c r="M7006">
        <f>1*1.7*5</f>
        <v>8.5</v>
      </c>
      <c r="N7006">
        <v>1</v>
      </c>
      <c r="O7006">
        <v>1.7</v>
      </c>
      <c r="P7006">
        <v>5</v>
      </c>
    </row>
    <row r="7007" spans="13:16" x14ac:dyDescent="0.25">
      <c r="M7007">
        <f>1*1.7*6</f>
        <v>10.199999999999999</v>
      </c>
      <c r="N7007">
        <v>1</v>
      </c>
      <c r="O7007">
        <v>1.7</v>
      </c>
      <c r="P7007">
        <v>6</v>
      </c>
    </row>
    <row r="7008" spans="13:16" x14ac:dyDescent="0.25">
      <c r="M7008">
        <f>1*1.7*7</f>
        <v>11.9</v>
      </c>
      <c r="N7008">
        <v>1</v>
      </c>
      <c r="O7008">
        <v>1.7</v>
      </c>
      <c r="P7008">
        <v>7</v>
      </c>
    </row>
    <row r="7009" spans="13:16" x14ac:dyDescent="0.25">
      <c r="M7009">
        <f>1*1.7*8</f>
        <v>13.6</v>
      </c>
      <c r="N7009">
        <v>1</v>
      </c>
      <c r="O7009">
        <v>1.7</v>
      </c>
      <c r="P7009">
        <v>8</v>
      </c>
    </row>
    <row r="7010" spans="13:16" x14ac:dyDescent="0.25">
      <c r="M7010">
        <f>1*1.7*9</f>
        <v>15.299999999999999</v>
      </c>
      <c r="N7010">
        <v>1</v>
      </c>
      <c r="O7010">
        <v>1.7</v>
      </c>
      <c r="P7010">
        <v>9</v>
      </c>
    </row>
    <row r="7011" spans="13:16" x14ac:dyDescent="0.25">
      <c r="M7011">
        <f>1*1.7*10</f>
        <v>17</v>
      </c>
      <c r="N7011">
        <v>1</v>
      </c>
      <c r="O7011">
        <v>1.7</v>
      </c>
      <c r="P7011">
        <v>10</v>
      </c>
    </row>
    <row r="7012" spans="13:16" x14ac:dyDescent="0.25">
      <c r="M7012">
        <f>1*1.7*1.1</f>
        <v>1.87</v>
      </c>
      <c r="N7012">
        <v>1</v>
      </c>
      <c r="O7012">
        <v>1.7</v>
      </c>
      <c r="P7012">
        <v>1.1000000000000001</v>
      </c>
    </row>
    <row r="7013" spans="13:16" x14ac:dyDescent="0.25">
      <c r="M7013">
        <f>1*1.7*2.1</f>
        <v>3.57</v>
      </c>
      <c r="N7013">
        <v>1</v>
      </c>
      <c r="O7013">
        <v>1.7</v>
      </c>
      <c r="P7013">
        <v>2.1</v>
      </c>
    </row>
    <row r="7014" spans="13:16" x14ac:dyDescent="0.25">
      <c r="M7014">
        <f>1*1.7*3.1</f>
        <v>5.27</v>
      </c>
      <c r="N7014">
        <v>1</v>
      </c>
      <c r="O7014">
        <v>1.7</v>
      </c>
      <c r="P7014">
        <v>3.1</v>
      </c>
    </row>
    <row r="7015" spans="13:16" x14ac:dyDescent="0.25">
      <c r="M7015">
        <f>1*1.7*4.1</f>
        <v>6.9699999999999989</v>
      </c>
      <c r="N7015">
        <v>1</v>
      </c>
      <c r="O7015">
        <v>1.7</v>
      </c>
      <c r="P7015">
        <v>4.0999999999999996</v>
      </c>
    </row>
    <row r="7016" spans="13:16" x14ac:dyDescent="0.25">
      <c r="M7016">
        <f>1*1.7*5.1</f>
        <v>8.67</v>
      </c>
      <c r="N7016">
        <v>1</v>
      </c>
      <c r="O7016">
        <v>1.7</v>
      </c>
      <c r="P7016">
        <v>5.0999999999999996</v>
      </c>
    </row>
    <row r="7017" spans="13:16" x14ac:dyDescent="0.25">
      <c r="M7017">
        <f>1*1.7*6.1</f>
        <v>10.37</v>
      </c>
      <c r="N7017">
        <v>1</v>
      </c>
      <c r="O7017">
        <v>1.7</v>
      </c>
      <c r="P7017">
        <v>6.1</v>
      </c>
    </row>
    <row r="7018" spans="13:16" x14ac:dyDescent="0.25">
      <c r="M7018">
        <f>1*1.7*7.1</f>
        <v>12.069999999999999</v>
      </c>
      <c r="N7018">
        <v>1</v>
      </c>
      <c r="O7018">
        <v>1.7</v>
      </c>
      <c r="P7018">
        <v>7.1</v>
      </c>
    </row>
    <row r="7019" spans="13:16" x14ac:dyDescent="0.25">
      <c r="M7019">
        <f>1*1.7*8.1</f>
        <v>13.77</v>
      </c>
      <c r="N7019">
        <v>1</v>
      </c>
      <c r="O7019">
        <v>1.7</v>
      </c>
      <c r="P7019">
        <v>8.1</v>
      </c>
    </row>
    <row r="7020" spans="13:16" x14ac:dyDescent="0.25">
      <c r="M7020">
        <f>1*1.7*9.1</f>
        <v>15.469999999999999</v>
      </c>
      <c r="N7020">
        <v>1</v>
      </c>
      <c r="O7020">
        <v>1.7</v>
      </c>
      <c r="P7020">
        <v>9.1</v>
      </c>
    </row>
    <row r="7021" spans="13:16" x14ac:dyDescent="0.25">
      <c r="M7021">
        <f>1*1.7*10.1</f>
        <v>17.169999999999998</v>
      </c>
      <c r="N7021">
        <v>1</v>
      </c>
      <c r="O7021">
        <v>1.7</v>
      </c>
      <c r="P7021">
        <v>10.1</v>
      </c>
    </row>
    <row r="7022" spans="13:16" x14ac:dyDescent="0.25">
      <c r="M7022">
        <f>1*1.7*1.2</f>
        <v>2.04</v>
      </c>
      <c r="N7022">
        <v>1</v>
      </c>
      <c r="O7022">
        <v>1.7</v>
      </c>
      <c r="P7022">
        <v>1.2</v>
      </c>
    </row>
    <row r="7023" spans="13:16" x14ac:dyDescent="0.25">
      <c r="M7023">
        <f>1*1.7*2.2</f>
        <v>3.74</v>
      </c>
      <c r="N7023">
        <v>1</v>
      </c>
      <c r="O7023">
        <v>1.7</v>
      </c>
      <c r="P7023">
        <v>2.2000000000000002</v>
      </c>
    </row>
    <row r="7024" spans="13:16" x14ac:dyDescent="0.25">
      <c r="M7024">
        <f>1*1.7*3.2</f>
        <v>5.44</v>
      </c>
      <c r="N7024">
        <v>1</v>
      </c>
      <c r="O7024">
        <v>1.7</v>
      </c>
      <c r="P7024">
        <v>3.2</v>
      </c>
    </row>
    <row r="7025" spans="13:16" x14ac:dyDescent="0.25">
      <c r="M7025">
        <f>1*1.7*4.2</f>
        <v>7.14</v>
      </c>
      <c r="N7025">
        <v>1</v>
      </c>
      <c r="O7025">
        <v>1.7</v>
      </c>
      <c r="P7025">
        <v>4.2</v>
      </c>
    </row>
    <row r="7026" spans="13:16" x14ac:dyDescent="0.25">
      <c r="M7026">
        <f>1*1.7*5.2</f>
        <v>8.84</v>
      </c>
      <c r="N7026">
        <v>1</v>
      </c>
      <c r="O7026">
        <v>1.7</v>
      </c>
      <c r="P7026">
        <v>5.2</v>
      </c>
    </row>
    <row r="7027" spans="13:16" x14ac:dyDescent="0.25">
      <c r="M7027">
        <f>1*1.7*6.2</f>
        <v>10.54</v>
      </c>
      <c r="N7027">
        <v>1</v>
      </c>
      <c r="O7027">
        <v>1.7</v>
      </c>
      <c r="P7027">
        <v>6.2</v>
      </c>
    </row>
    <row r="7028" spans="13:16" x14ac:dyDescent="0.25">
      <c r="M7028">
        <f>1*1.7*7.2</f>
        <v>12.24</v>
      </c>
      <c r="N7028">
        <v>1</v>
      </c>
      <c r="O7028">
        <v>1.7</v>
      </c>
      <c r="P7028">
        <v>7.2</v>
      </c>
    </row>
    <row r="7029" spans="13:16" x14ac:dyDescent="0.25">
      <c r="M7029">
        <f>1*1.7*8.2</f>
        <v>13.939999999999998</v>
      </c>
      <c r="N7029">
        <v>1</v>
      </c>
      <c r="O7029">
        <v>1.7</v>
      </c>
      <c r="P7029">
        <v>8.1999999999999993</v>
      </c>
    </row>
    <row r="7030" spans="13:16" x14ac:dyDescent="0.25">
      <c r="M7030">
        <f>1*1.7*9.2</f>
        <v>15.639999999999999</v>
      </c>
      <c r="N7030">
        <v>1</v>
      </c>
      <c r="O7030">
        <v>1.7</v>
      </c>
      <c r="P7030">
        <v>9.1999999999999993</v>
      </c>
    </row>
    <row r="7031" spans="13:16" x14ac:dyDescent="0.25">
      <c r="M7031">
        <f>1*1.7*10.2</f>
        <v>17.34</v>
      </c>
      <c r="N7031">
        <v>1</v>
      </c>
      <c r="O7031">
        <v>1.7</v>
      </c>
      <c r="P7031">
        <v>10.199999999999999</v>
      </c>
    </row>
    <row r="7032" spans="13:16" x14ac:dyDescent="0.25">
      <c r="M7032">
        <f>1*1.7*1.3</f>
        <v>2.21</v>
      </c>
      <c r="N7032">
        <v>1</v>
      </c>
      <c r="O7032">
        <v>1.7</v>
      </c>
      <c r="P7032">
        <v>1.3</v>
      </c>
    </row>
    <row r="7033" spans="13:16" x14ac:dyDescent="0.25">
      <c r="M7033">
        <f>1*1.7*2.3</f>
        <v>3.9099999999999997</v>
      </c>
      <c r="N7033">
        <v>1</v>
      </c>
      <c r="O7033">
        <v>1.7</v>
      </c>
      <c r="P7033">
        <v>2.2999999999999998</v>
      </c>
    </row>
    <row r="7034" spans="13:16" x14ac:dyDescent="0.25">
      <c r="M7034">
        <f>1*1.7*3.3</f>
        <v>5.6099999999999994</v>
      </c>
      <c r="N7034">
        <v>1</v>
      </c>
      <c r="O7034">
        <v>1.7</v>
      </c>
      <c r="P7034">
        <v>3.3</v>
      </c>
    </row>
    <row r="7035" spans="13:16" x14ac:dyDescent="0.25">
      <c r="M7035">
        <f>1*1.7*4.3</f>
        <v>7.31</v>
      </c>
      <c r="N7035">
        <v>1</v>
      </c>
      <c r="O7035">
        <v>1.7</v>
      </c>
      <c r="P7035">
        <v>4.3</v>
      </c>
    </row>
    <row r="7036" spans="13:16" x14ac:dyDescent="0.25">
      <c r="M7036">
        <f>1*1.7*5.3</f>
        <v>9.01</v>
      </c>
      <c r="N7036">
        <v>1</v>
      </c>
      <c r="O7036">
        <v>1.7</v>
      </c>
      <c r="P7036">
        <v>5.3</v>
      </c>
    </row>
    <row r="7037" spans="13:16" x14ac:dyDescent="0.25">
      <c r="M7037">
        <f>1*1.7*6.3</f>
        <v>10.709999999999999</v>
      </c>
      <c r="N7037">
        <v>1</v>
      </c>
      <c r="O7037">
        <v>1.7</v>
      </c>
      <c r="P7037">
        <v>6.3</v>
      </c>
    </row>
    <row r="7038" spans="13:16" x14ac:dyDescent="0.25">
      <c r="M7038">
        <f>1*1.7*7.3</f>
        <v>12.41</v>
      </c>
      <c r="N7038">
        <v>1</v>
      </c>
      <c r="O7038">
        <v>1.7</v>
      </c>
      <c r="P7038">
        <v>7.3</v>
      </c>
    </row>
    <row r="7039" spans="13:16" x14ac:dyDescent="0.25">
      <c r="M7039">
        <f>1*1.7*8.3</f>
        <v>14.110000000000001</v>
      </c>
      <c r="N7039">
        <v>1</v>
      </c>
      <c r="O7039">
        <v>1.7</v>
      </c>
      <c r="P7039">
        <v>8.3000000000000007</v>
      </c>
    </row>
    <row r="7040" spans="13:16" x14ac:dyDescent="0.25">
      <c r="M7040">
        <f>1*1.7*9.3</f>
        <v>15.81</v>
      </c>
      <c r="N7040">
        <v>1</v>
      </c>
      <c r="O7040">
        <v>1.7</v>
      </c>
      <c r="P7040">
        <v>9.3000000000000007</v>
      </c>
    </row>
    <row r="7041" spans="13:16" x14ac:dyDescent="0.25">
      <c r="M7041">
        <f>1*1.7*10.3</f>
        <v>17.510000000000002</v>
      </c>
      <c r="N7041">
        <v>1</v>
      </c>
      <c r="O7041">
        <v>1.7</v>
      </c>
      <c r="P7041">
        <v>10.3</v>
      </c>
    </row>
    <row r="7042" spans="13:16" x14ac:dyDescent="0.25">
      <c r="M7042">
        <f>1*1.7*1.4</f>
        <v>2.38</v>
      </c>
      <c r="N7042">
        <v>1</v>
      </c>
      <c r="O7042">
        <v>1.7</v>
      </c>
      <c r="P7042">
        <v>1.4</v>
      </c>
    </row>
    <row r="7043" spans="13:16" x14ac:dyDescent="0.25">
      <c r="M7043">
        <f>1*1.7*2.4</f>
        <v>4.08</v>
      </c>
      <c r="N7043">
        <v>1</v>
      </c>
      <c r="O7043">
        <v>1.7</v>
      </c>
      <c r="P7043">
        <v>2.4</v>
      </c>
    </row>
    <row r="7044" spans="13:16" x14ac:dyDescent="0.25">
      <c r="M7044">
        <f>1*1.7*3.4</f>
        <v>5.7799999999999994</v>
      </c>
      <c r="N7044">
        <v>1</v>
      </c>
      <c r="O7044">
        <v>1.7</v>
      </c>
      <c r="P7044">
        <v>3.4</v>
      </c>
    </row>
    <row r="7045" spans="13:16" x14ac:dyDescent="0.25">
      <c r="M7045">
        <f>1*1.7*4.4</f>
        <v>7.48</v>
      </c>
      <c r="N7045">
        <v>1</v>
      </c>
      <c r="O7045">
        <v>1.7</v>
      </c>
      <c r="P7045">
        <v>4.4000000000000004</v>
      </c>
    </row>
    <row r="7046" spans="13:16" x14ac:dyDescent="0.25">
      <c r="M7046">
        <f>1*1.7*5.4</f>
        <v>9.18</v>
      </c>
      <c r="N7046">
        <v>1</v>
      </c>
      <c r="O7046">
        <v>1.7</v>
      </c>
      <c r="P7046">
        <v>5.4</v>
      </c>
    </row>
    <row r="7047" spans="13:16" x14ac:dyDescent="0.25">
      <c r="M7047">
        <f>1*1.7*6.4</f>
        <v>10.88</v>
      </c>
      <c r="N7047">
        <v>1</v>
      </c>
      <c r="O7047">
        <v>1.7</v>
      </c>
      <c r="P7047">
        <v>6.4</v>
      </c>
    </row>
    <row r="7048" spans="13:16" x14ac:dyDescent="0.25">
      <c r="M7048">
        <f>1*1.7*7.4</f>
        <v>12.58</v>
      </c>
      <c r="N7048">
        <v>1</v>
      </c>
      <c r="O7048">
        <v>1.7</v>
      </c>
      <c r="P7048">
        <v>7.4</v>
      </c>
    </row>
    <row r="7049" spans="13:16" x14ac:dyDescent="0.25">
      <c r="M7049">
        <f>1*1.7*8.4</f>
        <v>14.28</v>
      </c>
      <c r="N7049">
        <v>1</v>
      </c>
      <c r="O7049">
        <v>1.7</v>
      </c>
      <c r="P7049">
        <v>8.4</v>
      </c>
    </row>
    <row r="7050" spans="13:16" x14ac:dyDescent="0.25">
      <c r="M7050">
        <f>1*1.7*9.4</f>
        <v>15.98</v>
      </c>
      <c r="N7050">
        <v>1</v>
      </c>
      <c r="O7050">
        <v>1.7</v>
      </c>
      <c r="P7050">
        <v>9.4</v>
      </c>
    </row>
    <row r="7051" spans="13:16" x14ac:dyDescent="0.25">
      <c r="M7051">
        <f>1*1.7*10.4</f>
        <v>17.68</v>
      </c>
      <c r="N7051">
        <v>1</v>
      </c>
      <c r="O7051">
        <v>1.7</v>
      </c>
      <c r="P7051">
        <v>10.4</v>
      </c>
    </row>
    <row r="7052" spans="13:16" x14ac:dyDescent="0.25">
      <c r="M7052">
        <f>1*1.7*1.5</f>
        <v>2.5499999999999998</v>
      </c>
      <c r="N7052">
        <v>1</v>
      </c>
      <c r="O7052">
        <v>1.7</v>
      </c>
      <c r="P7052">
        <v>1.5</v>
      </c>
    </row>
    <row r="7053" spans="13:16" x14ac:dyDescent="0.25">
      <c r="M7053">
        <f>1*1.7*2.5</f>
        <v>4.25</v>
      </c>
      <c r="N7053">
        <v>1</v>
      </c>
      <c r="O7053">
        <v>1.7</v>
      </c>
      <c r="P7053">
        <v>2.5</v>
      </c>
    </row>
    <row r="7054" spans="13:16" x14ac:dyDescent="0.25">
      <c r="M7054">
        <f>1*1.7*3.5</f>
        <v>5.95</v>
      </c>
      <c r="N7054">
        <v>1</v>
      </c>
      <c r="O7054">
        <v>1.7</v>
      </c>
      <c r="P7054">
        <v>3.5</v>
      </c>
    </row>
    <row r="7055" spans="13:16" x14ac:dyDescent="0.25">
      <c r="M7055">
        <f>1*1.7*4.5</f>
        <v>7.6499999999999995</v>
      </c>
      <c r="N7055">
        <v>1</v>
      </c>
      <c r="O7055">
        <v>1.7</v>
      </c>
      <c r="P7055">
        <v>4.5</v>
      </c>
    </row>
    <row r="7056" spans="13:16" x14ac:dyDescent="0.25">
      <c r="M7056">
        <f>1*1.7*5.5</f>
        <v>9.35</v>
      </c>
      <c r="N7056">
        <v>1</v>
      </c>
      <c r="O7056">
        <v>1.7</v>
      </c>
      <c r="P7056">
        <v>5.5</v>
      </c>
    </row>
    <row r="7057" spans="13:16" x14ac:dyDescent="0.25">
      <c r="M7057">
        <f>1*1.7*6.5</f>
        <v>11.049999999999999</v>
      </c>
      <c r="N7057">
        <v>1</v>
      </c>
      <c r="O7057">
        <v>1.7</v>
      </c>
      <c r="P7057">
        <v>6.5</v>
      </c>
    </row>
    <row r="7058" spans="13:16" x14ac:dyDescent="0.25">
      <c r="M7058">
        <f>1*1.7*7.5</f>
        <v>12.75</v>
      </c>
      <c r="N7058">
        <v>1</v>
      </c>
      <c r="O7058">
        <v>1.7</v>
      </c>
      <c r="P7058">
        <v>7.5</v>
      </c>
    </row>
    <row r="7059" spans="13:16" x14ac:dyDescent="0.25">
      <c r="M7059">
        <f>1*1.7*8.5</f>
        <v>14.45</v>
      </c>
      <c r="N7059">
        <v>1</v>
      </c>
      <c r="O7059">
        <v>1.7</v>
      </c>
      <c r="P7059">
        <v>8.5</v>
      </c>
    </row>
    <row r="7060" spans="13:16" x14ac:dyDescent="0.25">
      <c r="M7060">
        <f>1*1.7*9.5</f>
        <v>16.149999999999999</v>
      </c>
      <c r="N7060">
        <v>1</v>
      </c>
      <c r="O7060">
        <v>1.7</v>
      </c>
      <c r="P7060">
        <v>9.5</v>
      </c>
    </row>
    <row r="7061" spans="13:16" x14ac:dyDescent="0.25">
      <c r="M7061">
        <f>1*1.7*10.5</f>
        <v>17.849999999999998</v>
      </c>
      <c r="N7061">
        <v>1</v>
      </c>
      <c r="O7061">
        <v>1.7</v>
      </c>
      <c r="P7061">
        <v>10.5</v>
      </c>
    </row>
    <row r="7062" spans="13:16" x14ac:dyDescent="0.25">
      <c r="M7062">
        <f>1*1.7*1.6</f>
        <v>2.72</v>
      </c>
      <c r="N7062">
        <v>1</v>
      </c>
      <c r="O7062">
        <v>1.7</v>
      </c>
      <c r="P7062">
        <v>1.6</v>
      </c>
    </row>
    <row r="7063" spans="13:16" x14ac:dyDescent="0.25">
      <c r="M7063">
        <f>1*1.7*2.6</f>
        <v>4.42</v>
      </c>
      <c r="N7063">
        <v>1</v>
      </c>
      <c r="O7063">
        <v>1.7</v>
      </c>
      <c r="P7063">
        <v>2.6</v>
      </c>
    </row>
    <row r="7064" spans="13:16" x14ac:dyDescent="0.25">
      <c r="M7064">
        <f>1*1.7*3.6</f>
        <v>6.12</v>
      </c>
      <c r="N7064">
        <v>1</v>
      </c>
      <c r="O7064">
        <v>1.7</v>
      </c>
      <c r="P7064">
        <v>3.6</v>
      </c>
    </row>
    <row r="7065" spans="13:16" x14ac:dyDescent="0.25">
      <c r="M7065">
        <f>1*1.7*4.6</f>
        <v>7.8199999999999994</v>
      </c>
      <c r="N7065">
        <v>1</v>
      </c>
      <c r="O7065">
        <v>1.7</v>
      </c>
      <c r="P7065">
        <v>4.5999999999999996</v>
      </c>
    </row>
    <row r="7066" spans="13:16" x14ac:dyDescent="0.25">
      <c r="M7066">
        <f>1*1.7*5.6</f>
        <v>9.52</v>
      </c>
      <c r="N7066">
        <v>1</v>
      </c>
      <c r="O7066">
        <v>1.7</v>
      </c>
      <c r="P7066">
        <v>5.6</v>
      </c>
    </row>
    <row r="7067" spans="13:16" x14ac:dyDescent="0.25">
      <c r="M7067">
        <f>1*1.7*6.6</f>
        <v>11.219999999999999</v>
      </c>
      <c r="N7067">
        <v>1</v>
      </c>
      <c r="O7067">
        <v>1.7</v>
      </c>
      <c r="P7067">
        <v>6.6</v>
      </c>
    </row>
    <row r="7068" spans="13:16" x14ac:dyDescent="0.25">
      <c r="M7068">
        <f>1*1.7*7.6</f>
        <v>12.92</v>
      </c>
      <c r="N7068">
        <v>1</v>
      </c>
      <c r="O7068">
        <v>1.7</v>
      </c>
      <c r="P7068">
        <v>7.6</v>
      </c>
    </row>
    <row r="7069" spans="13:16" x14ac:dyDescent="0.25">
      <c r="M7069">
        <f>1*1.7*8.6</f>
        <v>14.62</v>
      </c>
      <c r="N7069">
        <v>1</v>
      </c>
      <c r="O7069">
        <v>1.7</v>
      </c>
      <c r="P7069">
        <v>8.6</v>
      </c>
    </row>
    <row r="7070" spans="13:16" x14ac:dyDescent="0.25">
      <c r="M7070">
        <f>1*1.7*9.6</f>
        <v>16.32</v>
      </c>
      <c r="N7070">
        <v>1</v>
      </c>
      <c r="O7070">
        <v>1.7</v>
      </c>
      <c r="P7070">
        <v>9.6</v>
      </c>
    </row>
    <row r="7071" spans="13:16" x14ac:dyDescent="0.25">
      <c r="M7071">
        <f>1*1.7*10.6</f>
        <v>18.02</v>
      </c>
      <c r="N7071">
        <v>1</v>
      </c>
      <c r="O7071">
        <v>1.7</v>
      </c>
      <c r="P7071">
        <v>10.6</v>
      </c>
    </row>
    <row r="7072" spans="13:16" x14ac:dyDescent="0.25">
      <c r="M7072">
        <f>1*1.7*1.7</f>
        <v>2.8899999999999997</v>
      </c>
      <c r="N7072">
        <v>1</v>
      </c>
      <c r="O7072">
        <v>1.7</v>
      </c>
      <c r="P7072">
        <v>1.7</v>
      </c>
    </row>
    <row r="7073" spans="13:16" x14ac:dyDescent="0.25">
      <c r="M7073">
        <f>1*1.7*2.7</f>
        <v>4.59</v>
      </c>
      <c r="N7073">
        <v>1</v>
      </c>
      <c r="O7073">
        <v>1.7</v>
      </c>
      <c r="P7073">
        <v>2.7</v>
      </c>
    </row>
    <row r="7074" spans="13:16" x14ac:dyDescent="0.25">
      <c r="M7074">
        <f>1*1.7*3.7</f>
        <v>6.29</v>
      </c>
      <c r="N7074">
        <v>1</v>
      </c>
      <c r="O7074">
        <v>1.7</v>
      </c>
      <c r="P7074">
        <v>3.7</v>
      </c>
    </row>
    <row r="7075" spans="13:16" x14ac:dyDescent="0.25">
      <c r="M7075">
        <f>1*1.7*4.7</f>
        <v>7.99</v>
      </c>
      <c r="N7075">
        <v>1</v>
      </c>
      <c r="O7075">
        <v>1.7</v>
      </c>
      <c r="P7075">
        <v>4.7</v>
      </c>
    </row>
    <row r="7076" spans="13:16" x14ac:dyDescent="0.25">
      <c r="M7076">
        <f>1*1.7*5.7</f>
        <v>9.69</v>
      </c>
      <c r="N7076">
        <v>1</v>
      </c>
      <c r="O7076">
        <v>1.7</v>
      </c>
      <c r="P7076">
        <v>5.7</v>
      </c>
    </row>
    <row r="7077" spans="13:16" x14ac:dyDescent="0.25">
      <c r="M7077">
        <f>1*1.7*6.7</f>
        <v>11.39</v>
      </c>
      <c r="N7077">
        <v>1</v>
      </c>
      <c r="O7077">
        <v>1.7</v>
      </c>
      <c r="P7077">
        <v>6.7</v>
      </c>
    </row>
    <row r="7078" spans="13:16" x14ac:dyDescent="0.25">
      <c r="M7078">
        <f>1*1.7*7.7</f>
        <v>13.09</v>
      </c>
      <c r="N7078">
        <v>1</v>
      </c>
      <c r="O7078">
        <v>1.7</v>
      </c>
      <c r="P7078">
        <v>7.7</v>
      </c>
    </row>
    <row r="7079" spans="13:16" x14ac:dyDescent="0.25">
      <c r="M7079">
        <f>1*1.7*8.7</f>
        <v>14.79</v>
      </c>
      <c r="N7079">
        <v>1</v>
      </c>
      <c r="O7079">
        <v>1.7</v>
      </c>
      <c r="P7079">
        <v>8.6999999999999993</v>
      </c>
    </row>
    <row r="7080" spans="13:16" x14ac:dyDescent="0.25">
      <c r="M7080">
        <f>1*1.7*9.7</f>
        <v>16.489999999999998</v>
      </c>
      <c r="N7080">
        <v>1</v>
      </c>
      <c r="O7080">
        <v>1.7</v>
      </c>
      <c r="P7080">
        <v>9.6999999999999993</v>
      </c>
    </row>
    <row r="7081" spans="13:16" x14ac:dyDescent="0.25">
      <c r="M7081">
        <f>1*1.7*10.7</f>
        <v>18.189999999999998</v>
      </c>
      <c r="N7081">
        <v>1</v>
      </c>
      <c r="O7081">
        <v>1.7</v>
      </c>
      <c r="P7081">
        <v>10.7</v>
      </c>
    </row>
    <row r="7082" spans="13:16" x14ac:dyDescent="0.25">
      <c r="M7082">
        <f>1*1.7*1.8</f>
        <v>3.06</v>
      </c>
      <c r="N7082">
        <v>1</v>
      </c>
      <c r="O7082">
        <v>1.7</v>
      </c>
      <c r="P7082">
        <v>1.8</v>
      </c>
    </row>
    <row r="7083" spans="13:16" x14ac:dyDescent="0.25">
      <c r="M7083">
        <f>1*1.7*2.8</f>
        <v>4.76</v>
      </c>
      <c r="N7083">
        <v>1</v>
      </c>
      <c r="O7083">
        <v>1.7</v>
      </c>
      <c r="P7083">
        <v>2.8</v>
      </c>
    </row>
    <row r="7084" spans="13:16" x14ac:dyDescent="0.25">
      <c r="M7084">
        <f>1*1.7*3.8</f>
        <v>6.46</v>
      </c>
      <c r="N7084">
        <v>1</v>
      </c>
      <c r="O7084">
        <v>1.7</v>
      </c>
      <c r="P7084">
        <v>3.8</v>
      </c>
    </row>
    <row r="7085" spans="13:16" x14ac:dyDescent="0.25">
      <c r="M7085">
        <f>1*1.7*4.8</f>
        <v>8.16</v>
      </c>
      <c r="N7085">
        <v>1</v>
      </c>
      <c r="O7085">
        <v>1.7</v>
      </c>
      <c r="P7085">
        <v>4.8</v>
      </c>
    </row>
    <row r="7086" spans="13:16" x14ac:dyDescent="0.25">
      <c r="M7086">
        <f>1*1.7*5.8</f>
        <v>9.86</v>
      </c>
      <c r="N7086">
        <v>1</v>
      </c>
      <c r="O7086">
        <v>1.7</v>
      </c>
      <c r="P7086">
        <v>5.8</v>
      </c>
    </row>
    <row r="7087" spans="13:16" x14ac:dyDescent="0.25">
      <c r="M7087">
        <f>1*1.7*6.8</f>
        <v>11.559999999999999</v>
      </c>
      <c r="N7087">
        <v>1</v>
      </c>
      <c r="O7087">
        <v>1.7</v>
      </c>
      <c r="P7087">
        <v>6.8</v>
      </c>
    </row>
    <row r="7088" spans="13:16" x14ac:dyDescent="0.25">
      <c r="M7088">
        <f>1*1.7*7.8</f>
        <v>13.26</v>
      </c>
      <c r="N7088">
        <v>1</v>
      </c>
      <c r="O7088">
        <v>1.7</v>
      </c>
      <c r="P7088">
        <v>7.8</v>
      </c>
    </row>
    <row r="7089" spans="13:16" x14ac:dyDescent="0.25">
      <c r="M7089">
        <f>1*1.7*8.8</f>
        <v>14.96</v>
      </c>
      <c r="N7089">
        <v>1</v>
      </c>
      <c r="O7089">
        <v>1.7</v>
      </c>
      <c r="P7089">
        <v>8.8000000000000007</v>
      </c>
    </row>
    <row r="7090" spans="13:16" x14ac:dyDescent="0.25">
      <c r="M7090">
        <f>1*1.7*9.8</f>
        <v>16.66</v>
      </c>
      <c r="N7090">
        <v>1</v>
      </c>
      <c r="O7090">
        <v>1.7</v>
      </c>
      <c r="P7090">
        <v>9.8000000000000007</v>
      </c>
    </row>
    <row r="7091" spans="13:16" x14ac:dyDescent="0.25">
      <c r="M7091">
        <f>1*1.7*10.8</f>
        <v>18.36</v>
      </c>
      <c r="N7091">
        <v>1</v>
      </c>
      <c r="O7091">
        <v>1.7</v>
      </c>
      <c r="P7091">
        <v>10.8</v>
      </c>
    </row>
    <row r="7092" spans="13:16" x14ac:dyDescent="0.25">
      <c r="M7092">
        <f>1*1.7*1.9</f>
        <v>3.23</v>
      </c>
      <c r="N7092">
        <v>1</v>
      </c>
      <c r="O7092">
        <v>1.7</v>
      </c>
      <c r="P7092">
        <v>1.9</v>
      </c>
    </row>
    <row r="7093" spans="13:16" x14ac:dyDescent="0.25">
      <c r="M7093">
        <f>1*1.7*2.9</f>
        <v>4.93</v>
      </c>
      <c r="N7093">
        <v>1</v>
      </c>
      <c r="O7093">
        <v>1.7</v>
      </c>
      <c r="P7093">
        <v>2.9</v>
      </c>
    </row>
    <row r="7094" spans="13:16" x14ac:dyDescent="0.25">
      <c r="M7094">
        <f>1*1.7*3.9</f>
        <v>6.63</v>
      </c>
      <c r="N7094">
        <v>1</v>
      </c>
      <c r="O7094">
        <v>1.7</v>
      </c>
      <c r="P7094">
        <v>3.9</v>
      </c>
    </row>
    <row r="7095" spans="13:16" x14ac:dyDescent="0.25">
      <c r="M7095">
        <f>1*1.7*4.9</f>
        <v>8.33</v>
      </c>
      <c r="N7095">
        <v>1</v>
      </c>
      <c r="O7095">
        <v>1.7</v>
      </c>
      <c r="P7095">
        <v>4.9000000000000004</v>
      </c>
    </row>
    <row r="7096" spans="13:16" x14ac:dyDescent="0.25">
      <c r="M7096">
        <f>1*1.7*5.9</f>
        <v>10.030000000000001</v>
      </c>
      <c r="N7096">
        <v>1</v>
      </c>
      <c r="O7096">
        <v>1.7</v>
      </c>
      <c r="P7096">
        <v>5.9</v>
      </c>
    </row>
    <row r="7097" spans="13:16" x14ac:dyDescent="0.25">
      <c r="M7097">
        <f>1*1.7*6.9</f>
        <v>11.73</v>
      </c>
      <c r="N7097">
        <v>1</v>
      </c>
      <c r="O7097">
        <v>1.7</v>
      </c>
      <c r="P7097">
        <v>6.9</v>
      </c>
    </row>
    <row r="7098" spans="13:16" x14ac:dyDescent="0.25">
      <c r="M7098">
        <f>1*1.7*7.9</f>
        <v>13.43</v>
      </c>
      <c r="N7098">
        <v>1</v>
      </c>
      <c r="O7098">
        <v>1.7</v>
      </c>
      <c r="P7098">
        <v>7.9</v>
      </c>
    </row>
    <row r="7099" spans="13:16" x14ac:dyDescent="0.25">
      <c r="M7099">
        <f>1*1.7*8.9</f>
        <v>15.13</v>
      </c>
      <c r="N7099">
        <v>1</v>
      </c>
      <c r="O7099">
        <v>1.7</v>
      </c>
      <c r="P7099">
        <v>8.9</v>
      </c>
    </row>
    <row r="7100" spans="13:16" x14ac:dyDescent="0.25">
      <c r="M7100">
        <f>1*1.7*9.9</f>
        <v>16.830000000000002</v>
      </c>
      <c r="N7100">
        <v>1</v>
      </c>
      <c r="O7100">
        <v>1.7</v>
      </c>
      <c r="P7100">
        <v>9.9</v>
      </c>
    </row>
    <row r="7101" spans="13:16" x14ac:dyDescent="0.25">
      <c r="M7101">
        <f>1*1.7*10.9</f>
        <v>18.53</v>
      </c>
      <c r="N7101">
        <v>1</v>
      </c>
      <c r="O7101">
        <v>1.7</v>
      </c>
      <c r="P7101">
        <v>10.9</v>
      </c>
    </row>
    <row r="7102" spans="13:16" x14ac:dyDescent="0.25">
      <c r="M7102">
        <f>1*2.7*1</f>
        <v>2.7</v>
      </c>
      <c r="N7102">
        <v>1</v>
      </c>
      <c r="O7102">
        <v>2.7</v>
      </c>
      <c r="P7102">
        <v>1</v>
      </c>
    </row>
    <row r="7103" spans="13:16" x14ac:dyDescent="0.25">
      <c r="M7103">
        <f>1*2.7*2</f>
        <v>5.4</v>
      </c>
      <c r="N7103">
        <v>1</v>
      </c>
      <c r="O7103">
        <v>2.7</v>
      </c>
      <c r="P7103">
        <v>2</v>
      </c>
    </row>
    <row r="7104" spans="13:16" x14ac:dyDescent="0.25">
      <c r="M7104">
        <f>1*2.7*3</f>
        <v>8.1000000000000014</v>
      </c>
      <c r="N7104">
        <v>1</v>
      </c>
      <c r="O7104">
        <v>2.7</v>
      </c>
      <c r="P7104">
        <v>3</v>
      </c>
    </row>
    <row r="7105" spans="13:16" x14ac:dyDescent="0.25">
      <c r="M7105">
        <f>1*2.7*4</f>
        <v>10.8</v>
      </c>
      <c r="N7105">
        <v>1</v>
      </c>
      <c r="O7105">
        <v>2.7</v>
      </c>
      <c r="P7105">
        <v>4</v>
      </c>
    </row>
    <row r="7106" spans="13:16" x14ac:dyDescent="0.25">
      <c r="M7106">
        <f>1*2.7*5</f>
        <v>13.5</v>
      </c>
      <c r="N7106">
        <v>1</v>
      </c>
      <c r="O7106">
        <v>2.7</v>
      </c>
      <c r="P7106">
        <v>5</v>
      </c>
    </row>
    <row r="7107" spans="13:16" x14ac:dyDescent="0.25">
      <c r="M7107">
        <f>1*2.7*6</f>
        <v>16.200000000000003</v>
      </c>
      <c r="N7107">
        <v>1</v>
      </c>
      <c r="O7107">
        <v>2.7</v>
      </c>
      <c r="P7107">
        <v>6</v>
      </c>
    </row>
    <row r="7108" spans="13:16" x14ac:dyDescent="0.25">
      <c r="M7108">
        <f>1*2.7*7</f>
        <v>18.900000000000002</v>
      </c>
      <c r="N7108">
        <v>1</v>
      </c>
      <c r="O7108">
        <v>2.7</v>
      </c>
      <c r="P7108">
        <v>7</v>
      </c>
    </row>
    <row r="7109" spans="13:16" x14ac:dyDescent="0.25">
      <c r="M7109">
        <f>1*2.7*8</f>
        <v>21.6</v>
      </c>
      <c r="N7109">
        <v>1</v>
      </c>
      <c r="O7109">
        <v>2.7</v>
      </c>
      <c r="P7109">
        <v>8</v>
      </c>
    </row>
    <row r="7110" spans="13:16" x14ac:dyDescent="0.25">
      <c r="M7110">
        <f>1*2.7*9</f>
        <v>24.3</v>
      </c>
      <c r="N7110">
        <v>1</v>
      </c>
      <c r="O7110">
        <v>2.7</v>
      </c>
      <c r="P7110">
        <v>9</v>
      </c>
    </row>
    <row r="7111" spans="13:16" x14ac:dyDescent="0.25">
      <c r="M7111">
        <f>1*2.7*10</f>
        <v>27</v>
      </c>
      <c r="N7111">
        <v>1</v>
      </c>
      <c r="O7111">
        <v>2.7</v>
      </c>
      <c r="P7111">
        <v>10</v>
      </c>
    </row>
    <row r="7112" spans="13:16" x14ac:dyDescent="0.25">
      <c r="M7112">
        <f>1*2.7*1.1</f>
        <v>2.9700000000000006</v>
      </c>
      <c r="N7112">
        <v>1</v>
      </c>
      <c r="O7112">
        <v>2.7</v>
      </c>
      <c r="P7112">
        <v>1.1000000000000001</v>
      </c>
    </row>
    <row r="7113" spans="13:16" x14ac:dyDescent="0.25">
      <c r="M7113">
        <f>1*2.7*2.1</f>
        <v>5.6700000000000008</v>
      </c>
      <c r="N7113">
        <v>1</v>
      </c>
      <c r="O7113">
        <v>2.7</v>
      </c>
      <c r="P7113">
        <v>2.1</v>
      </c>
    </row>
    <row r="7114" spans="13:16" x14ac:dyDescent="0.25">
      <c r="M7114">
        <f>1*2.7*3.1</f>
        <v>8.370000000000001</v>
      </c>
      <c r="N7114">
        <v>1</v>
      </c>
      <c r="O7114">
        <v>2.7</v>
      </c>
      <c r="P7114">
        <v>3.1</v>
      </c>
    </row>
    <row r="7115" spans="13:16" x14ac:dyDescent="0.25">
      <c r="M7115">
        <f>1*2.7*4.1</f>
        <v>11.07</v>
      </c>
      <c r="N7115">
        <v>1</v>
      </c>
      <c r="O7115">
        <v>2.7</v>
      </c>
      <c r="P7115">
        <v>4.0999999999999996</v>
      </c>
    </row>
    <row r="7116" spans="13:16" x14ac:dyDescent="0.25">
      <c r="M7116">
        <f>1*2.7*5.1</f>
        <v>13.77</v>
      </c>
      <c r="N7116">
        <v>1</v>
      </c>
      <c r="O7116">
        <v>2.7</v>
      </c>
      <c r="P7116">
        <v>5.0999999999999996</v>
      </c>
    </row>
    <row r="7117" spans="13:16" x14ac:dyDescent="0.25">
      <c r="M7117">
        <f>1*2.7*6.1</f>
        <v>16.47</v>
      </c>
      <c r="N7117">
        <v>1</v>
      </c>
      <c r="O7117">
        <v>2.7</v>
      </c>
      <c r="P7117">
        <v>6.1</v>
      </c>
    </row>
    <row r="7118" spans="13:16" x14ac:dyDescent="0.25">
      <c r="M7118">
        <f>1*2.7*7.1</f>
        <v>19.170000000000002</v>
      </c>
      <c r="N7118">
        <v>1</v>
      </c>
      <c r="O7118">
        <v>2.7</v>
      </c>
      <c r="P7118">
        <v>7.1</v>
      </c>
    </row>
    <row r="7119" spans="13:16" x14ac:dyDescent="0.25">
      <c r="M7119">
        <f>1*2.7*8.1</f>
        <v>21.87</v>
      </c>
      <c r="N7119">
        <v>1</v>
      </c>
      <c r="O7119">
        <v>2.7</v>
      </c>
      <c r="P7119">
        <v>8.1</v>
      </c>
    </row>
    <row r="7120" spans="13:16" x14ac:dyDescent="0.25">
      <c r="M7120">
        <f>1*2.7*9.1</f>
        <v>24.57</v>
      </c>
      <c r="N7120">
        <v>1</v>
      </c>
      <c r="O7120">
        <v>2.7</v>
      </c>
      <c r="P7120">
        <v>9.1</v>
      </c>
    </row>
    <row r="7121" spans="13:16" x14ac:dyDescent="0.25">
      <c r="M7121">
        <f>1*2.7*10.1</f>
        <v>27.27</v>
      </c>
      <c r="N7121">
        <v>1</v>
      </c>
      <c r="O7121">
        <v>2.7</v>
      </c>
      <c r="P7121">
        <v>10.1</v>
      </c>
    </row>
    <row r="7122" spans="13:16" x14ac:dyDescent="0.25">
      <c r="M7122">
        <f>1*2.7*1.2</f>
        <v>3.24</v>
      </c>
      <c r="N7122">
        <v>1</v>
      </c>
      <c r="O7122">
        <v>2.7</v>
      </c>
      <c r="P7122">
        <v>1.2</v>
      </c>
    </row>
    <row r="7123" spans="13:16" x14ac:dyDescent="0.25">
      <c r="M7123">
        <f>1*2.7*2.2</f>
        <v>5.9400000000000013</v>
      </c>
      <c r="N7123">
        <v>1</v>
      </c>
      <c r="O7123">
        <v>2.7</v>
      </c>
      <c r="P7123">
        <v>2.2000000000000002</v>
      </c>
    </row>
    <row r="7124" spans="13:16" x14ac:dyDescent="0.25">
      <c r="M7124">
        <f>1*2.7*3.2</f>
        <v>8.64</v>
      </c>
      <c r="N7124">
        <v>1</v>
      </c>
      <c r="O7124">
        <v>2.7</v>
      </c>
      <c r="P7124">
        <v>3.2</v>
      </c>
    </row>
    <row r="7125" spans="13:16" x14ac:dyDescent="0.25">
      <c r="M7125">
        <f>1*2.7*4.2</f>
        <v>11.340000000000002</v>
      </c>
      <c r="N7125">
        <v>1</v>
      </c>
      <c r="O7125">
        <v>2.7</v>
      </c>
      <c r="P7125">
        <v>4.2</v>
      </c>
    </row>
    <row r="7126" spans="13:16" x14ac:dyDescent="0.25">
      <c r="M7126">
        <f>1*2.7*5.2</f>
        <v>14.040000000000001</v>
      </c>
      <c r="N7126">
        <v>1</v>
      </c>
      <c r="O7126">
        <v>2.7</v>
      </c>
      <c r="P7126">
        <v>5.2</v>
      </c>
    </row>
    <row r="7127" spans="13:16" x14ac:dyDescent="0.25">
      <c r="M7127">
        <f>1*2.7*6.2</f>
        <v>16.740000000000002</v>
      </c>
      <c r="N7127">
        <v>1</v>
      </c>
      <c r="O7127">
        <v>2.7</v>
      </c>
      <c r="P7127">
        <v>6.2</v>
      </c>
    </row>
    <row r="7128" spans="13:16" x14ac:dyDescent="0.25">
      <c r="M7128">
        <f>1*2.7*7.2</f>
        <v>19.440000000000001</v>
      </c>
      <c r="N7128">
        <v>1</v>
      </c>
      <c r="O7128">
        <v>2.7</v>
      </c>
      <c r="P7128">
        <v>7.2</v>
      </c>
    </row>
    <row r="7129" spans="13:16" x14ac:dyDescent="0.25">
      <c r="M7129">
        <f>1*2.7*8.2</f>
        <v>22.14</v>
      </c>
      <c r="N7129">
        <v>1</v>
      </c>
      <c r="O7129">
        <v>2.7</v>
      </c>
      <c r="P7129">
        <v>8.1999999999999993</v>
      </c>
    </row>
    <row r="7130" spans="13:16" x14ac:dyDescent="0.25">
      <c r="M7130">
        <f>1*2.7*9.2</f>
        <v>24.84</v>
      </c>
      <c r="N7130">
        <v>1</v>
      </c>
      <c r="O7130">
        <v>2.7</v>
      </c>
      <c r="P7130">
        <v>9.1999999999999993</v>
      </c>
    </row>
    <row r="7131" spans="13:16" x14ac:dyDescent="0.25">
      <c r="M7131">
        <f>1*2.7*10.2</f>
        <v>27.54</v>
      </c>
      <c r="N7131">
        <v>1</v>
      </c>
      <c r="O7131">
        <v>2.7</v>
      </c>
      <c r="P7131">
        <v>10.199999999999999</v>
      </c>
    </row>
    <row r="7132" spans="13:16" x14ac:dyDescent="0.25">
      <c r="M7132">
        <f>1*2.7*1.3</f>
        <v>3.5100000000000002</v>
      </c>
      <c r="N7132">
        <v>1</v>
      </c>
      <c r="O7132">
        <v>2.7</v>
      </c>
      <c r="P7132">
        <v>1.3</v>
      </c>
    </row>
    <row r="7133" spans="13:16" x14ac:dyDescent="0.25">
      <c r="M7133">
        <f>1*2.7*2.3</f>
        <v>6.21</v>
      </c>
      <c r="N7133">
        <v>1</v>
      </c>
      <c r="O7133">
        <v>2.7</v>
      </c>
      <c r="P7133">
        <v>2.2999999999999998</v>
      </c>
    </row>
    <row r="7134" spans="13:16" x14ac:dyDescent="0.25">
      <c r="M7134">
        <f>1*2.7*3.3</f>
        <v>8.91</v>
      </c>
      <c r="N7134">
        <v>1</v>
      </c>
      <c r="O7134">
        <v>2.7</v>
      </c>
      <c r="P7134">
        <v>3.3</v>
      </c>
    </row>
    <row r="7135" spans="13:16" x14ac:dyDescent="0.25">
      <c r="M7135">
        <f>1*2.7*4.3</f>
        <v>11.61</v>
      </c>
      <c r="N7135">
        <v>1</v>
      </c>
      <c r="O7135">
        <v>2.7</v>
      </c>
      <c r="P7135">
        <v>4.3</v>
      </c>
    </row>
    <row r="7136" spans="13:16" x14ac:dyDescent="0.25">
      <c r="M7136">
        <f>1*2.7*5.3</f>
        <v>14.31</v>
      </c>
      <c r="N7136">
        <v>1</v>
      </c>
      <c r="O7136">
        <v>2.7</v>
      </c>
      <c r="P7136">
        <v>5.3</v>
      </c>
    </row>
    <row r="7137" spans="13:16" x14ac:dyDescent="0.25">
      <c r="M7137">
        <f>1*2.7*6.3</f>
        <v>17.010000000000002</v>
      </c>
      <c r="N7137">
        <v>1</v>
      </c>
      <c r="O7137">
        <v>2.7</v>
      </c>
      <c r="P7137">
        <v>6.3</v>
      </c>
    </row>
    <row r="7138" spans="13:16" x14ac:dyDescent="0.25">
      <c r="M7138">
        <f>1*2.7*7.3</f>
        <v>19.71</v>
      </c>
      <c r="N7138">
        <v>1</v>
      </c>
      <c r="O7138">
        <v>2.7</v>
      </c>
      <c r="P7138">
        <v>7.3</v>
      </c>
    </row>
    <row r="7139" spans="13:16" x14ac:dyDescent="0.25">
      <c r="M7139">
        <f>1*2.7*8.3</f>
        <v>22.410000000000004</v>
      </c>
      <c r="N7139">
        <v>1</v>
      </c>
      <c r="O7139">
        <v>2.7</v>
      </c>
      <c r="P7139">
        <v>8.3000000000000007</v>
      </c>
    </row>
    <row r="7140" spans="13:16" x14ac:dyDescent="0.25">
      <c r="M7140">
        <f>1*2.7*9.3</f>
        <v>25.110000000000003</v>
      </c>
      <c r="N7140">
        <v>1</v>
      </c>
      <c r="O7140">
        <v>2.7</v>
      </c>
      <c r="P7140">
        <v>9.3000000000000007</v>
      </c>
    </row>
    <row r="7141" spans="13:16" x14ac:dyDescent="0.25">
      <c r="M7141">
        <f>1*2.7*10.3</f>
        <v>27.810000000000002</v>
      </c>
      <c r="N7141">
        <v>1</v>
      </c>
      <c r="O7141">
        <v>2.7</v>
      </c>
      <c r="P7141">
        <v>10.3</v>
      </c>
    </row>
    <row r="7142" spans="13:16" x14ac:dyDescent="0.25">
      <c r="M7142">
        <f>1*2.7*1.4</f>
        <v>3.78</v>
      </c>
      <c r="N7142">
        <v>1</v>
      </c>
      <c r="O7142">
        <v>2.7</v>
      </c>
      <c r="P7142">
        <v>1.4</v>
      </c>
    </row>
    <row r="7143" spans="13:16" x14ac:dyDescent="0.25">
      <c r="M7143">
        <f>1*2.7*2.4</f>
        <v>6.48</v>
      </c>
      <c r="N7143">
        <v>1</v>
      </c>
      <c r="O7143">
        <v>2.7</v>
      </c>
      <c r="P7143">
        <v>2.4</v>
      </c>
    </row>
    <row r="7144" spans="13:16" x14ac:dyDescent="0.25">
      <c r="M7144">
        <f>1*2.7*3.4</f>
        <v>9.18</v>
      </c>
      <c r="N7144">
        <v>1</v>
      </c>
      <c r="O7144">
        <v>2.7</v>
      </c>
      <c r="P7144">
        <v>3.4</v>
      </c>
    </row>
    <row r="7145" spans="13:16" x14ac:dyDescent="0.25">
      <c r="M7145">
        <f>1*2.7*4.4</f>
        <v>11.880000000000003</v>
      </c>
      <c r="N7145">
        <v>1</v>
      </c>
      <c r="O7145">
        <v>2.7</v>
      </c>
      <c r="P7145">
        <v>4.4000000000000004</v>
      </c>
    </row>
    <row r="7146" spans="13:16" x14ac:dyDescent="0.25">
      <c r="M7146">
        <f>1*2.7*5.4</f>
        <v>14.580000000000002</v>
      </c>
      <c r="N7146">
        <v>1</v>
      </c>
      <c r="O7146">
        <v>2.7</v>
      </c>
      <c r="P7146">
        <v>5.4</v>
      </c>
    </row>
    <row r="7147" spans="13:16" x14ac:dyDescent="0.25">
      <c r="M7147">
        <f>1*2.7*6.4</f>
        <v>17.28</v>
      </c>
      <c r="N7147">
        <v>1</v>
      </c>
      <c r="O7147">
        <v>2.7</v>
      </c>
      <c r="P7147">
        <v>6.4</v>
      </c>
    </row>
    <row r="7148" spans="13:16" x14ac:dyDescent="0.25">
      <c r="M7148">
        <f>1*2.7*7.4</f>
        <v>19.980000000000004</v>
      </c>
      <c r="N7148">
        <v>1</v>
      </c>
      <c r="O7148">
        <v>2.7</v>
      </c>
      <c r="P7148">
        <v>7.4</v>
      </c>
    </row>
    <row r="7149" spans="13:16" x14ac:dyDescent="0.25">
      <c r="M7149">
        <f>1*2.7*8.4</f>
        <v>22.680000000000003</v>
      </c>
      <c r="N7149">
        <v>1</v>
      </c>
      <c r="O7149">
        <v>2.7</v>
      </c>
      <c r="P7149">
        <v>8.4</v>
      </c>
    </row>
    <row r="7150" spans="13:16" x14ac:dyDescent="0.25">
      <c r="M7150">
        <f>1*2.7*9.4</f>
        <v>25.380000000000003</v>
      </c>
      <c r="N7150">
        <v>1</v>
      </c>
      <c r="O7150">
        <v>2.7</v>
      </c>
      <c r="P7150">
        <v>9.4</v>
      </c>
    </row>
    <row r="7151" spans="13:16" x14ac:dyDescent="0.25">
      <c r="M7151">
        <f>1*2.7*10.4</f>
        <v>28.080000000000002</v>
      </c>
      <c r="N7151">
        <v>1</v>
      </c>
      <c r="O7151">
        <v>2.7</v>
      </c>
      <c r="P7151">
        <v>10.4</v>
      </c>
    </row>
    <row r="7152" spans="13:16" x14ac:dyDescent="0.25">
      <c r="M7152">
        <f>1*2.7*1.5</f>
        <v>4.0500000000000007</v>
      </c>
      <c r="N7152">
        <v>1</v>
      </c>
      <c r="O7152">
        <v>2.7</v>
      </c>
      <c r="P7152">
        <v>1.5</v>
      </c>
    </row>
    <row r="7153" spans="13:16" x14ac:dyDescent="0.25">
      <c r="M7153">
        <f>1*2.7*2.5</f>
        <v>6.75</v>
      </c>
      <c r="N7153">
        <v>1</v>
      </c>
      <c r="O7153">
        <v>2.7</v>
      </c>
      <c r="P7153">
        <v>2.5</v>
      </c>
    </row>
    <row r="7154" spans="13:16" x14ac:dyDescent="0.25">
      <c r="M7154">
        <f>1*2.7*3.5</f>
        <v>9.4500000000000011</v>
      </c>
      <c r="N7154">
        <v>1</v>
      </c>
      <c r="O7154">
        <v>2.7</v>
      </c>
      <c r="P7154">
        <v>3.5</v>
      </c>
    </row>
    <row r="7155" spans="13:16" x14ac:dyDescent="0.25">
      <c r="M7155">
        <f>1*2.7*4.5</f>
        <v>12.15</v>
      </c>
      <c r="N7155">
        <v>1</v>
      </c>
      <c r="O7155">
        <v>2.7</v>
      </c>
      <c r="P7155">
        <v>4.5</v>
      </c>
    </row>
    <row r="7156" spans="13:16" x14ac:dyDescent="0.25">
      <c r="M7156">
        <f>1*2.7*5.5</f>
        <v>14.850000000000001</v>
      </c>
      <c r="N7156">
        <v>1</v>
      </c>
      <c r="O7156">
        <v>2.7</v>
      </c>
      <c r="P7156">
        <v>5.5</v>
      </c>
    </row>
    <row r="7157" spans="13:16" x14ac:dyDescent="0.25">
      <c r="M7157">
        <f>1*2.7*6.5</f>
        <v>17.55</v>
      </c>
      <c r="N7157">
        <v>1</v>
      </c>
      <c r="O7157">
        <v>2.7</v>
      </c>
      <c r="P7157">
        <v>6.5</v>
      </c>
    </row>
    <row r="7158" spans="13:16" x14ac:dyDescent="0.25">
      <c r="M7158">
        <f>1*2.7*7.5</f>
        <v>20.25</v>
      </c>
      <c r="N7158">
        <v>1</v>
      </c>
      <c r="O7158">
        <v>2.7</v>
      </c>
      <c r="P7158">
        <v>7.5</v>
      </c>
    </row>
    <row r="7159" spans="13:16" x14ac:dyDescent="0.25">
      <c r="M7159">
        <f>1*2.7*8.5</f>
        <v>22.950000000000003</v>
      </c>
      <c r="N7159">
        <v>1</v>
      </c>
      <c r="O7159">
        <v>2.7</v>
      </c>
      <c r="P7159">
        <v>8.5</v>
      </c>
    </row>
    <row r="7160" spans="13:16" x14ac:dyDescent="0.25">
      <c r="M7160">
        <f>1*2.7*9.5</f>
        <v>25.650000000000002</v>
      </c>
      <c r="N7160">
        <v>1</v>
      </c>
      <c r="O7160">
        <v>2.7</v>
      </c>
      <c r="P7160">
        <v>9.5</v>
      </c>
    </row>
    <row r="7161" spans="13:16" x14ac:dyDescent="0.25">
      <c r="M7161">
        <f>1*2.7*10.5</f>
        <v>28.35</v>
      </c>
      <c r="N7161">
        <v>1</v>
      </c>
      <c r="O7161">
        <v>2.7</v>
      </c>
      <c r="P7161">
        <v>10.5</v>
      </c>
    </row>
    <row r="7162" spans="13:16" x14ac:dyDescent="0.25">
      <c r="M7162">
        <f>1*2.7*1.6</f>
        <v>4.32</v>
      </c>
      <c r="N7162">
        <v>1</v>
      </c>
      <c r="O7162">
        <v>2.7</v>
      </c>
      <c r="P7162">
        <v>1.6</v>
      </c>
    </row>
    <row r="7163" spans="13:16" x14ac:dyDescent="0.25">
      <c r="M7163">
        <f>1*2.7*2.6</f>
        <v>7.0200000000000005</v>
      </c>
      <c r="N7163">
        <v>1</v>
      </c>
      <c r="O7163">
        <v>2.7</v>
      </c>
      <c r="P7163">
        <v>2.6</v>
      </c>
    </row>
    <row r="7164" spans="13:16" x14ac:dyDescent="0.25">
      <c r="M7164">
        <f>1*2.7*3.6</f>
        <v>9.7200000000000006</v>
      </c>
      <c r="N7164">
        <v>1</v>
      </c>
      <c r="O7164">
        <v>2.7</v>
      </c>
      <c r="P7164">
        <v>3.6</v>
      </c>
    </row>
    <row r="7165" spans="13:16" x14ac:dyDescent="0.25">
      <c r="M7165">
        <f>1*2.7*4.6</f>
        <v>12.42</v>
      </c>
      <c r="N7165">
        <v>1</v>
      </c>
      <c r="O7165">
        <v>2.7</v>
      </c>
      <c r="P7165">
        <v>4.5999999999999996</v>
      </c>
    </row>
    <row r="7166" spans="13:16" x14ac:dyDescent="0.25">
      <c r="M7166">
        <f>1*2.7*5.6</f>
        <v>15.12</v>
      </c>
      <c r="N7166">
        <v>1</v>
      </c>
      <c r="O7166">
        <v>2.7</v>
      </c>
      <c r="P7166">
        <v>5.6</v>
      </c>
    </row>
    <row r="7167" spans="13:16" x14ac:dyDescent="0.25">
      <c r="M7167">
        <f>1*2.7*6.6</f>
        <v>17.82</v>
      </c>
      <c r="N7167">
        <v>1</v>
      </c>
      <c r="O7167">
        <v>2.7</v>
      </c>
      <c r="P7167">
        <v>6.6</v>
      </c>
    </row>
    <row r="7168" spans="13:16" x14ac:dyDescent="0.25">
      <c r="M7168">
        <f>1*2.7*7.6</f>
        <v>20.52</v>
      </c>
      <c r="N7168">
        <v>1</v>
      </c>
      <c r="O7168">
        <v>2.7</v>
      </c>
      <c r="P7168">
        <v>7.6</v>
      </c>
    </row>
    <row r="7169" spans="13:16" x14ac:dyDescent="0.25">
      <c r="M7169">
        <f>1*2.7*8.6</f>
        <v>23.22</v>
      </c>
      <c r="N7169">
        <v>1</v>
      </c>
      <c r="O7169">
        <v>2.7</v>
      </c>
      <c r="P7169">
        <v>8.6</v>
      </c>
    </row>
    <row r="7170" spans="13:16" x14ac:dyDescent="0.25">
      <c r="M7170">
        <f>1*2.7*9.6</f>
        <v>25.92</v>
      </c>
      <c r="N7170">
        <v>1</v>
      </c>
      <c r="O7170">
        <v>2.7</v>
      </c>
      <c r="P7170">
        <v>9.6</v>
      </c>
    </row>
    <row r="7171" spans="13:16" x14ac:dyDescent="0.25">
      <c r="M7171">
        <f>1*2.7*10.6</f>
        <v>28.62</v>
      </c>
      <c r="N7171">
        <v>1</v>
      </c>
      <c r="O7171">
        <v>2.7</v>
      </c>
      <c r="P7171">
        <v>10.6</v>
      </c>
    </row>
    <row r="7172" spans="13:16" x14ac:dyDescent="0.25">
      <c r="M7172">
        <f>1*2.7*1.7</f>
        <v>4.59</v>
      </c>
      <c r="N7172">
        <v>1</v>
      </c>
      <c r="O7172">
        <v>2.7</v>
      </c>
      <c r="P7172">
        <v>1.7</v>
      </c>
    </row>
    <row r="7173" spans="13:16" x14ac:dyDescent="0.25">
      <c r="M7173">
        <f>1*2.7*2.7</f>
        <v>7.2900000000000009</v>
      </c>
      <c r="N7173">
        <v>1</v>
      </c>
      <c r="O7173">
        <v>2.7</v>
      </c>
      <c r="P7173">
        <v>2.7</v>
      </c>
    </row>
    <row r="7174" spans="13:16" x14ac:dyDescent="0.25">
      <c r="M7174">
        <f>1*2.7*3.7</f>
        <v>9.990000000000002</v>
      </c>
      <c r="N7174">
        <v>1</v>
      </c>
      <c r="O7174">
        <v>2.7</v>
      </c>
      <c r="P7174">
        <v>3.7</v>
      </c>
    </row>
    <row r="7175" spans="13:16" x14ac:dyDescent="0.25">
      <c r="M7175">
        <f>1*2.7*4.7</f>
        <v>12.690000000000001</v>
      </c>
      <c r="N7175">
        <v>1</v>
      </c>
      <c r="O7175">
        <v>2.7</v>
      </c>
      <c r="P7175">
        <v>4.7</v>
      </c>
    </row>
    <row r="7176" spans="13:16" x14ac:dyDescent="0.25">
      <c r="M7176">
        <f>1*2.7*5.7</f>
        <v>15.390000000000002</v>
      </c>
      <c r="N7176">
        <v>1</v>
      </c>
      <c r="O7176">
        <v>2.7</v>
      </c>
      <c r="P7176">
        <v>5.7</v>
      </c>
    </row>
    <row r="7177" spans="13:16" x14ac:dyDescent="0.25">
      <c r="M7177">
        <f>1*2.7*6.7</f>
        <v>18.090000000000003</v>
      </c>
      <c r="N7177">
        <v>1</v>
      </c>
      <c r="O7177">
        <v>2.7</v>
      </c>
      <c r="P7177">
        <v>6.7</v>
      </c>
    </row>
    <row r="7178" spans="13:16" x14ac:dyDescent="0.25">
      <c r="M7178">
        <f>1*2.7*7.7</f>
        <v>20.790000000000003</v>
      </c>
      <c r="N7178">
        <v>1</v>
      </c>
      <c r="O7178">
        <v>2.7</v>
      </c>
      <c r="P7178">
        <v>7.7</v>
      </c>
    </row>
    <row r="7179" spans="13:16" x14ac:dyDescent="0.25">
      <c r="M7179">
        <f>1*2.7*8.7</f>
        <v>23.49</v>
      </c>
      <c r="N7179">
        <v>1</v>
      </c>
      <c r="O7179">
        <v>2.7</v>
      </c>
      <c r="P7179">
        <v>8.6999999999999993</v>
      </c>
    </row>
    <row r="7180" spans="13:16" x14ac:dyDescent="0.25">
      <c r="M7180">
        <f>1*2.7*9.7</f>
        <v>26.19</v>
      </c>
      <c r="N7180">
        <v>1</v>
      </c>
      <c r="O7180">
        <v>2.7</v>
      </c>
      <c r="P7180">
        <v>9.6999999999999993</v>
      </c>
    </row>
    <row r="7181" spans="13:16" x14ac:dyDescent="0.25">
      <c r="M7181">
        <f>1*2.7*10.7</f>
        <v>28.89</v>
      </c>
      <c r="N7181">
        <v>1</v>
      </c>
      <c r="O7181">
        <v>2.7</v>
      </c>
      <c r="P7181">
        <v>10.7</v>
      </c>
    </row>
    <row r="7182" spans="13:16" x14ac:dyDescent="0.25">
      <c r="M7182">
        <f>1*2.7*1.8</f>
        <v>4.8600000000000003</v>
      </c>
      <c r="N7182">
        <v>1</v>
      </c>
      <c r="O7182">
        <v>2.7</v>
      </c>
      <c r="P7182">
        <v>1.8</v>
      </c>
    </row>
    <row r="7183" spans="13:16" x14ac:dyDescent="0.25">
      <c r="M7183">
        <f>1*2.7*2.8</f>
        <v>7.56</v>
      </c>
      <c r="N7183">
        <v>1</v>
      </c>
      <c r="O7183">
        <v>2.7</v>
      </c>
      <c r="P7183">
        <v>2.8</v>
      </c>
    </row>
    <row r="7184" spans="13:16" x14ac:dyDescent="0.25">
      <c r="M7184">
        <f>1*2.7*3.8</f>
        <v>10.26</v>
      </c>
      <c r="N7184">
        <v>1</v>
      </c>
      <c r="O7184">
        <v>2.7</v>
      </c>
      <c r="P7184">
        <v>3.8</v>
      </c>
    </row>
    <row r="7185" spans="13:16" x14ac:dyDescent="0.25">
      <c r="M7185">
        <f>1*2.7*4.8</f>
        <v>12.96</v>
      </c>
      <c r="N7185">
        <v>1</v>
      </c>
      <c r="O7185">
        <v>2.7</v>
      </c>
      <c r="P7185">
        <v>4.8</v>
      </c>
    </row>
    <row r="7186" spans="13:16" x14ac:dyDescent="0.25">
      <c r="M7186">
        <f>1*2.7*5.8</f>
        <v>15.66</v>
      </c>
      <c r="N7186">
        <v>1</v>
      </c>
      <c r="O7186">
        <v>2.7</v>
      </c>
      <c r="P7186">
        <v>5.8</v>
      </c>
    </row>
    <row r="7187" spans="13:16" x14ac:dyDescent="0.25">
      <c r="M7187">
        <f>1*2.7*6.8</f>
        <v>18.36</v>
      </c>
      <c r="N7187">
        <v>1</v>
      </c>
      <c r="O7187">
        <v>2.7</v>
      </c>
      <c r="P7187">
        <v>6.8</v>
      </c>
    </row>
    <row r="7188" spans="13:16" x14ac:dyDescent="0.25">
      <c r="M7188">
        <f>1*2.7*7.8</f>
        <v>21.060000000000002</v>
      </c>
      <c r="N7188">
        <v>1</v>
      </c>
      <c r="O7188">
        <v>2.7</v>
      </c>
      <c r="P7188">
        <v>7.8</v>
      </c>
    </row>
    <row r="7189" spans="13:16" x14ac:dyDescent="0.25">
      <c r="M7189">
        <f>1*2.7*8.8</f>
        <v>23.760000000000005</v>
      </c>
      <c r="N7189">
        <v>1</v>
      </c>
      <c r="O7189">
        <v>2.7</v>
      </c>
      <c r="P7189">
        <v>8.8000000000000007</v>
      </c>
    </row>
    <row r="7190" spans="13:16" x14ac:dyDescent="0.25">
      <c r="M7190">
        <f>1*2.7*9.8</f>
        <v>26.460000000000004</v>
      </c>
      <c r="N7190">
        <v>1</v>
      </c>
      <c r="O7190">
        <v>2.7</v>
      </c>
      <c r="P7190">
        <v>9.8000000000000007</v>
      </c>
    </row>
    <row r="7191" spans="13:16" x14ac:dyDescent="0.25">
      <c r="M7191">
        <f>1*2.7*10.8</f>
        <v>29.160000000000004</v>
      </c>
      <c r="N7191">
        <v>1</v>
      </c>
      <c r="O7191">
        <v>2.7</v>
      </c>
      <c r="P7191">
        <v>10.8</v>
      </c>
    </row>
    <row r="7192" spans="13:16" x14ac:dyDescent="0.25">
      <c r="M7192">
        <f>1*2.7*1.9</f>
        <v>5.13</v>
      </c>
      <c r="N7192">
        <v>1</v>
      </c>
      <c r="O7192">
        <v>2.7</v>
      </c>
      <c r="P7192">
        <v>1.9</v>
      </c>
    </row>
    <row r="7193" spans="13:16" x14ac:dyDescent="0.25">
      <c r="M7193">
        <f>1*2.7*2.9</f>
        <v>7.83</v>
      </c>
      <c r="N7193">
        <v>1</v>
      </c>
      <c r="O7193">
        <v>2.7</v>
      </c>
      <c r="P7193">
        <v>2.9</v>
      </c>
    </row>
    <row r="7194" spans="13:16" x14ac:dyDescent="0.25">
      <c r="M7194">
        <f>1*2.7*3.9</f>
        <v>10.530000000000001</v>
      </c>
      <c r="N7194">
        <v>1</v>
      </c>
      <c r="O7194">
        <v>2.7</v>
      </c>
      <c r="P7194">
        <v>3.9</v>
      </c>
    </row>
    <row r="7195" spans="13:16" x14ac:dyDescent="0.25">
      <c r="M7195">
        <f>1*2.7*4.9</f>
        <v>13.230000000000002</v>
      </c>
      <c r="N7195">
        <v>1</v>
      </c>
      <c r="O7195">
        <v>2.7</v>
      </c>
      <c r="P7195">
        <v>4.9000000000000004</v>
      </c>
    </row>
    <row r="7196" spans="13:16" x14ac:dyDescent="0.25">
      <c r="M7196">
        <f>1*2.7*5.9</f>
        <v>15.930000000000001</v>
      </c>
      <c r="N7196">
        <v>1</v>
      </c>
      <c r="O7196">
        <v>2.7</v>
      </c>
      <c r="P7196">
        <v>5.9</v>
      </c>
    </row>
    <row r="7197" spans="13:16" x14ac:dyDescent="0.25">
      <c r="M7197">
        <f>1*2.7*6.9</f>
        <v>18.630000000000003</v>
      </c>
      <c r="N7197">
        <v>1</v>
      </c>
      <c r="O7197">
        <v>2.7</v>
      </c>
      <c r="P7197">
        <v>6.9</v>
      </c>
    </row>
    <row r="7198" spans="13:16" x14ac:dyDescent="0.25">
      <c r="M7198">
        <f>1*2.7*7.9</f>
        <v>21.330000000000002</v>
      </c>
      <c r="N7198">
        <v>1</v>
      </c>
      <c r="O7198">
        <v>2.7</v>
      </c>
      <c r="P7198">
        <v>7.9</v>
      </c>
    </row>
    <row r="7199" spans="13:16" x14ac:dyDescent="0.25">
      <c r="M7199">
        <f>1*2.7*8.9</f>
        <v>24.03</v>
      </c>
      <c r="N7199">
        <v>1</v>
      </c>
      <c r="O7199">
        <v>2.7</v>
      </c>
      <c r="P7199">
        <v>8.9</v>
      </c>
    </row>
    <row r="7200" spans="13:16" x14ac:dyDescent="0.25">
      <c r="M7200">
        <f>1*2.7*9.9</f>
        <v>26.730000000000004</v>
      </c>
      <c r="N7200">
        <v>1</v>
      </c>
      <c r="O7200">
        <v>2.7</v>
      </c>
      <c r="P7200">
        <v>9.9</v>
      </c>
    </row>
    <row r="7201" spans="13:16" x14ac:dyDescent="0.25">
      <c r="M7201">
        <f>1*2.7*10.9</f>
        <v>29.430000000000003</v>
      </c>
      <c r="N7201">
        <v>1</v>
      </c>
      <c r="O7201">
        <v>2.7</v>
      </c>
      <c r="P7201">
        <v>10.9</v>
      </c>
    </row>
    <row r="7202" spans="13:16" x14ac:dyDescent="0.25">
      <c r="M7202">
        <f>1*3.7*1</f>
        <v>3.7</v>
      </c>
      <c r="N7202">
        <v>1</v>
      </c>
      <c r="O7202">
        <v>3.7</v>
      </c>
      <c r="P7202">
        <v>1</v>
      </c>
    </row>
    <row r="7203" spans="13:16" x14ac:dyDescent="0.25">
      <c r="M7203">
        <f>1*3.7*2</f>
        <v>7.4</v>
      </c>
      <c r="N7203">
        <v>1</v>
      </c>
      <c r="O7203">
        <v>3.7</v>
      </c>
      <c r="P7203">
        <v>2</v>
      </c>
    </row>
    <row r="7204" spans="13:16" x14ac:dyDescent="0.25">
      <c r="M7204">
        <f>1*3.7*3</f>
        <v>11.100000000000001</v>
      </c>
      <c r="N7204">
        <v>1</v>
      </c>
      <c r="O7204">
        <v>3.7</v>
      </c>
      <c r="P7204">
        <v>3</v>
      </c>
    </row>
    <row r="7205" spans="13:16" x14ac:dyDescent="0.25">
      <c r="M7205">
        <f>1*3.7*4</f>
        <v>14.8</v>
      </c>
      <c r="N7205">
        <v>1</v>
      </c>
      <c r="O7205">
        <v>3.7</v>
      </c>
      <c r="P7205">
        <v>4</v>
      </c>
    </row>
    <row r="7206" spans="13:16" x14ac:dyDescent="0.25">
      <c r="M7206">
        <f>1*3.7*5</f>
        <v>18.5</v>
      </c>
      <c r="N7206">
        <v>1</v>
      </c>
      <c r="O7206">
        <v>3.7</v>
      </c>
      <c r="P7206">
        <v>5</v>
      </c>
    </row>
    <row r="7207" spans="13:16" x14ac:dyDescent="0.25">
      <c r="M7207">
        <f>1*3.7*6</f>
        <v>22.200000000000003</v>
      </c>
      <c r="N7207">
        <v>1</v>
      </c>
      <c r="O7207">
        <v>3.7</v>
      </c>
      <c r="P7207">
        <v>6</v>
      </c>
    </row>
    <row r="7208" spans="13:16" x14ac:dyDescent="0.25">
      <c r="M7208">
        <f>1*3.7*7</f>
        <v>25.900000000000002</v>
      </c>
      <c r="N7208">
        <v>1</v>
      </c>
      <c r="O7208">
        <v>3.7</v>
      </c>
      <c r="P7208">
        <v>7</v>
      </c>
    </row>
    <row r="7209" spans="13:16" x14ac:dyDescent="0.25">
      <c r="M7209">
        <f>1*3.7*8</f>
        <v>29.6</v>
      </c>
      <c r="N7209">
        <v>1</v>
      </c>
      <c r="O7209">
        <v>3.7</v>
      </c>
      <c r="P7209">
        <v>8</v>
      </c>
    </row>
    <row r="7210" spans="13:16" x14ac:dyDescent="0.25">
      <c r="M7210">
        <f>1*3.7*9</f>
        <v>33.300000000000004</v>
      </c>
      <c r="N7210">
        <v>1</v>
      </c>
      <c r="O7210">
        <v>3.7</v>
      </c>
      <c r="P7210">
        <v>9</v>
      </c>
    </row>
    <row r="7211" spans="13:16" x14ac:dyDescent="0.25">
      <c r="M7211">
        <f>1*3.7*10</f>
        <v>37</v>
      </c>
      <c r="N7211">
        <v>1</v>
      </c>
      <c r="O7211">
        <v>3.7</v>
      </c>
      <c r="P7211">
        <v>10</v>
      </c>
    </row>
    <row r="7212" spans="13:16" x14ac:dyDescent="0.25">
      <c r="M7212">
        <f>1*3.7*1.1</f>
        <v>4.07</v>
      </c>
      <c r="N7212">
        <v>1</v>
      </c>
      <c r="O7212">
        <v>3.7</v>
      </c>
      <c r="P7212">
        <v>1.1000000000000001</v>
      </c>
    </row>
    <row r="7213" spans="13:16" x14ac:dyDescent="0.25">
      <c r="M7213">
        <f>1*3.7*2.1</f>
        <v>7.7700000000000005</v>
      </c>
      <c r="N7213">
        <v>1</v>
      </c>
      <c r="O7213">
        <v>3.7</v>
      </c>
      <c r="P7213">
        <v>2.1</v>
      </c>
    </row>
    <row r="7214" spans="13:16" x14ac:dyDescent="0.25">
      <c r="M7214">
        <f>1*3.7*3.1</f>
        <v>11.47</v>
      </c>
      <c r="N7214">
        <v>1</v>
      </c>
      <c r="O7214">
        <v>3.7</v>
      </c>
      <c r="P7214">
        <v>3.1</v>
      </c>
    </row>
    <row r="7215" spans="13:16" x14ac:dyDescent="0.25">
      <c r="M7215">
        <f>1*3.7*4.1</f>
        <v>15.17</v>
      </c>
      <c r="N7215">
        <v>1</v>
      </c>
      <c r="O7215">
        <v>3.7</v>
      </c>
      <c r="P7215">
        <v>4.0999999999999996</v>
      </c>
    </row>
    <row r="7216" spans="13:16" x14ac:dyDescent="0.25">
      <c r="M7216">
        <f>1*3.7*5.1</f>
        <v>18.87</v>
      </c>
      <c r="N7216">
        <v>1</v>
      </c>
      <c r="O7216">
        <v>3.7</v>
      </c>
      <c r="P7216">
        <v>5.0999999999999996</v>
      </c>
    </row>
    <row r="7217" spans="13:16" x14ac:dyDescent="0.25">
      <c r="M7217">
        <f>1*3.7*6.1</f>
        <v>22.57</v>
      </c>
      <c r="N7217">
        <v>1</v>
      </c>
      <c r="O7217">
        <v>3.7</v>
      </c>
      <c r="P7217">
        <v>6.1</v>
      </c>
    </row>
    <row r="7218" spans="13:16" x14ac:dyDescent="0.25">
      <c r="M7218">
        <f>1*3.7*7.1</f>
        <v>26.27</v>
      </c>
      <c r="N7218">
        <v>1</v>
      </c>
      <c r="O7218">
        <v>3.7</v>
      </c>
      <c r="P7218">
        <v>7.1</v>
      </c>
    </row>
    <row r="7219" spans="13:16" x14ac:dyDescent="0.25">
      <c r="M7219">
        <f>1*3.7*8.1</f>
        <v>29.97</v>
      </c>
      <c r="N7219">
        <v>1</v>
      </c>
      <c r="O7219">
        <v>3.7</v>
      </c>
      <c r="P7219">
        <v>8.1</v>
      </c>
    </row>
    <row r="7220" spans="13:16" x14ac:dyDescent="0.25">
      <c r="M7220">
        <f>1*3.7*9.1</f>
        <v>33.67</v>
      </c>
      <c r="N7220">
        <v>1</v>
      </c>
      <c r="O7220">
        <v>3.7</v>
      </c>
      <c r="P7220">
        <v>9.1</v>
      </c>
    </row>
    <row r="7221" spans="13:16" x14ac:dyDescent="0.25">
      <c r="M7221">
        <f>1*3.7*10.1</f>
        <v>37.369999999999997</v>
      </c>
      <c r="N7221">
        <v>1</v>
      </c>
      <c r="O7221">
        <v>3.7</v>
      </c>
      <c r="P7221">
        <v>10.1</v>
      </c>
    </row>
    <row r="7222" spans="13:16" x14ac:dyDescent="0.25">
      <c r="M7222">
        <f>1*3.7*1.2</f>
        <v>4.4400000000000004</v>
      </c>
      <c r="N7222">
        <v>1</v>
      </c>
      <c r="O7222">
        <v>3.7</v>
      </c>
      <c r="P7222">
        <v>1.2</v>
      </c>
    </row>
    <row r="7223" spans="13:16" x14ac:dyDescent="0.25">
      <c r="M7223">
        <f>1*3.7*2.2</f>
        <v>8.14</v>
      </c>
      <c r="N7223">
        <v>1</v>
      </c>
      <c r="O7223">
        <v>3.7</v>
      </c>
      <c r="P7223">
        <v>2.2000000000000002</v>
      </c>
    </row>
    <row r="7224" spans="13:16" x14ac:dyDescent="0.25">
      <c r="M7224">
        <f>1*3.7*3.2</f>
        <v>11.840000000000002</v>
      </c>
      <c r="N7224">
        <v>1</v>
      </c>
      <c r="O7224">
        <v>3.7</v>
      </c>
      <c r="P7224">
        <v>3.2</v>
      </c>
    </row>
    <row r="7225" spans="13:16" x14ac:dyDescent="0.25">
      <c r="M7225">
        <f>1*3.7*4.2</f>
        <v>15.540000000000001</v>
      </c>
      <c r="N7225">
        <v>1</v>
      </c>
      <c r="O7225">
        <v>3.7</v>
      </c>
      <c r="P7225">
        <v>4.2</v>
      </c>
    </row>
    <row r="7226" spans="13:16" x14ac:dyDescent="0.25">
      <c r="M7226">
        <f>1*3.7*5.2</f>
        <v>19.240000000000002</v>
      </c>
      <c r="N7226">
        <v>1</v>
      </c>
      <c r="O7226">
        <v>3.7</v>
      </c>
      <c r="P7226">
        <v>5.2</v>
      </c>
    </row>
    <row r="7227" spans="13:16" x14ac:dyDescent="0.25">
      <c r="M7227">
        <f>1*3.7*6.2</f>
        <v>22.94</v>
      </c>
      <c r="N7227">
        <v>1</v>
      </c>
      <c r="O7227">
        <v>3.7</v>
      </c>
      <c r="P7227">
        <v>6.2</v>
      </c>
    </row>
    <row r="7228" spans="13:16" x14ac:dyDescent="0.25">
      <c r="M7228">
        <f>1*3.7*7.2</f>
        <v>26.64</v>
      </c>
      <c r="N7228">
        <v>1</v>
      </c>
      <c r="O7228">
        <v>3.7</v>
      </c>
      <c r="P7228">
        <v>7.2</v>
      </c>
    </row>
    <row r="7229" spans="13:16" x14ac:dyDescent="0.25">
      <c r="M7229">
        <f>1*3.7*8.2</f>
        <v>30.34</v>
      </c>
      <c r="N7229">
        <v>1</v>
      </c>
      <c r="O7229">
        <v>3.7</v>
      </c>
      <c r="P7229">
        <v>8.1999999999999993</v>
      </c>
    </row>
    <row r="7230" spans="13:16" x14ac:dyDescent="0.25">
      <c r="M7230">
        <f>1*3.7*9.2</f>
        <v>34.04</v>
      </c>
      <c r="N7230">
        <v>1</v>
      </c>
      <c r="O7230">
        <v>3.7</v>
      </c>
      <c r="P7230">
        <v>9.1999999999999993</v>
      </c>
    </row>
    <row r="7231" spans="13:16" x14ac:dyDescent="0.25">
      <c r="M7231">
        <f>1*3.7*10.2</f>
        <v>37.74</v>
      </c>
      <c r="N7231">
        <v>1</v>
      </c>
      <c r="O7231">
        <v>3.7</v>
      </c>
      <c r="P7231">
        <v>10.199999999999999</v>
      </c>
    </row>
    <row r="7232" spans="13:16" x14ac:dyDescent="0.25">
      <c r="M7232">
        <f>1*3.7*1.3</f>
        <v>4.8100000000000005</v>
      </c>
      <c r="N7232">
        <v>1</v>
      </c>
      <c r="O7232">
        <v>3.7</v>
      </c>
      <c r="P7232">
        <v>1.3</v>
      </c>
    </row>
    <row r="7233" spans="13:16" x14ac:dyDescent="0.25">
      <c r="M7233">
        <f>1*3.7*2.3</f>
        <v>8.51</v>
      </c>
      <c r="N7233">
        <v>1</v>
      </c>
      <c r="O7233">
        <v>3.7</v>
      </c>
      <c r="P7233">
        <v>2.2999999999999998</v>
      </c>
    </row>
    <row r="7234" spans="13:16" x14ac:dyDescent="0.25">
      <c r="M7234">
        <f>1*3.7*3.3</f>
        <v>12.209999999999999</v>
      </c>
      <c r="N7234">
        <v>1</v>
      </c>
      <c r="O7234">
        <v>3.7</v>
      </c>
      <c r="P7234">
        <v>3.3</v>
      </c>
    </row>
    <row r="7235" spans="13:16" x14ac:dyDescent="0.25">
      <c r="M7235">
        <f>1*3.7*4.3</f>
        <v>15.91</v>
      </c>
      <c r="N7235">
        <v>1</v>
      </c>
      <c r="O7235">
        <v>3.7</v>
      </c>
      <c r="P7235">
        <v>4.3</v>
      </c>
    </row>
    <row r="7236" spans="13:16" x14ac:dyDescent="0.25">
      <c r="M7236">
        <f>1*3.7*5.3</f>
        <v>19.61</v>
      </c>
      <c r="N7236">
        <v>1</v>
      </c>
      <c r="O7236">
        <v>3.7</v>
      </c>
      <c r="P7236">
        <v>5.3</v>
      </c>
    </row>
    <row r="7237" spans="13:16" x14ac:dyDescent="0.25">
      <c r="M7237">
        <f>1*3.7*6.3</f>
        <v>23.31</v>
      </c>
      <c r="N7237">
        <v>1</v>
      </c>
      <c r="O7237">
        <v>3.7</v>
      </c>
      <c r="P7237">
        <v>6.3</v>
      </c>
    </row>
    <row r="7238" spans="13:16" x14ac:dyDescent="0.25">
      <c r="M7238">
        <f>1*3.7*7.3</f>
        <v>27.01</v>
      </c>
      <c r="N7238">
        <v>1</v>
      </c>
      <c r="O7238">
        <v>3.7</v>
      </c>
      <c r="P7238">
        <v>7.3</v>
      </c>
    </row>
    <row r="7239" spans="13:16" x14ac:dyDescent="0.25">
      <c r="M7239">
        <f>1*3.7*8.3</f>
        <v>30.710000000000004</v>
      </c>
      <c r="N7239">
        <v>1</v>
      </c>
      <c r="O7239">
        <v>3.7</v>
      </c>
      <c r="P7239">
        <v>8.3000000000000007</v>
      </c>
    </row>
    <row r="7240" spans="13:16" x14ac:dyDescent="0.25">
      <c r="M7240">
        <f>1*3.7*9.3</f>
        <v>34.410000000000004</v>
      </c>
      <c r="N7240">
        <v>1</v>
      </c>
      <c r="O7240">
        <v>3.7</v>
      </c>
      <c r="P7240">
        <v>9.3000000000000007</v>
      </c>
    </row>
    <row r="7241" spans="13:16" x14ac:dyDescent="0.25">
      <c r="M7241">
        <f>1*3.7*10.3</f>
        <v>38.110000000000007</v>
      </c>
      <c r="N7241">
        <v>1</v>
      </c>
      <c r="O7241">
        <v>3.7</v>
      </c>
      <c r="P7241">
        <v>10.3</v>
      </c>
    </row>
    <row r="7242" spans="13:16" x14ac:dyDescent="0.25">
      <c r="M7242">
        <f>1*3.7*1.4</f>
        <v>5.18</v>
      </c>
      <c r="N7242">
        <v>1</v>
      </c>
      <c r="O7242">
        <v>3.7</v>
      </c>
      <c r="P7242">
        <v>1.4</v>
      </c>
    </row>
    <row r="7243" spans="13:16" x14ac:dyDescent="0.25">
      <c r="M7243">
        <f>1*3.7*2.4</f>
        <v>8.8800000000000008</v>
      </c>
      <c r="N7243">
        <v>1</v>
      </c>
      <c r="O7243">
        <v>3.7</v>
      </c>
      <c r="P7243">
        <v>2.4</v>
      </c>
    </row>
    <row r="7244" spans="13:16" x14ac:dyDescent="0.25">
      <c r="M7244">
        <f>1*3.7*3.4</f>
        <v>12.58</v>
      </c>
      <c r="N7244">
        <v>1</v>
      </c>
      <c r="O7244">
        <v>3.7</v>
      </c>
      <c r="P7244">
        <v>3.4</v>
      </c>
    </row>
    <row r="7245" spans="13:16" x14ac:dyDescent="0.25">
      <c r="M7245">
        <f>1*3.7*4.4</f>
        <v>16.28</v>
      </c>
      <c r="N7245">
        <v>1</v>
      </c>
      <c r="O7245">
        <v>3.7</v>
      </c>
      <c r="P7245">
        <v>4.4000000000000004</v>
      </c>
    </row>
    <row r="7246" spans="13:16" x14ac:dyDescent="0.25">
      <c r="M7246">
        <f>1*3.7*5.4</f>
        <v>19.980000000000004</v>
      </c>
      <c r="N7246">
        <v>1</v>
      </c>
      <c r="O7246">
        <v>3.7</v>
      </c>
      <c r="P7246">
        <v>5.4</v>
      </c>
    </row>
    <row r="7247" spans="13:16" x14ac:dyDescent="0.25">
      <c r="M7247">
        <f>1*3.7*6.4</f>
        <v>23.680000000000003</v>
      </c>
      <c r="N7247">
        <v>1</v>
      </c>
      <c r="O7247">
        <v>3.7</v>
      </c>
      <c r="P7247">
        <v>6.4</v>
      </c>
    </row>
    <row r="7248" spans="13:16" x14ac:dyDescent="0.25">
      <c r="M7248">
        <f>1*3.7*7.4</f>
        <v>27.380000000000003</v>
      </c>
      <c r="N7248">
        <v>1</v>
      </c>
      <c r="O7248">
        <v>3.7</v>
      </c>
      <c r="P7248">
        <v>7.4</v>
      </c>
    </row>
    <row r="7249" spans="13:16" x14ac:dyDescent="0.25">
      <c r="M7249">
        <f>1*3.7*8.4</f>
        <v>31.080000000000002</v>
      </c>
      <c r="N7249">
        <v>1</v>
      </c>
      <c r="O7249">
        <v>3.7</v>
      </c>
      <c r="P7249">
        <v>8.4</v>
      </c>
    </row>
    <row r="7250" spans="13:16" x14ac:dyDescent="0.25">
      <c r="M7250">
        <f>1*3.7*9.4</f>
        <v>34.78</v>
      </c>
      <c r="N7250">
        <v>1</v>
      </c>
      <c r="O7250">
        <v>3.7</v>
      </c>
      <c r="P7250">
        <v>9.4</v>
      </c>
    </row>
    <row r="7251" spans="13:16" x14ac:dyDescent="0.25">
      <c r="M7251">
        <f>1*3.7*10.4</f>
        <v>38.480000000000004</v>
      </c>
      <c r="N7251">
        <v>1</v>
      </c>
      <c r="O7251">
        <v>3.7</v>
      </c>
      <c r="P7251">
        <v>10.4</v>
      </c>
    </row>
    <row r="7252" spans="13:16" x14ac:dyDescent="0.25">
      <c r="M7252">
        <f>1*3.7*1.5</f>
        <v>5.5500000000000007</v>
      </c>
      <c r="N7252">
        <v>1</v>
      </c>
      <c r="O7252">
        <v>3.7</v>
      </c>
      <c r="P7252">
        <v>1.5</v>
      </c>
    </row>
    <row r="7253" spans="13:16" x14ac:dyDescent="0.25">
      <c r="M7253">
        <f>1*3.7*2.5</f>
        <v>9.25</v>
      </c>
      <c r="N7253">
        <v>1</v>
      </c>
      <c r="O7253">
        <v>3.7</v>
      </c>
      <c r="P7253">
        <v>2.5</v>
      </c>
    </row>
    <row r="7254" spans="13:16" x14ac:dyDescent="0.25">
      <c r="M7254">
        <f>1*3.7*3.5</f>
        <v>12.950000000000001</v>
      </c>
      <c r="N7254">
        <v>1</v>
      </c>
      <c r="O7254">
        <v>3.7</v>
      </c>
      <c r="P7254">
        <v>3.5</v>
      </c>
    </row>
    <row r="7255" spans="13:16" x14ac:dyDescent="0.25">
      <c r="M7255">
        <f>1*3.7*4.5</f>
        <v>16.650000000000002</v>
      </c>
      <c r="N7255">
        <v>1</v>
      </c>
      <c r="O7255">
        <v>3.7</v>
      </c>
      <c r="P7255">
        <v>4.5</v>
      </c>
    </row>
    <row r="7256" spans="13:16" x14ac:dyDescent="0.25">
      <c r="M7256">
        <f>1*3.7*5.5</f>
        <v>20.350000000000001</v>
      </c>
      <c r="N7256">
        <v>1</v>
      </c>
      <c r="O7256">
        <v>3.7</v>
      </c>
      <c r="P7256">
        <v>5.5</v>
      </c>
    </row>
    <row r="7257" spans="13:16" x14ac:dyDescent="0.25">
      <c r="M7257">
        <f>1*3.7*6.5</f>
        <v>24.05</v>
      </c>
      <c r="N7257">
        <v>1</v>
      </c>
      <c r="O7257">
        <v>3.7</v>
      </c>
      <c r="P7257">
        <v>6.5</v>
      </c>
    </row>
    <row r="7258" spans="13:16" x14ac:dyDescent="0.25">
      <c r="M7258">
        <f>1*3.7*7.5</f>
        <v>27.75</v>
      </c>
      <c r="N7258">
        <v>1</v>
      </c>
      <c r="O7258">
        <v>3.7</v>
      </c>
      <c r="P7258">
        <v>7.5</v>
      </c>
    </row>
    <row r="7259" spans="13:16" x14ac:dyDescent="0.25">
      <c r="M7259">
        <f>1*3.7*8.5</f>
        <v>31.450000000000003</v>
      </c>
      <c r="N7259">
        <v>1</v>
      </c>
      <c r="O7259">
        <v>3.7</v>
      </c>
      <c r="P7259">
        <v>8.5</v>
      </c>
    </row>
    <row r="7260" spans="13:16" x14ac:dyDescent="0.25">
      <c r="M7260">
        <f>1*3.7*9.5</f>
        <v>35.15</v>
      </c>
      <c r="N7260">
        <v>1</v>
      </c>
      <c r="O7260">
        <v>3.7</v>
      </c>
      <c r="P7260">
        <v>9.5</v>
      </c>
    </row>
    <row r="7261" spans="13:16" x14ac:dyDescent="0.25">
      <c r="M7261">
        <f>1*3.7*10.5</f>
        <v>38.85</v>
      </c>
      <c r="N7261">
        <v>1</v>
      </c>
      <c r="O7261">
        <v>3.7</v>
      </c>
      <c r="P7261">
        <v>10.5</v>
      </c>
    </row>
    <row r="7262" spans="13:16" x14ac:dyDescent="0.25">
      <c r="M7262">
        <f>1*3.7*1.6</f>
        <v>5.9200000000000008</v>
      </c>
      <c r="N7262">
        <v>1</v>
      </c>
      <c r="O7262">
        <v>3.7</v>
      </c>
      <c r="P7262">
        <v>1.6</v>
      </c>
    </row>
    <row r="7263" spans="13:16" x14ac:dyDescent="0.25">
      <c r="M7263">
        <f>1*3.7*2.6</f>
        <v>9.620000000000001</v>
      </c>
      <c r="N7263">
        <v>1</v>
      </c>
      <c r="O7263">
        <v>3.7</v>
      </c>
      <c r="P7263">
        <v>2.6</v>
      </c>
    </row>
    <row r="7264" spans="13:16" x14ac:dyDescent="0.25">
      <c r="M7264">
        <f>1*3.7*3.6</f>
        <v>13.32</v>
      </c>
      <c r="N7264">
        <v>1</v>
      </c>
      <c r="O7264">
        <v>3.7</v>
      </c>
      <c r="P7264">
        <v>3.6</v>
      </c>
    </row>
    <row r="7265" spans="13:16" x14ac:dyDescent="0.25">
      <c r="M7265">
        <f>1*3.7*4.6</f>
        <v>17.02</v>
      </c>
      <c r="N7265">
        <v>1</v>
      </c>
      <c r="O7265">
        <v>3.7</v>
      </c>
      <c r="P7265">
        <v>4.5999999999999996</v>
      </c>
    </row>
    <row r="7266" spans="13:16" x14ac:dyDescent="0.25">
      <c r="M7266">
        <f>1*3.7*5.6</f>
        <v>20.72</v>
      </c>
      <c r="N7266">
        <v>1</v>
      </c>
      <c r="O7266">
        <v>3.7</v>
      </c>
      <c r="P7266">
        <v>5.6</v>
      </c>
    </row>
    <row r="7267" spans="13:16" x14ac:dyDescent="0.25">
      <c r="M7267">
        <f>1*3.7*6.6</f>
        <v>24.419999999999998</v>
      </c>
      <c r="N7267">
        <v>1</v>
      </c>
      <c r="O7267">
        <v>3.7</v>
      </c>
      <c r="P7267">
        <v>6.6</v>
      </c>
    </row>
    <row r="7268" spans="13:16" x14ac:dyDescent="0.25">
      <c r="M7268">
        <f>1*3.7*7.6</f>
        <v>28.12</v>
      </c>
      <c r="N7268">
        <v>1</v>
      </c>
      <c r="O7268">
        <v>3.7</v>
      </c>
      <c r="P7268">
        <v>7.6</v>
      </c>
    </row>
    <row r="7269" spans="13:16" x14ac:dyDescent="0.25">
      <c r="M7269">
        <f>1*3.7*8.6</f>
        <v>31.82</v>
      </c>
      <c r="N7269">
        <v>1</v>
      </c>
      <c r="O7269">
        <v>3.7</v>
      </c>
      <c r="P7269">
        <v>8.6</v>
      </c>
    </row>
    <row r="7270" spans="13:16" x14ac:dyDescent="0.25">
      <c r="M7270">
        <f>1*3.7*9.6</f>
        <v>35.520000000000003</v>
      </c>
      <c r="N7270">
        <v>1</v>
      </c>
      <c r="O7270">
        <v>3.7</v>
      </c>
      <c r="P7270">
        <v>9.6</v>
      </c>
    </row>
    <row r="7271" spans="13:16" x14ac:dyDescent="0.25">
      <c r="M7271">
        <f>1*3.7*10.6</f>
        <v>39.22</v>
      </c>
      <c r="N7271">
        <v>1</v>
      </c>
      <c r="O7271">
        <v>3.7</v>
      </c>
      <c r="P7271">
        <v>10.6</v>
      </c>
    </row>
    <row r="7272" spans="13:16" x14ac:dyDescent="0.25">
      <c r="M7272">
        <f>1*3.7*1.7</f>
        <v>6.29</v>
      </c>
      <c r="N7272">
        <v>1</v>
      </c>
      <c r="O7272">
        <v>3.7</v>
      </c>
      <c r="P7272">
        <v>1.7</v>
      </c>
    </row>
    <row r="7273" spans="13:16" x14ac:dyDescent="0.25">
      <c r="M7273">
        <f>1*3.7*2.7</f>
        <v>9.990000000000002</v>
      </c>
      <c r="N7273">
        <v>1</v>
      </c>
      <c r="O7273">
        <v>3.7</v>
      </c>
      <c r="P7273">
        <v>2.7</v>
      </c>
    </row>
    <row r="7274" spans="13:16" x14ac:dyDescent="0.25">
      <c r="M7274">
        <f>1*3.7*3.7</f>
        <v>13.690000000000001</v>
      </c>
      <c r="N7274">
        <v>1</v>
      </c>
      <c r="O7274">
        <v>3.7</v>
      </c>
      <c r="P7274">
        <v>3.7</v>
      </c>
    </row>
    <row r="7275" spans="13:16" x14ac:dyDescent="0.25">
      <c r="M7275">
        <f>1*3.7*4.7</f>
        <v>17.39</v>
      </c>
      <c r="N7275">
        <v>1</v>
      </c>
      <c r="O7275">
        <v>3.7</v>
      </c>
      <c r="P7275">
        <v>4.7</v>
      </c>
    </row>
    <row r="7276" spans="13:16" x14ac:dyDescent="0.25">
      <c r="M7276">
        <f>1*3.7*5.7</f>
        <v>21.090000000000003</v>
      </c>
      <c r="N7276">
        <v>1</v>
      </c>
      <c r="O7276">
        <v>3.7</v>
      </c>
      <c r="P7276">
        <v>5.7</v>
      </c>
    </row>
    <row r="7277" spans="13:16" x14ac:dyDescent="0.25">
      <c r="M7277">
        <f>1*3.7*6.7</f>
        <v>24.790000000000003</v>
      </c>
      <c r="N7277">
        <v>1</v>
      </c>
      <c r="O7277">
        <v>3.7</v>
      </c>
      <c r="P7277">
        <v>6.7</v>
      </c>
    </row>
    <row r="7278" spans="13:16" x14ac:dyDescent="0.25">
      <c r="M7278">
        <f>1*3.7*7.7</f>
        <v>28.490000000000002</v>
      </c>
      <c r="N7278">
        <v>1</v>
      </c>
      <c r="O7278">
        <v>3.7</v>
      </c>
      <c r="P7278">
        <v>7.7</v>
      </c>
    </row>
    <row r="7279" spans="13:16" x14ac:dyDescent="0.25">
      <c r="M7279">
        <f>1*3.7*8.7</f>
        <v>32.19</v>
      </c>
      <c r="N7279">
        <v>1</v>
      </c>
      <c r="O7279">
        <v>3.7</v>
      </c>
      <c r="P7279">
        <v>8.6999999999999993</v>
      </c>
    </row>
    <row r="7280" spans="13:16" x14ac:dyDescent="0.25">
      <c r="M7280">
        <f>1*3.7*9.7</f>
        <v>35.89</v>
      </c>
      <c r="N7280">
        <v>1</v>
      </c>
      <c r="O7280">
        <v>3.7</v>
      </c>
      <c r="P7280">
        <v>9.6999999999999993</v>
      </c>
    </row>
    <row r="7281" spans="13:16" x14ac:dyDescent="0.25">
      <c r="M7281">
        <f>1*3.7*10.7</f>
        <v>39.589999999999996</v>
      </c>
      <c r="N7281">
        <v>1</v>
      </c>
      <c r="O7281">
        <v>3.7</v>
      </c>
      <c r="P7281">
        <v>10.7</v>
      </c>
    </row>
    <row r="7282" spans="13:16" x14ac:dyDescent="0.25">
      <c r="M7282">
        <f>1*3.7*1.8</f>
        <v>6.66</v>
      </c>
      <c r="N7282">
        <v>1</v>
      </c>
      <c r="O7282">
        <v>3.7</v>
      </c>
      <c r="P7282">
        <v>1.8</v>
      </c>
    </row>
    <row r="7283" spans="13:16" x14ac:dyDescent="0.25">
      <c r="M7283">
        <f>1*3.7*2.8</f>
        <v>10.36</v>
      </c>
      <c r="N7283">
        <v>1</v>
      </c>
      <c r="O7283">
        <v>3.7</v>
      </c>
      <c r="P7283">
        <v>2.8</v>
      </c>
    </row>
    <row r="7284" spans="13:16" x14ac:dyDescent="0.25">
      <c r="M7284">
        <f>1*3.7*3.8</f>
        <v>14.06</v>
      </c>
      <c r="N7284">
        <v>1</v>
      </c>
      <c r="O7284">
        <v>3.7</v>
      </c>
      <c r="P7284">
        <v>3.8</v>
      </c>
    </row>
    <row r="7285" spans="13:16" x14ac:dyDescent="0.25">
      <c r="M7285">
        <f>1*3.7*4.8</f>
        <v>17.760000000000002</v>
      </c>
      <c r="N7285">
        <v>1</v>
      </c>
      <c r="O7285">
        <v>3.7</v>
      </c>
      <c r="P7285">
        <v>4.8</v>
      </c>
    </row>
    <row r="7286" spans="13:16" x14ac:dyDescent="0.25">
      <c r="M7286">
        <f>1*3.7*5.8</f>
        <v>21.46</v>
      </c>
      <c r="N7286">
        <v>1</v>
      </c>
      <c r="O7286">
        <v>3.7</v>
      </c>
      <c r="P7286">
        <v>5.8</v>
      </c>
    </row>
    <row r="7287" spans="13:16" x14ac:dyDescent="0.25">
      <c r="M7287">
        <f>1*3.7*6.8</f>
        <v>25.16</v>
      </c>
      <c r="N7287">
        <v>1</v>
      </c>
      <c r="O7287">
        <v>3.7</v>
      </c>
      <c r="P7287">
        <v>6.8</v>
      </c>
    </row>
    <row r="7288" spans="13:16" x14ac:dyDescent="0.25">
      <c r="M7288">
        <f>1*3.7*7.8</f>
        <v>28.86</v>
      </c>
      <c r="N7288">
        <v>1</v>
      </c>
      <c r="O7288">
        <v>3.7</v>
      </c>
      <c r="P7288">
        <v>7.8</v>
      </c>
    </row>
    <row r="7289" spans="13:16" x14ac:dyDescent="0.25">
      <c r="M7289">
        <f>1*3.7*8.8</f>
        <v>32.56</v>
      </c>
      <c r="N7289">
        <v>1</v>
      </c>
      <c r="O7289">
        <v>3.7</v>
      </c>
      <c r="P7289">
        <v>8.8000000000000007</v>
      </c>
    </row>
    <row r="7290" spans="13:16" x14ac:dyDescent="0.25">
      <c r="M7290">
        <f>1*3.7*9.8</f>
        <v>36.260000000000005</v>
      </c>
      <c r="N7290">
        <v>1</v>
      </c>
      <c r="O7290">
        <v>3.7</v>
      </c>
      <c r="P7290">
        <v>9.8000000000000007</v>
      </c>
    </row>
    <row r="7291" spans="13:16" x14ac:dyDescent="0.25">
      <c r="M7291">
        <f>1*3.7*10.8</f>
        <v>39.960000000000008</v>
      </c>
      <c r="N7291">
        <v>1</v>
      </c>
      <c r="O7291">
        <v>3.7</v>
      </c>
      <c r="P7291">
        <v>10.8</v>
      </c>
    </row>
    <row r="7292" spans="13:16" x14ac:dyDescent="0.25">
      <c r="M7292">
        <f>1*3.7*1.9</f>
        <v>7.03</v>
      </c>
      <c r="N7292">
        <v>1</v>
      </c>
      <c r="O7292">
        <v>3.7</v>
      </c>
      <c r="P7292">
        <v>1.9</v>
      </c>
    </row>
    <row r="7293" spans="13:16" x14ac:dyDescent="0.25">
      <c r="M7293">
        <f>1*3.7*2.9</f>
        <v>10.73</v>
      </c>
      <c r="N7293">
        <v>1</v>
      </c>
      <c r="O7293">
        <v>3.7</v>
      </c>
      <c r="P7293">
        <v>2.9</v>
      </c>
    </row>
    <row r="7294" spans="13:16" x14ac:dyDescent="0.25">
      <c r="M7294">
        <f>1*3.7*3.9</f>
        <v>14.43</v>
      </c>
      <c r="N7294">
        <v>1</v>
      </c>
      <c r="O7294">
        <v>3.7</v>
      </c>
      <c r="P7294">
        <v>3.9</v>
      </c>
    </row>
    <row r="7295" spans="13:16" x14ac:dyDescent="0.25">
      <c r="M7295">
        <f>1*3.7*4.9</f>
        <v>18.130000000000003</v>
      </c>
      <c r="N7295">
        <v>1</v>
      </c>
      <c r="O7295">
        <v>3.7</v>
      </c>
      <c r="P7295">
        <v>4.9000000000000004</v>
      </c>
    </row>
    <row r="7296" spans="13:16" x14ac:dyDescent="0.25">
      <c r="M7296">
        <f>1*3.7*5.9</f>
        <v>21.830000000000002</v>
      </c>
      <c r="N7296">
        <v>1</v>
      </c>
      <c r="O7296">
        <v>3.7</v>
      </c>
      <c r="P7296">
        <v>5.9</v>
      </c>
    </row>
    <row r="7297" spans="13:16" x14ac:dyDescent="0.25">
      <c r="M7297">
        <f>1*3.7*6.9</f>
        <v>25.53</v>
      </c>
      <c r="N7297">
        <v>1</v>
      </c>
      <c r="O7297">
        <v>3.7</v>
      </c>
      <c r="P7297">
        <v>6.9</v>
      </c>
    </row>
    <row r="7298" spans="13:16" x14ac:dyDescent="0.25">
      <c r="M7298">
        <f>1*3.7*7.9</f>
        <v>29.230000000000004</v>
      </c>
      <c r="N7298">
        <v>1</v>
      </c>
      <c r="O7298">
        <v>3.7</v>
      </c>
      <c r="P7298">
        <v>7.9</v>
      </c>
    </row>
    <row r="7299" spans="13:16" x14ac:dyDescent="0.25">
      <c r="M7299">
        <f>1*3.7*8.9</f>
        <v>32.93</v>
      </c>
      <c r="N7299">
        <v>1</v>
      </c>
      <c r="O7299">
        <v>3.7</v>
      </c>
      <c r="P7299">
        <v>8.9</v>
      </c>
    </row>
    <row r="7300" spans="13:16" x14ac:dyDescent="0.25">
      <c r="M7300">
        <f>1*3.7*9.9</f>
        <v>36.630000000000003</v>
      </c>
      <c r="N7300">
        <v>1</v>
      </c>
      <c r="O7300">
        <v>3.7</v>
      </c>
      <c r="P7300">
        <v>9.9</v>
      </c>
    </row>
    <row r="7301" spans="13:16" x14ac:dyDescent="0.25">
      <c r="M7301">
        <f>1*3.7*10.9</f>
        <v>40.330000000000005</v>
      </c>
      <c r="N7301">
        <v>1</v>
      </c>
      <c r="O7301">
        <v>3.7</v>
      </c>
      <c r="P7301">
        <v>10.9</v>
      </c>
    </row>
    <row r="7302" spans="13:16" x14ac:dyDescent="0.25">
      <c r="M7302">
        <f>1*4.7*1</f>
        <v>4.7</v>
      </c>
      <c r="N7302">
        <v>1</v>
      </c>
      <c r="O7302">
        <v>4.7</v>
      </c>
      <c r="P7302">
        <v>1</v>
      </c>
    </row>
    <row r="7303" spans="13:16" x14ac:dyDescent="0.25">
      <c r="M7303">
        <f>1*4.7*2</f>
        <v>9.4</v>
      </c>
      <c r="N7303">
        <v>1</v>
      </c>
      <c r="O7303">
        <v>4.7</v>
      </c>
      <c r="P7303">
        <v>2</v>
      </c>
    </row>
    <row r="7304" spans="13:16" x14ac:dyDescent="0.25">
      <c r="M7304">
        <f>1*4.7*3</f>
        <v>14.100000000000001</v>
      </c>
      <c r="N7304">
        <v>1</v>
      </c>
      <c r="O7304">
        <v>4.7</v>
      </c>
      <c r="P7304">
        <v>3</v>
      </c>
    </row>
    <row r="7305" spans="13:16" x14ac:dyDescent="0.25">
      <c r="M7305">
        <f>1*4.7*4</f>
        <v>18.8</v>
      </c>
      <c r="N7305">
        <v>1</v>
      </c>
      <c r="O7305">
        <v>4.7</v>
      </c>
      <c r="P7305">
        <v>4</v>
      </c>
    </row>
    <row r="7306" spans="13:16" x14ac:dyDescent="0.25">
      <c r="M7306">
        <f>1*4.7*5</f>
        <v>23.5</v>
      </c>
      <c r="N7306">
        <v>1</v>
      </c>
      <c r="O7306">
        <v>4.7</v>
      </c>
      <c r="P7306">
        <v>5</v>
      </c>
    </row>
    <row r="7307" spans="13:16" x14ac:dyDescent="0.25">
      <c r="M7307">
        <f>1*4.7*6</f>
        <v>28.200000000000003</v>
      </c>
      <c r="N7307">
        <v>1</v>
      </c>
      <c r="O7307">
        <v>4.7</v>
      </c>
      <c r="P7307">
        <v>6</v>
      </c>
    </row>
    <row r="7308" spans="13:16" x14ac:dyDescent="0.25">
      <c r="M7308">
        <f>1*4.7*7</f>
        <v>32.9</v>
      </c>
      <c r="N7308">
        <v>1</v>
      </c>
      <c r="O7308">
        <v>4.7</v>
      </c>
      <c r="P7308">
        <v>7</v>
      </c>
    </row>
    <row r="7309" spans="13:16" x14ac:dyDescent="0.25">
      <c r="M7309">
        <f>1*4.7*8</f>
        <v>37.6</v>
      </c>
      <c r="N7309">
        <v>1</v>
      </c>
      <c r="O7309">
        <v>4.7</v>
      </c>
      <c r="P7309">
        <v>8</v>
      </c>
    </row>
    <row r="7310" spans="13:16" x14ac:dyDescent="0.25">
      <c r="M7310">
        <f>1*4.7*9</f>
        <v>42.300000000000004</v>
      </c>
      <c r="N7310">
        <v>1</v>
      </c>
      <c r="O7310">
        <v>4.7</v>
      </c>
      <c r="P7310">
        <v>9</v>
      </c>
    </row>
    <row r="7311" spans="13:16" x14ac:dyDescent="0.25">
      <c r="M7311">
        <f>1*4.7*10</f>
        <v>47</v>
      </c>
      <c r="N7311">
        <v>1</v>
      </c>
      <c r="O7311">
        <v>4.7</v>
      </c>
      <c r="P7311">
        <v>10</v>
      </c>
    </row>
    <row r="7312" spans="13:16" x14ac:dyDescent="0.25">
      <c r="M7312">
        <f>1*4.7*1.1</f>
        <v>5.1700000000000008</v>
      </c>
      <c r="N7312">
        <v>1</v>
      </c>
      <c r="O7312">
        <v>4.7</v>
      </c>
      <c r="P7312">
        <v>1.1000000000000001</v>
      </c>
    </row>
    <row r="7313" spans="13:16" x14ac:dyDescent="0.25">
      <c r="M7313">
        <f>1*4.7*2.1</f>
        <v>9.870000000000001</v>
      </c>
      <c r="N7313">
        <v>1</v>
      </c>
      <c r="O7313">
        <v>4.7</v>
      </c>
      <c r="P7313">
        <v>2.1</v>
      </c>
    </row>
    <row r="7314" spans="13:16" x14ac:dyDescent="0.25">
      <c r="M7314">
        <f>1*4.7*3.1</f>
        <v>14.57</v>
      </c>
      <c r="N7314">
        <v>1</v>
      </c>
      <c r="O7314">
        <v>4.7</v>
      </c>
      <c r="P7314">
        <v>3.1</v>
      </c>
    </row>
    <row r="7315" spans="13:16" x14ac:dyDescent="0.25">
      <c r="M7315">
        <f>1*4.7*4.1</f>
        <v>19.27</v>
      </c>
      <c r="N7315">
        <v>1</v>
      </c>
      <c r="O7315">
        <v>4.7</v>
      </c>
      <c r="P7315">
        <v>4.0999999999999996</v>
      </c>
    </row>
    <row r="7316" spans="13:16" x14ac:dyDescent="0.25">
      <c r="M7316">
        <f>1*4.7*5.1</f>
        <v>23.97</v>
      </c>
      <c r="N7316">
        <v>1</v>
      </c>
      <c r="O7316">
        <v>4.7</v>
      </c>
      <c r="P7316">
        <v>5.0999999999999996</v>
      </c>
    </row>
    <row r="7317" spans="13:16" x14ac:dyDescent="0.25">
      <c r="M7317">
        <f>1*4.7*6.1</f>
        <v>28.669999999999998</v>
      </c>
      <c r="N7317">
        <v>1</v>
      </c>
      <c r="O7317">
        <v>4.7</v>
      </c>
      <c r="P7317">
        <v>6.1</v>
      </c>
    </row>
    <row r="7318" spans="13:16" x14ac:dyDescent="0.25">
      <c r="M7318">
        <f>1*4.7*7.1</f>
        <v>33.369999999999997</v>
      </c>
      <c r="N7318">
        <v>1</v>
      </c>
      <c r="O7318">
        <v>4.7</v>
      </c>
      <c r="P7318">
        <v>7.1</v>
      </c>
    </row>
    <row r="7319" spans="13:16" x14ac:dyDescent="0.25">
      <c r="M7319">
        <f>1*4.7*8.1</f>
        <v>38.07</v>
      </c>
      <c r="N7319">
        <v>1</v>
      </c>
      <c r="O7319">
        <v>4.7</v>
      </c>
      <c r="P7319">
        <v>8.1</v>
      </c>
    </row>
    <row r="7320" spans="13:16" x14ac:dyDescent="0.25">
      <c r="M7320">
        <f>1*4.7*9.1</f>
        <v>42.77</v>
      </c>
      <c r="N7320">
        <v>1</v>
      </c>
      <c r="O7320">
        <v>4.7</v>
      </c>
      <c r="P7320">
        <v>9.1</v>
      </c>
    </row>
    <row r="7321" spans="13:16" x14ac:dyDescent="0.25">
      <c r="M7321">
        <f>1*4.7*10.1</f>
        <v>47.47</v>
      </c>
      <c r="N7321">
        <v>1</v>
      </c>
      <c r="O7321">
        <v>4.7</v>
      </c>
      <c r="P7321">
        <v>10.1</v>
      </c>
    </row>
    <row r="7322" spans="13:16" x14ac:dyDescent="0.25">
      <c r="M7322">
        <f>1*4.7*1.2</f>
        <v>5.64</v>
      </c>
      <c r="N7322">
        <v>1</v>
      </c>
      <c r="O7322">
        <v>4.7</v>
      </c>
      <c r="P7322">
        <v>1.2</v>
      </c>
    </row>
    <row r="7323" spans="13:16" x14ac:dyDescent="0.25">
      <c r="M7323">
        <f>1*4.7*2.2</f>
        <v>10.340000000000002</v>
      </c>
      <c r="N7323">
        <v>1</v>
      </c>
      <c r="O7323">
        <v>4.7</v>
      </c>
      <c r="P7323">
        <v>2.2000000000000002</v>
      </c>
    </row>
    <row r="7324" spans="13:16" x14ac:dyDescent="0.25">
      <c r="M7324">
        <f>1*4.7*3.2</f>
        <v>15.040000000000001</v>
      </c>
      <c r="N7324">
        <v>1</v>
      </c>
      <c r="O7324">
        <v>4.7</v>
      </c>
      <c r="P7324">
        <v>3.2</v>
      </c>
    </row>
    <row r="7325" spans="13:16" x14ac:dyDescent="0.25">
      <c r="M7325">
        <f>1*4.7*4.2</f>
        <v>19.740000000000002</v>
      </c>
      <c r="N7325">
        <v>1</v>
      </c>
      <c r="O7325">
        <v>4.7</v>
      </c>
      <c r="P7325">
        <v>4.2</v>
      </c>
    </row>
    <row r="7326" spans="13:16" x14ac:dyDescent="0.25">
      <c r="M7326">
        <f>1*4.7*5.2</f>
        <v>24.44</v>
      </c>
      <c r="N7326">
        <v>1</v>
      </c>
      <c r="O7326">
        <v>4.7</v>
      </c>
      <c r="P7326">
        <v>5.2</v>
      </c>
    </row>
    <row r="7327" spans="13:16" x14ac:dyDescent="0.25">
      <c r="M7327">
        <f>1*4.7*6.2</f>
        <v>29.14</v>
      </c>
      <c r="N7327">
        <v>1</v>
      </c>
      <c r="O7327">
        <v>4.7</v>
      </c>
      <c r="P7327">
        <v>6.2</v>
      </c>
    </row>
    <row r="7328" spans="13:16" x14ac:dyDescent="0.25">
      <c r="M7328">
        <f>1*4.7*7.2</f>
        <v>33.840000000000003</v>
      </c>
      <c r="N7328">
        <v>1</v>
      </c>
      <c r="O7328">
        <v>4.7</v>
      </c>
      <c r="P7328">
        <v>7.2</v>
      </c>
    </row>
    <row r="7329" spans="13:16" x14ac:dyDescent="0.25">
      <c r="M7329">
        <f>1*4.7*8.2</f>
        <v>38.54</v>
      </c>
      <c r="N7329">
        <v>1</v>
      </c>
      <c r="O7329">
        <v>4.7</v>
      </c>
      <c r="P7329">
        <v>8.1999999999999993</v>
      </c>
    </row>
    <row r="7330" spans="13:16" x14ac:dyDescent="0.25">
      <c r="M7330">
        <f>1*4.7*9.2</f>
        <v>43.239999999999995</v>
      </c>
      <c r="N7330">
        <v>1</v>
      </c>
      <c r="O7330">
        <v>4.7</v>
      </c>
      <c r="P7330">
        <v>9.1999999999999993</v>
      </c>
    </row>
    <row r="7331" spans="13:16" x14ac:dyDescent="0.25">
      <c r="M7331">
        <f>1*4.7*10.2</f>
        <v>47.94</v>
      </c>
      <c r="N7331">
        <v>1</v>
      </c>
      <c r="O7331">
        <v>4.7</v>
      </c>
      <c r="P7331">
        <v>10.199999999999999</v>
      </c>
    </row>
    <row r="7332" spans="13:16" x14ac:dyDescent="0.25">
      <c r="M7332">
        <f>1*4.7*1.3</f>
        <v>6.11</v>
      </c>
      <c r="N7332">
        <v>1</v>
      </c>
      <c r="O7332">
        <v>4.7</v>
      </c>
      <c r="P7332">
        <v>1.3</v>
      </c>
    </row>
    <row r="7333" spans="13:16" x14ac:dyDescent="0.25">
      <c r="M7333">
        <f>1*4.7*2.3</f>
        <v>10.809999999999999</v>
      </c>
      <c r="N7333">
        <v>1</v>
      </c>
      <c r="O7333">
        <v>4.7</v>
      </c>
      <c r="P7333">
        <v>2.2999999999999998</v>
      </c>
    </row>
    <row r="7334" spans="13:16" x14ac:dyDescent="0.25">
      <c r="M7334">
        <f>1*4.7*3.3</f>
        <v>15.51</v>
      </c>
      <c r="N7334">
        <v>1</v>
      </c>
      <c r="O7334">
        <v>4.7</v>
      </c>
      <c r="P7334">
        <v>3.3</v>
      </c>
    </row>
    <row r="7335" spans="13:16" x14ac:dyDescent="0.25">
      <c r="M7335">
        <f>1*4.7*4.3</f>
        <v>20.21</v>
      </c>
      <c r="N7335">
        <v>1</v>
      </c>
      <c r="O7335">
        <v>4.7</v>
      </c>
      <c r="P7335">
        <v>4.3</v>
      </c>
    </row>
    <row r="7336" spans="13:16" x14ac:dyDescent="0.25">
      <c r="M7336">
        <f>1*4.7*5.3</f>
        <v>24.91</v>
      </c>
      <c r="N7336">
        <v>1</v>
      </c>
      <c r="O7336">
        <v>4.7</v>
      </c>
      <c r="P7336">
        <v>5.3</v>
      </c>
    </row>
    <row r="7337" spans="13:16" x14ac:dyDescent="0.25">
      <c r="M7337">
        <f>1*4.7*6.3</f>
        <v>29.61</v>
      </c>
      <c r="N7337">
        <v>1</v>
      </c>
      <c r="O7337">
        <v>4.7</v>
      </c>
      <c r="P7337">
        <v>6.3</v>
      </c>
    </row>
    <row r="7338" spans="13:16" x14ac:dyDescent="0.25">
      <c r="M7338">
        <f>1*4.7*7.3</f>
        <v>34.31</v>
      </c>
      <c r="N7338">
        <v>1</v>
      </c>
      <c r="O7338">
        <v>4.7</v>
      </c>
      <c r="P7338">
        <v>7.3</v>
      </c>
    </row>
    <row r="7339" spans="13:16" x14ac:dyDescent="0.25">
      <c r="M7339">
        <f>1*4.7*8.3</f>
        <v>39.010000000000005</v>
      </c>
      <c r="N7339">
        <v>1</v>
      </c>
      <c r="O7339">
        <v>4.7</v>
      </c>
      <c r="P7339">
        <v>8.3000000000000007</v>
      </c>
    </row>
    <row r="7340" spans="13:16" x14ac:dyDescent="0.25">
      <c r="M7340">
        <f>1*4.7*9.3</f>
        <v>43.710000000000008</v>
      </c>
      <c r="N7340">
        <v>1</v>
      </c>
      <c r="O7340">
        <v>4.7</v>
      </c>
      <c r="P7340">
        <v>9.3000000000000007</v>
      </c>
    </row>
    <row r="7341" spans="13:16" x14ac:dyDescent="0.25">
      <c r="M7341">
        <f>1*4.7*10.3</f>
        <v>48.410000000000004</v>
      </c>
      <c r="N7341">
        <v>1</v>
      </c>
      <c r="O7341">
        <v>4.7</v>
      </c>
      <c r="P7341">
        <v>10.3</v>
      </c>
    </row>
    <row r="7342" spans="13:16" x14ac:dyDescent="0.25">
      <c r="M7342">
        <f>1*4.7*1.4</f>
        <v>6.58</v>
      </c>
      <c r="N7342">
        <v>1</v>
      </c>
      <c r="O7342">
        <v>4.7</v>
      </c>
      <c r="P7342">
        <v>1.4</v>
      </c>
    </row>
    <row r="7343" spans="13:16" x14ac:dyDescent="0.25">
      <c r="M7343">
        <f>1*4.7*2.4</f>
        <v>11.28</v>
      </c>
      <c r="N7343">
        <v>1</v>
      </c>
      <c r="O7343">
        <v>4.7</v>
      </c>
      <c r="P7343">
        <v>2.4</v>
      </c>
    </row>
    <row r="7344" spans="13:16" x14ac:dyDescent="0.25">
      <c r="M7344">
        <f>1*4.7*3.4</f>
        <v>15.98</v>
      </c>
      <c r="N7344">
        <v>1</v>
      </c>
      <c r="O7344">
        <v>4.7</v>
      </c>
      <c r="P7344">
        <v>3.4</v>
      </c>
    </row>
    <row r="7345" spans="13:16" x14ac:dyDescent="0.25">
      <c r="M7345">
        <f>1*4.7*4.4</f>
        <v>20.680000000000003</v>
      </c>
      <c r="N7345">
        <v>1</v>
      </c>
      <c r="O7345">
        <v>4.7</v>
      </c>
      <c r="P7345">
        <v>4.4000000000000004</v>
      </c>
    </row>
    <row r="7346" spans="13:16" x14ac:dyDescent="0.25">
      <c r="M7346">
        <f>1*4.7*5.4</f>
        <v>25.380000000000003</v>
      </c>
      <c r="N7346">
        <v>1</v>
      </c>
      <c r="O7346">
        <v>4.7</v>
      </c>
      <c r="P7346">
        <v>5.4</v>
      </c>
    </row>
    <row r="7347" spans="13:16" x14ac:dyDescent="0.25">
      <c r="M7347">
        <f>1*4.7*6.4</f>
        <v>30.080000000000002</v>
      </c>
      <c r="N7347">
        <v>1</v>
      </c>
      <c r="O7347">
        <v>4.7</v>
      </c>
      <c r="P7347">
        <v>6.4</v>
      </c>
    </row>
    <row r="7348" spans="13:16" x14ac:dyDescent="0.25">
      <c r="M7348">
        <f>1*4.7*7.4</f>
        <v>34.78</v>
      </c>
      <c r="N7348">
        <v>1</v>
      </c>
      <c r="O7348">
        <v>4.7</v>
      </c>
      <c r="P7348">
        <v>7.4</v>
      </c>
    </row>
    <row r="7349" spans="13:16" x14ac:dyDescent="0.25">
      <c r="M7349">
        <f>1*4.7*8.4</f>
        <v>39.480000000000004</v>
      </c>
      <c r="N7349">
        <v>1</v>
      </c>
      <c r="O7349">
        <v>4.7</v>
      </c>
      <c r="P7349">
        <v>8.4</v>
      </c>
    </row>
    <row r="7350" spans="13:16" x14ac:dyDescent="0.25">
      <c r="M7350">
        <f>1*4.7*9.4</f>
        <v>44.180000000000007</v>
      </c>
      <c r="N7350">
        <v>1</v>
      </c>
      <c r="O7350">
        <v>4.7</v>
      </c>
      <c r="P7350">
        <v>9.4</v>
      </c>
    </row>
    <row r="7351" spans="13:16" x14ac:dyDescent="0.25">
      <c r="M7351">
        <f>1*4.7*10.4</f>
        <v>48.88</v>
      </c>
      <c r="N7351">
        <v>1</v>
      </c>
      <c r="O7351">
        <v>4.7</v>
      </c>
      <c r="P7351">
        <v>10.4</v>
      </c>
    </row>
    <row r="7352" spans="13:16" x14ac:dyDescent="0.25">
      <c r="M7352">
        <f>1*4.7*1.5</f>
        <v>7.0500000000000007</v>
      </c>
      <c r="N7352">
        <v>1</v>
      </c>
      <c r="O7352">
        <v>4.7</v>
      </c>
      <c r="P7352">
        <v>1.5</v>
      </c>
    </row>
    <row r="7353" spans="13:16" x14ac:dyDescent="0.25">
      <c r="M7353">
        <f>1*4.7*2.5</f>
        <v>11.75</v>
      </c>
      <c r="N7353">
        <v>1</v>
      </c>
      <c r="O7353">
        <v>4.7</v>
      </c>
      <c r="P7353">
        <v>2.5</v>
      </c>
    </row>
    <row r="7354" spans="13:16" x14ac:dyDescent="0.25">
      <c r="M7354">
        <f>1*4.7*3.5</f>
        <v>16.45</v>
      </c>
      <c r="N7354">
        <v>1</v>
      </c>
      <c r="O7354">
        <v>4.7</v>
      </c>
      <c r="P7354">
        <v>3.5</v>
      </c>
    </row>
    <row r="7355" spans="13:16" x14ac:dyDescent="0.25">
      <c r="M7355">
        <f>1*4.7*4.5</f>
        <v>21.150000000000002</v>
      </c>
      <c r="N7355">
        <v>1</v>
      </c>
      <c r="O7355">
        <v>4.7</v>
      </c>
      <c r="P7355">
        <v>4.5</v>
      </c>
    </row>
    <row r="7356" spans="13:16" x14ac:dyDescent="0.25">
      <c r="M7356">
        <f>1*4.7*5.5</f>
        <v>25.85</v>
      </c>
      <c r="N7356">
        <v>1</v>
      </c>
      <c r="O7356">
        <v>4.7</v>
      </c>
      <c r="P7356">
        <v>5.5</v>
      </c>
    </row>
    <row r="7357" spans="13:16" x14ac:dyDescent="0.25">
      <c r="M7357">
        <f>1*4.7*6.5</f>
        <v>30.55</v>
      </c>
      <c r="N7357">
        <v>1</v>
      </c>
      <c r="O7357">
        <v>4.7</v>
      </c>
      <c r="P7357">
        <v>6.5</v>
      </c>
    </row>
    <row r="7358" spans="13:16" x14ac:dyDescent="0.25">
      <c r="M7358">
        <f>1*4.7*7.5</f>
        <v>35.25</v>
      </c>
      <c r="N7358">
        <v>1</v>
      </c>
      <c r="O7358">
        <v>4.7</v>
      </c>
      <c r="P7358">
        <v>7.5</v>
      </c>
    </row>
    <row r="7359" spans="13:16" x14ac:dyDescent="0.25">
      <c r="M7359">
        <f>1*4.7*8.5</f>
        <v>39.950000000000003</v>
      </c>
      <c r="N7359">
        <v>1</v>
      </c>
      <c r="O7359">
        <v>4.7</v>
      </c>
      <c r="P7359">
        <v>8.5</v>
      </c>
    </row>
    <row r="7360" spans="13:16" x14ac:dyDescent="0.25">
      <c r="M7360">
        <f>1*4.7*9.5</f>
        <v>44.65</v>
      </c>
      <c r="N7360">
        <v>1</v>
      </c>
      <c r="O7360">
        <v>4.7</v>
      </c>
      <c r="P7360">
        <v>9.5</v>
      </c>
    </row>
    <row r="7361" spans="13:16" x14ac:dyDescent="0.25">
      <c r="M7361">
        <f>1*4.7*10.5</f>
        <v>49.35</v>
      </c>
      <c r="N7361">
        <v>1</v>
      </c>
      <c r="O7361">
        <v>4.7</v>
      </c>
      <c r="P7361">
        <v>10.5</v>
      </c>
    </row>
    <row r="7362" spans="13:16" x14ac:dyDescent="0.25">
      <c r="M7362">
        <f>1*4.7*1.6</f>
        <v>7.5200000000000005</v>
      </c>
      <c r="N7362">
        <v>1</v>
      </c>
      <c r="O7362">
        <v>4.7</v>
      </c>
      <c r="P7362">
        <v>1.6</v>
      </c>
    </row>
    <row r="7363" spans="13:16" x14ac:dyDescent="0.25">
      <c r="M7363">
        <f>1*4.7*2.6</f>
        <v>12.22</v>
      </c>
      <c r="N7363">
        <v>1</v>
      </c>
      <c r="O7363">
        <v>4.7</v>
      </c>
      <c r="P7363">
        <v>2.6</v>
      </c>
    </row>
    <row r="7364" spans="13:16" x14ac:dyDescent="0.25">
      <c r="M7364">
        <f>1*4.7*3.6</f>
        <v>16.920000000000002</v>
      </c>
      <c r="N7364">
        <v>1</v>
      </c>
      <c r="O7364">
        <v>4.7</v>
      </c>
      <c r="P7364">
        <v>3.6</v>
      </c>
    </row>
    <row r="7365" spans="13:16" x14ac:dyDescent="0.25">
      <c r="M7365">
        <f>1*4.7*4.6</f>
        <v>21.619999999999997</v>
      </c>
      <c r="N7365">
        <v>1</v>
      </c>
      <c r="O7365">
        <v>4.7</v>
      </c>
      <c r="P7365">
        <v>4.5999999999999996</v>
      </c>
    </row>
    <row r="7366" spans="13:16" x14ac:dyDescent="0.25">
      <c r="M7366">
        <f>1*4.7*5.6</f>
        <v>26.32</v>
      </c>
      <c r="N7366">
        <v>1</v>
      </c>
      <c r="O7366">
        <v>4.7</v>
      </c>
      <c r="P7366">
        <v>5.6</v>
      </c>
    </row>
    <row r="7367" spans="13:16" x14ac:dyDescent="0.25">
      <c r="M7367">
        <f>1*4.7*6.6</f>
        <v>31.02</v>
      </c>
      <c r="N7367">
        <v>1</v>
      </c>
      <c r="O7367">
        <v>4.7</v>
      </c>
      <c r="P7367">
        <v>6.6</v>
      </c>
    </row>
    <row r="7368" spans="13:16" x14ac:dyDescent="0.25">
      <c r="M7368">
        <f>1*4.7*7.6</f>
        <v>35.72</v>
      </c>
      <c r="N7368">
        <v>1</v>
      </c>
      <c r="O7368">
        <v>4.7</v>
      </c>
      <c r="P7368">
        <v>7.6</v>
      </c>
    </row>
    <row r="7369" spans="13:16" x14ac:dyDescent="0.25">
      <c r="M7369">
        <f>1*4.7*8.6</f>
        <v>40.42</v>
      </c>
      <c r="N7369">
        <v>1</v>
      </c>
      <c r="O7369">
        <v>4.7</v>
      </c>
      <c r="P7369">
        <v>8.6</v>
      </c>
    </row>
    <row r="7370" spans="13:16" x14ac:dyDescent="0.25">
      <c r="M7370">
        <f>1*4.7*9.6</f>
        <v>45.12</v>
      </c>
      <c r="N7370">
        <v>1</v>
      </c>
      <c r="O7370">
        <v>4.7</v>
      </c>
      <c r="P7370">
        <v>9.6</v>
      </c>
    </row>
    <row r="7371" spans="13:16" x14ac:dyDescent="0.25">
      <c r="M7371">
        <f>1*4.7*10.6</f>
        <v>49.82</v>
      </c>
      <c r="N7371">
        <v>1</v>
      </c>
      <c r="O7371">
        <v>4.7</v>
      </c>
      <c r="P7371">
        <v>10.6</v>
      </c>
    </row>
    <row r="7372" spans="13:16" x14ac:dyDescent="0.25">
      <c r="M7372">
        <f>1*4.7*1.7</f>
        <v>7.99</v>
      </c>
      <c r="N7372">
        <v>1</v>
      </c>
      <c r="O7372">
        <v>4.7</v>
      </c>
      <c r="P7372">
        <v>1.7</v>
      </c>
    </row>
    <row r="7373" spans="13:16" x14ac:dyDescent="0.25">
      <c r="M7373">
        <f>1*4.7*2.7</f>
        <v>12.690000000000001</v>
      </c>
      <c r="N7373">
        <v>1</v>
      </c>
      <c r="O7373">
        <v>4.7</v>
      </c>
      <c r="P7373">
        <v>2.7</v>
      </c>
    </row>
    <row r="7374" spans="13:16" x14ac:dyDescent="0.25">
      <c r="M7374">
        <f>1*4.7*3.7</f>
        <v>17.39</v>
      </c>
      <c r="N7374">
        <v>1</v>
      </c>
      <c r="O7374">
        <v>4.7</v>
      </c>
      <c r="P7374">
        <v>3.7</v>
      </c>
    </row>
    <row r="7375" spans="13:16" x14ac:dyDescent="0.25">
      <c r="M7375">
        <f>1*4.7*4.7</f>
        <v>22.090000000000003</v>
      </c>
      <c r="N7375">
        <v>1</v>
      </c>
      <c r="O7375">
        <v>4.7</v>
      </c>
      <c r="P7375">
        <v>4.7</v>
      </c>
    </row>
    <row r="7376" spans="13:16" x14ac:dyDescent="0.25">
      <c r="M7376">
        <f>1*4.7*5.7</f>
        <v>26.790000000000003</v>
      </c>
      <c r="N7376">
        <v>1</v>
      </c>
      <c r="O7376">
        <v>4.7</v>
      </c>
      <c r="P7376">
        <v>5.7</v>
      </c>
    </row>
    <row r="7377" spans="13:16" x14ac:dyDescent="0.25">
      <c r="M7377">
        <f>1*4.7*6.7</f>
        <v>31.490000000000002</v>
      </c>
      <c r="N7377">
        <v>1</v>
      </c>
      <c r="O7377">
        <v>4.7</v>
      </c>
      <c r="P7377">
        <v>6.7</v>
      </c>
    </row>
    <row r="7378" spans="13:16" x14ac:dyDescent="0.25">
      <c r="M7378">
        <f>1*4.7*7.7</f>
        <v>36.190000000000005</v>
      </c>
      <c r="N7378">
        <v>1</v>
      </c>
      <c r="O7378">
        <v>4.7</v>
      </c>
      <c r="P7378">
        <v>7.7</v>
      </c>
    </row>
    <row r="7379" spans="13:16" x14ac:dyDescent="0.25">
      <c r="M7379">
        <f>1*4.7*8.7</f>
        <v>40.89</v>
      </c>
      <c r="N7379">
        <v>1</v>
      </c>
      <c r="O7379">
        <v>4.7</v>
      </c>
      <c r="P7379">
        <v>8.6999999999999993</v>
      </c>
    </row>
    <row r="7380" spans="13:16" x14ac:dyDescent="0.25">
      <c r="M7380">
        <f>1*4.7*9.7</f>
        <v>45.589999999999996</v>
      </c>
      <c r="N7380">
        <v>1</v>
      </c>
      <c r="O7380">
        <v>4.7</v>
      </c>
      <c r="P7380">
        <v>9.6999999999999993</v>
      </c>
    </row>
    <row r="7381" spans="13:16" x14ac:dyDescent="0.25">
      <c r="M7381">
        <f>1*4.7*10.7</f>
        <v>50.29</v>
      </c>
      <c r="N7381">
        <v>1</v>
      </c>
      <c r="O7381">
        <v>4.7</v>
      </c>
      <c r="P7381">
        <v>10.7</v>
      </c>
    </row>
    <row r="7382" spans="13:16" x14ac:dyDescent="0.25">
      <c r="M7382">
        <f>1*4.7*1.8</f>
        <v>8.4600000000000009</v>
      </c>
      <c r="N7382">
        <v>1</v>
      </c>
      <c r="O7382">
        <v>4.7</v>
      </c>
      <c r="P7382">
        <v>1.8</v>
      </c>
    </row>
    <row r="7383" spans="13:16" x14ac:dyDescent="0.25">
      <c r="M7383">
        <f>1*4.7*2.8</f>
        <v>13.16</v>
      </c>
      <c r="N7383">
        <v>1</v>
      </c>
      <c r="O7383">
        <v>4.7</v>
      </c>
      <c r="P7383">
        <v>2.8</v>
      </c>
    </row>
    <row r="7384" spans="13:16" x14ac:dyDescent="0.25">
      <c r="M7384">
        <f>1*4.7*3.8</f>
        <v>17.86</v>
      </c>
      <c r="N7384">
        <v>1</v>
      </c>
      <c r="O7384">
        <v>4.7</v>
      </c>
      <c r="P7384">
        <v>3.8</v>
      </c>
    </row>
    <row r="7385" spans="13:16" x14ac:dyDescent="0.25">
      <c r="M7385">
        <f>1*4.7*4.8</f>
        <v>22.56</v>
      </c>
      <c r="N7385">
        <v>1</v>
      </c>
      <c r="O7385">
        <v>4.7</v>
      </c>
      <c r="P7385">
        <v>4.8</v>
      </c>
    </row>
    <row r="7386" spans="13:16" x14ac:dyDescent="0.25">
      <c r="M7386">
        <f>1*4.7*5.8</f>
        <v>27.26</v>
      </c>
      <c r="N7386">
        <v>1</v>
      </c>
      <c r="O7386">
        <v>4.7</v>
      </c>
      <c r="P7386">
        <v>5.8</v>
      </c>
    </row>
    <row r="7387" spans="13:16" x14ac:dyDescent="0.25">
      <c r="M7387">
        <f>1*4.7*6.8</f>
        <v>31.96</v>
      </c>
      <c r="N7387">
        <v>1</v>
      </c>
      <c r="O7387">
        <v>4.7</v>
      </c>
      <c r="P7387">
        <v>6.8</v>
      </c>
    </row>
    <row r="7388" spans="13:16" x14ac:dyDescent="0.25">
      <c r="M7388">
        <f>1*4.7*7.8</f>
        <v>36.660000000000004</v>
      </c>
      <c r="N7388">
        <v>1</v>
      </c>
      <c r="O7388">
        <v>4.7</v>
      </c>
      <c r="P7388">
        <v>7.8</v>
      </c>
    </row>
    <row r="7389" spans="13:16" x14ac:dyDescent="0.25">
      <c r="M7389">
        <f>1*4.7*8.8</f>
        <v>41.360000000000007</v>
      </c>
      <c r="N7389">
        <v>1</v>
      </c>
      <c r="O7389">
        <v>4.7</v>
      </c>
      <c r="P7389">
        <v>8.8000000000000007</v>
      </c>
    </row>
    <row r="7390" spans="13:16" x14ac:dyDescent="0.25">
      <c r="M7390">
        <f>1*4.7*9.8</f>
        <v>46.06</v>
      </c>
      <c r="N7390">
        <v>1</v>
      </c>
      <c r="O7390">
        <v>4.7</v>
      </c>
      <c r="P7390">
        <v>9.8000000000000007</v>
      </c>
    </row>
    <row r="7391" spans="13:16" x14ac:dyDescent="0.25">
      <c r="M7391">
        <f>1*4.7*10.8</f>
        <v>50.760000000000005</v>
      </c>
      <c r="N7391">
        <v>1</v>
      </c>
      <c r="O7391">
        <v>4.7</v>
      </c>
      <c r="P7391">
        <v>10.8</v>
      </c>
    </row>
    <row r="7392" spans="13:16" x14ac:dyDescent="0.25">
      <c r="M7392">
        <f>1*4.7*1.9</f>
        <v>8.93</v>
      </c>
      <c r="N7392">
        <v>1</v>
      </c>
      <c r="O7392">
        <v>4.7</v>
      </c>
      <c r="P7392">
        <v>1.9</v>
      </c>
    </row>
    <row r="7393" spans="13:16" x14ac:dyDescent="0.25">
      <c r="M7393">
        <f>1*4.7*2.9</f>
        <v>13.63</v>
      </c>
      <c r="N7393">
        <v>1</v>
      </c>
      <c r="O7393">
        <v>4.7</v>
      </c>
      <c r="P7393">
        <v>2.9</v>
      </c>
    </row>
    <row r="7394" spans="13:16" x14ac:dyDescent="0.25">
      <c r="M7394">
        <f>1*4.7*3.9</f>
        <v>18.330000000000002</v>
      </c>
      <c r="N7394">
        <v>1</v>
      </c>
      <c r="O7394">
        <v>4.7</v>
      </c>
      <c r="P7394">
        <v>3.9</v>
      </c>
    </row>
    <row r="7395" spans="13:16" x14ac:dyDescent="0.25">
      <c r="M7395">
        <f>1*4.7*4.9</f>
        <v>23.03</v>
      </c>
      <c r="N7395">
        <v>1</v>
      </c>
      <c r="O7395">
        <v>4.7</v>
      </c>
      <c r="P7395">
        <v>4.9000000000000004</v>
      </c>
    </row>
    <row r="7396" spans="13:16" x14ac:dyDescent="0.25">
      <c r="M7396">
        <f>1*4.7*5.9</f>
        <v>27.730000000000004</v>
      </c>
      <c r="N7396">
        <v>1</v>
      </c>
      <c r="O7396">
        <v>4.7</v>
      </c>
      <c r="P7396">
        <v>5.9</v>
      </c>
    </row>
    <row r="7397" spans="13:16" x14ac:dyDescent="0.25">
      <c r="M7397">
        <f>1*4.7*6.9</f>
        <v>32.43</v>
      </c>
      <c r="N7397">
        <v>1</v>
      </c>
      <c r="O7397">
        <v>4.7</v>
      </c>
      <c r="P7397">
        <v>6.9</v>
      </c>
    </row>
    <row r="7398" spans="13:16" x14ac:dyDescent="0.25">
      <c r="M7398">
        <f>1*4.7*7.9</f>
        <v>37.130000000000003</v>
      </c>
      <c r="N7398">
        <v>1</v>
      </c>
      <c r="O7398">
        <v>4.7</v>
      </c>
      <c r="P7398">
        <v>7.9</v>
      </c>
    </row>
    <row r="7399" spans="13:16" x14ac:dyDescent="0.25">
      <c r="M7399">
        <f>1*4.7*8.9</f>
        <v>41.830000000000005</v>
      </c>
      <c r="N7399">
        <v>1</v>
      </c>
      <c r="O7399">
        <v>4.7</v>
      </c>
      <c r="P7399">
        <v>8.9</v>
      </c>
    </row>
    <row r="7400" spans="13:16" x14ac:dyDescent="0.25">
      <c r="M7400">
        <f>1*4.7*9.9</f>
        <v>46.53</v>
      </c>
      <c r="N7400">
        <v>1</v>
      </c>
      <c r="O7400">
        <v>4.7</v>
      </c>
      <c r="P7400">
        <v>9.9</v>
      </c>
    </row>
    <row r="7401" spans="13:16" x14ac:dyDescent="0.25">
      <c r="M7401">
        <f>1*4.7*10.9</f>
        <v>51.230000000000004</v>
      </c>
      <c r="N7401">
        <v>1</v>
      </c>
      <c r="O7401">
        <v>4.7</v>
      </c>
      <c r="P7401">
        <v>10.9</v>
      </c>
    </row>
    <row r="7402" spans="13:16" x14ac:dyDescent="0.25">
      <c r="M7402">
        <f>1*5.7*1</f>
        <v>5.7</v>
      </c>
      <c r="N7402">
        <v>1</v>
      </c>
      <c r="O7402">
        <v>5.7</v>
      </c>
      <c r="P7402">
        <v>1</v>
      </c>
    </row>
    <row r="7403" spans="13:16" x14ac:dyDescent="0.25">
      <c r="M7403">
        <f>1*5.7*2</f>
        <v>11.4</v>
      </c>
      <c r="N7403">
        <v>1</v>
      </c>
      <c r="O7403">
        <v>5.7</v>
      </c>
      <c r="P7403">
        <v>2</v>
      </c>
    </row>
    <row r="7404" spans="13:16" x14ac:dyDescent="0.25">
      <c r="M7404">
        <f>1*5.7*3</f>
        <v>17.100000000000001</v>
      </c>
      <c r="N7404">
        <v>1</v>
      </c>
      <c r="O7404">
        <v>5.7</v>
      </c>
      <c r="P7404">
        <v>3</v>
      </c>
    </row>
    <row r="7405" spans="13:16" x14ac:dyDescent="0.25">
      <c r="M7405">
        <f>1*5.7*4</f>
        <v>22.8</v>
      </c>
      <c r="N7405">
        <v>1</v>
      </c>
      <c r="O7405">
        <v>5.7</v>
      </c>
      <c r="P7405">
        <v>4</v>
      </c>
    </row>
    <row r="7406" spans="13:16" x14ac:dyDescent="0.25">
      <c r="M7406">
        <f>1*5.7*5</f>
        <v>28.5</v>
      </c>
      <c r="N7406">
        <v>1</v>
      </c>
      <c r="O7406">
        <v>5.7</v>
      </c>
      <c r="P7406">
        <v>5</v>
      </c>
    </row>
    <row r="7407" spans="13:16" x14ac:dyDescent="0.25">
      <c r="M7407">
        <f>1*5.7*6</f>
        <v>34.200000000000003</v>
      </c>
      <c r="N7407">
        <v>1</v>
      </c>
      <c r="O7407">
        <v>5.7</v>
      </c>
      <c r="P7407">
        <v>6</v>
      </c>
    </row>
    <row r="7408" spans="13:16" x14ac:dyDescent="0.25">
      <c r="M7408">
        <f>1*5.7*7</f>
        <v>39.9</v>
      </c>
      <c r="N7408">
        <v>1</v>
      </c>
      <c r="O7408">
        <v>5.7</v>
      </c>
      <c r="P7408">
        <v>7</v>
      </c>
    </row>
    <row r="7409" spans="13:16" x14ac:dyDescent="0.25">
      <c r="M7409">
        <f>1*5.7*8</f>
        <v>45.6</v>
      </c>
      <c r="N7409">
        <v>1</v>
      </c>
      <c r="O7409">
        <v>5.7</v>
      </c>
      <c r="P7409">
        <v>8</v>
      </c>
    </row>
    <row r="7410" spans="13:16" x14ac:dyDescent="0.25">
      <c r="M7410">
        <f>1*5.7*9</f>
        <v>51.300000000000004</v>
      </c>
      <c r="N7410">
        <v>1</v>
      </c>
      <c r="O7410">
        <v>5.7</v>
      </c>
      <c r="P7410">
        <v>9</v>
      </c>
    </row>
    <row r="7411" spans="13:16" x14ac:dyDescent="0.25">
      <c r="M7411">
        <f>1*5.7*10</f>
        <v>57</v>
      </c>
      <c r="N7411">
        <v>1</v>
      </c>
      <c r="O7411">
        <v>5.7</v>
      </c>
      <c r="P7411">
        <v>10</v>
      </c>
    </row>
    <row r="7412" spans="13:16" x14ac:dyDescent="0.25">
      <c r="M7412">
        <f>1*5.7*1.1</f>
        <v>6.2700000000000005</v>
      </c>
      <c r="N7412">
        <v>1</v>
      </c>
      <c r="O7412">
        <v>5.7</v>
      </c>
      <c r="P7412">
        <v>1.1000000000000001</v>
      </c>
    </row>
    <row r="7413" spans="13:16" x14ac:dyDescent="0.25">
      <c r="M7413">
        <f>1*5.7*2.1</f>
        <v>11.97</v>
      </c>
      <c r="N7413">
        <v>1</v>
      </c>
      <c r="O7413">
        <v>5.7</v>
      </c>
      <c r="P7413">
        <v>2.1</v>
      </c>
    </row>
    <row r="7414" spans="13:16" x14ac:dyDescent="0.25">
      <c r="M7414">
        <f>1*5.7*3.1</f>
        <v>17.670000000000002</v>
      </c>
      <c r="N7414">
        <v>1</v>
      </c>
      <c r="O7414">
        <v>5.7</v>
      </c>
      <c r="P7414">
        <v>3.1</v>
      </c>
    </row>
    <row r="7415" spans="13:16" x14ac:dyDescent="0.25">
      <c r="M7415">
        <f>1*5.7*4.1</f>
        <v>23.369999999999997</v>
      </c>
      <c r="N7415">
        <v>1</v>
      </c>
      <c r="O7415">
        <v>5.7</v>
      </c>
      <c r="P7415">
        <v>4.0999999999999996</v>
      </c>
    </row>
    <row r="7416" spans="13:16" x14ac:dyDescent="0.25">
      <c r="M7416">
        <f>1*5.7*5.1</f>
        <v>29.07</v>
      </c>
      <c r="N7416">
        <v>1</v>
      </c>
      <c r="O7416">
        <v>5.7</v>
      </c>
      <c r="P7416">
        <v>5.0999999999999996</v>
      </c>
    </row>
    <row r="7417" spans="13:16" x14ac:dyDescent="0.25">
      <c r="M7417">
        <f>1*5.7*6.1</f>
        <v>34.769999999999996</v>
      </c>
      <c r="N7417">
        <v>1</v>
      </c>
      <c r="O7417">
        <v>5.7</v>
      </c>
      <c r="P7417">
        <v>6.1</v>
      </c>
    </row>
    <row r="7418" spans="13:16" x14ac:dyDescent="0.25">
      <c r="M7418">
        <f>1*5.7*7.1</f>
        <v>40.47</v>
      </c>
      <c r="N7418">
        <v>1</v>
      </c>
      <c r="O7418">
        <v>5.7</v>
      </c>
      <c r="P7418">
        <v>7.1</v>
      </c>
    </row>
    <row r="7419" spans="13:16" x14ac:dyDescent="0.25">
      <c r="M7419">
        <f>1*5.7*8.1</f>
        <v>46.17</v>
      </c>
      <c r="N7419">
        <v>1</v>
      </c>
      <c r="O7419">
        <v>5.7</v>
      </c>
      <c r="P7419">
        <v>8.1</v>
      </c>
    </row>
    <row r="7420" spans="13:16" x14ac:dyDescent="0.25">
      <c r="M7420">
        <f>1*5.7*9.1</f>
        <v>51.87</v>
      </c>
      <c r="N7420">
        <v>1</v>
      </c>
      <c r="O7420">
        <v>5.7</v>
      </c>
      <c r="P7420">
        <v>9.1</v>
      </c>
    </row>
    <row r="7421" spans="13:16" x14ac:dyDescent="0.25">
      <c r="M7421">
        <f>1*5.7*10.1</f>
        <v>57.57</v>
      </c>
      <c r="N7421">
        <v>1</v>
      </c>
      <c r="O7421">
        <v>5.7</v>
      </c>
      <c r="P7421">
        <v>10.1</v>
      </c>
    </row>
    <row r="7422" spans="13:16" x14ac:dyDescent="0.25">
      <c r="M7422">
        <f>1*5.7*1.2</f>
        <v>6.84</v>
      </c>
      <c r="N7422">
        <v>1</v>
      </c>
      <c r="O7422">
        <v>5.7</v>
      </c>
      <c r="P7422">
        <v>1.2</v>
      </c>
    </row>
    <row r="7423" spans="13:16" x14ac:dyDescent="0.25">
      <c r="M7423">
        <f>1*5.7*2.2</f>
        <v>12.540000000000001</v>
      </c>
      <c r="N7423">
        <v>1</v>
      </c>
      <c r="O7423">
        <v>5.7</v>
      </c>
      <c r="P7423">
        <v>2.2000000000000002</v>
      </c>
    </row>
    <row r="7424" spans="13:16" x14ac:dyDescent="0.25">
      <c r="M7424">
        <f>1*5.7*3.2</f>
        <v>18.240000000000002</v>
      </c>
      <c r="N7424">
        <v>1</v>
      </c>
      <c r="O7424">
        <v>5.7</v>
      </c>
      <c r="P7424">
        <v>3.2</v>
      </c>
    </row>
    <row r="7425" spans="13:16" x14ac:dyDescent="0.25">
      <c r="M7425">
        <f>1*5.7*4.2</f>
        <v>23.94</v>
      </c>
      <c r="N7425">
        <v>1</v>
      </c>
      <c r="O7425">
        <v>5.7</v>
      </c>
      <c r="P7425">
        <v>4.2</v>
      </c>
    </row>
    <row r="7426" spans="13:16" x14ac:dyDescent="0.25">
      <c r="M7426">
        <f>1*5.7*5.2</f>
        <v>29.64</v>
      </c>
      <c r="N7426">
        <v>1</v>
      </c>
      <c r="O7426">
        <v>5.7</v>
      </c>
      <c r="P7426">
        <v>5.2</v>
      </c>
    </row>
    <row r="7427" spans="13:16" x14ac:dyDescent="0.25">
      <c r="M7427">
        <f>1*5.7*6.2</f>
        <v>35.340000000000003</v>
      </c>
      <c r="N7427">
        <v>1</v>
      </c>
      <c r="O7427">
        <v>5.7</v>
      </c>
      <c r="P7427">
        <v>6.2</v>
      </c>
    </row>
    <row r="7428" spans="13:16" x14ac:dyDescent="0.25">
      <c r="M7428">
        <f>1*5.7*7.2</f>
        <v>41.04</v>
      </c>
      <c r="N7428">
        <v>1</v>
      </c>
      <c r="O7428">
        <v>5.7</v>
      </c>
      <c r="P7428">
        <v>7.2</v>
      </c>
    </row>
    <row r="7429" spans="13:16" x14ac:dyDescent="0.25">
      <c r="M7429">
        <f>1*5.7*8.2</f>
        <v>46.739999999999995</v>
      </c>
      <c r="N7429">
        <v>1</v>
      </c>
      <c r="O7429">
        <v>5.7</v>
      </c>
      <c r="P7429">
        <v>8.1999999999999993</v>
      </c>
    </row>
    <row r="7430" spans="13:16" x14ac:dyDescent="0.25">
      <c r="M7430">
        <f>1*5.7*9.2</f>
        <v>52.44</v>
      </c>
      <c r="N7430">
        <v>1</v>
      </c>
      <c r="O7430">
        <v>5.7</v>
      </c>
      <c r="P7430">
        <v>9.1999999999999993</v>
      </c>
    </row>
    <row r="7431" spans="13:16" x14ac:dyDescent="0.25">
      <c r="M7431">
        <f>1*5.7*10.2</f>
        <v>58.14</v>
      </c>
      <c r="N7431">
        <v>1</v>
      </c>
      <c r="O7431">
        <v>5.7</v>
      </c>
      <c r="P7431">
        <v>10.199999999999999</v>
      </c>
    </row>
    <row r="7432" spans="13:16" x14ac:dyDescent="0.25">
      <c r="M7432">
        <f>1*5.7*1.3</f>
        <v>7.41</v>
      </c>
      <c r="N7432">
        <v>1</v>
      </c>
      <c r="O7432">
        <v>5.7</v>
      </c>
      <c r="P7432">
        <v>1.3</v>
      </c>
    </row>
    <row r="7433" spans="13:16" x14ac:dyDescent="0.25">
      <c r="M7433">
        <f>1*5.7*2.3</f>
        <v>13.11</v>
      </c>
      <c r="N7433">
        <v>1</v>
      </c>
      <c r="O7433">
        <v>5.7</v>
      </c>
      <c r="P7433">
        <v>2.2999999999999998</v>
      </c>
    </row>
    <row r="7434" spans="13:16" x14ac:dyDescent="0.25">
      <c r="M7434">
        <f>1*5.7*3.3</f>
        <v>18.809999999999999</v>
      </c>
      <c r="N7434">
        <v>1</v>
      </c>
      <c r="O7434">
        <v>5.7</v>
      </c>
      <c r="P7434">
        <v>3.3</v>
      </c>
    </row>
    <row r="7435" spans="13:16" x14ac:dyDescent="0.25">
      <c r="M7435">
        <f>1*5.7*4.3</f>
        <v>24.509999999999998</v>
      </c>
      <c r="N7435">
        <v>1</v>
      </c>
      <c r="O7435">
        <v>5.7</v>
      </c>
      <c r="P7435">
        <v>4.3</v>
      </c>
    </row>
    <row r="7436" spans="13:16" x14ac:dyDescent="0.25">
      <c r="M7436">
        <f>1*5.7*5.3</f>
        <v>30.21</v>
      </c>
      <c r="N7436">
        <v>1</v>
      </c>
      <c r="O7436">
        <v>5.7</v>
      </c>
      <c r="P7436">
        <v>5.3</v>
      </c>
    </row>
    <row r="7437" spans="13:16" x14ac:dyDescent="0.25">
      <c r="M7437">
        <f>1*5.7*6.3</f>
        <v>35.909999999999997</v>
      </c>
      <c r="N7437">
        <v>1</v>
      </c>
      <c r="O7437">
        <v>5.7</v>
      </c>
      <c r="P7437">
        <v>6.3</v>
      </c>
    </row>
    <row r="7438" spans="13:16" x14ac:dyDescent="0.25">
      <c r="M7438">
        <f>1*5.7*7.3</f>
        <v>41.61</v>
      </c>
      <c r="N7438">
        <v>1</v>
      </c>
      <c r="O7438">
        <v>5.7</v>
      </c>
      <c r="P7438">
        <v>7.3</v>
      </c>
    </row>
    <row r="7439" spans="13:16" x14ac:dyDescent="0.25">
      <c r="M7439">
        <f>1*5.7*8.3</f>
        <v>47.31</v>
      </c>
      <c r="N7439">
        <v>1</v>
      </c>
      <c r="O7439">
        <v>5.7</v>
      </c>
      <c r="P7439">
        <v>8.3000000000000007</v>
      </c>
    </row>
    <row r="7440" spans="13:16" x14ac:dyDescent="0.25">
      <c r="M7440">
        <f>1*5.7*9.3</f>
        <v>53.010000000000005</v>
      </c>
      <c r="N7440">
        <v>1</v>
      </c>
      <c r="O7440">
        <v>5.7</v>
      </c>
      <c r="P7440">
        <v>9.3000000000000007</v>
      </c>
    </row>
    <row r="7441" spans="13:16" x14ac:dyDescent="0.25">
      <c r="M7441">
        <f>1*5.7*10.3</f>
        <v>58.710000000000008</v>
      </c>
      <c r="N7441">
        <v>1</v>
      </c>
      <c r="O7441">
        <v>5.7</v>
      </c>
      <c r="P7441">
        <v>10.3</v>
      </c>
    </row>
    <row r="7442" spans="13:16" x14ac:dyDescent="0.25">
      <c r="M7442">
        <f>1*5.7*1.4</f>
        <v>7.9799999999999995</v>
      </c>
      <c r="N7442">
        <v>1</v>
      </c>
      <c r="O7442">
        <v>5.7</v>
      </c>
      <c r="P7442">
        <v>1.4</v>
      </c>
    </row>
    <row r="7443" spans="13:16" x14ac:dyDescent="0.25">
      <c r="M7443">
        <f>1*5.7*2.4</f>
        <v>13.68</v>
      </c>
      <c r="N7443">
        <v>1</v>
      </c>
      <c r="O7443">
        <v>5.7</v>
      </c>
      <c r="P7443">
        <v>2.4</v>
      </c>
    </row>
    <row r="7444" spans="13:16" x14ac:dyDescent="0.25">
      <c r="M7444">
        <f>1*5.7*3.4</f>
        <v>19.38</v>
      </c>
      <c r="N7444">
        <v>1</v>
      </c>
      <c r="O7444">
        <v>5.7</v>
      </c>
      <c r="P7444">
        <v>3.4</v>
      </c>
    </row>
    <row r="7445" spans="13:16" x14ac:dyDescent="0.25">
      <c r="M7445">
        <f>1*5.7*4.4</f>
        <v>25.080000000000002</v>
      </c>
      <c r="N7445">
        <v>1</v>
      </c>
      <c r="O7445">
        <v>5.7</v>
      </c>
      <c r="P7445">
        <v>4.4000000000000004</v>
      </c>
    </row>
    <row r="7446" spans="13:16" x14ac:dyDescent="0.25">
      <c r="M7446">
        <f>1*5.7*5.4</f>
        <v>30.780000000000005</v>
      </c>
      <c r="N7446">
        <v>1</v>
      </c>
      <c r="O7446">
        <v>5.7</v>
      </c>
      <c r="P7446">
        <v>5.4</v>
      </c>
    </row>
    <row r="7447" spans="13:16" x14ac:dyDescent="0.25">
      <c r="M7447">
        <f>1*5.7*6.4</f>
        <v>36.480000000000004</v>
      </c>
      <c r="N7447">
        <v>1</v>
      </c>
      <c r="O7447">
        <v>5.7</v>
      </c>
      <c r="P7447">
        <v>6.4</v>
      </c>
    </row>
    <row r="7448" spans="13:16" x14ac:dyDescent="0.25">
      <c r="M7448">
        <f>1*5.7*7.4</f>
        <v>42.180000000000007</v>
      </c>
      <c r="N7448">
        <v>1</v>
      </c>
      <c r="O7448">
        <v>5.7</v>
      </c>
      <c r="P7448">
        <v>7.4</v>
      </c>
    </row>
    <row r="7449" spans="13:16" x14ac:dyDescent="0.25">
      <c r="M7449">
        <f>1*5.7*8.4</f>
        <v>47.88</v>
      </c>
      <c r="N7449">
        <v>1</v>
      </c>
      <c r="O7449">
        <v>5.7</v>
      </c>
      <c r="P7449">
        <v>8.4</v>
      </c>
    </row>
    <row r="7450" spans="13:16" x14ac:dyDescent="0.25">
      <c r="M7450">
        <f>1*5.7*9.4</f>
        <v>53.580000000000005</v>
      </c>
      <c r="N7450">
        <v>1</v>
      </c>
      <c r="O7450">
        <v>5.7</v>
      </c>
      <c r="P7450">
        <v>9.4</v>
      </c>
    </row>
    <row r="7451" spans="13:16" x14ac:dyDescent="0.25">
      <c r="M7451">
        <f>1*5.7*10.4</f>
        <v>59.28</v>
      </c>
      <c r="N7451">
        <v>1</v>
      </c>
      <c r="O7451">
        <v>5.7</v>
      </c>
      <c r="P7451">
        <v>10.4</v>
      </c>
    </row>
    <row r="7452" spans="13:16" x14ac:dyDescent="0.25">
      <c r="M7452">
        <f>1*5.7*1.5</f>
        <v>8.5500000000000007</v>
      </c>
      <c r="N7452">
        <v>1</v>
      </c>
      <c r="O7452">
        <v>5.7</v>
      </c>
      <c r="P7452">
        <v>1.5</v>
      </c>
    </row>
    <row r="7453" spans="13:16" x14ac:dyDescent="0.25">
      <c r="M7453">
        <f>1*5.7*2.5</f>
        <v>14.25</v>
      </c>
      <c r="N7453">
        <v>1</v>
      </c>
      <c r="O7453">
        <v>5.7</v>
      </c>
      <c r="P7453">
        <v>2.5</v>
      </c>
    </row>
    <row r="7454" spans="13:16" x14ac:dyDescent="0.25">
      <c r="M7454">
        <f>1*5.7*3.5</f>
        <v>19.95</v>
      </c>
      <c r="N7454">
        <v>1</v>
      </c>
      <c r="O7454">
        <v>5.7</v>
      </c>
      <c r="P7454">
        <v>3.5</v>
      </c>
    </row>
    <row r="7455" spans="13:16" x14ac:dyDescent="0.25">
      <c r="M7455">
        <f>1*5.7*4.5</f>
        <v>25.650000000000002</v>
      </c>
      <c r="N7455">
        <v>1</v>
      </c>
      <c r="O7455">
        <v>5.7</v>
      </c>
      <c r="P7455">
        <v>4.5</v>
      </c>
    </row>
    <row r="7456" spans="13:16" x14ac:dyDescent="0.25">
      <c r="M7456">
        <f>1*5.7*5.5</f>
        <v>31.35</v>
      </c>
      <c r="N7456">
        <v>1</v>
      </c>
      <c r="O7456">
        <v>5.7</v>
      </c>
      <c r="P7456">
        <v>5.5</v>
      </c>
    </row>
    <row r="7457" spans="13:16" x14ac:dyDescent="0.25">
      <c r="M7457">
        <f>1*5.7*6.5</f>
        <v>37.050000000000004</v>
      </c>
      <c r="N7457">
        <v>1</v>
      </c>
      <c r="O7457">
        <v>5.7</v>
      </c>
      <c r="P7457">
        <v>6.5</v>
      </c>
    </row>
    <row r="7458" spans="13:16" x14ac:dyDescent="0.25">
      <c r="M7458">
        <f>1*5.7*7.5</f>
        <v>42.75</v>
      </c>
      <c r="N7458">
        <v>1</v>
      </c>
      <c r="O7458">
        <v>5.7</v>
      </c>
      <c r="P7458">
        <v>7.5</v>
      </c>
    </row>
    <row r="7459" spans="13:16" x14ac:dyDescent="0.25">
      <c r="M7459">
        <f>1*5.7*8.5</f>
        <v>48.45</v>
      </c>
      <c r="N7459">
        <v>1</v>
      </c>
      <c r="O7459">
        <v>5.7</v>
      </c>
      <c r="P7459">
        <v>8.5</v>
      </c>
    </row>
    <row r="7460" spans="13:16" x14ac:dyDescent="0.25">
      <c r="M7460">
        <f>1*5.7*9.5</f>
        <v>54.15</v>
      </c>
      <c r="N7460">
        <v>1</v>
      </c>
      <c r="O7460">
        <v>5.7</v>
      </c>
      <c r="P7460">
        <v>9.5</v>
      </c>
    </row>
    <row r="7461" spans="13:16" x14ac:dyDescent="0.25">
      <c r="M7461">
        <f>1*5.7*10.5</f>
        <v>59.85</v>
      </c>
      <c r="N7461">
        <v>1</v>
      </c>
      <c r="O7461">
        <v>5.7</v>
      </c>
      <c r="P7461">
        <v>10.5</v>
      </c>
    </row>
    <row r="7462" spans="13:16" x14ac:dyDescent="0.25">
      <c r="M7462">
        <f>1*5.7*1.6</f>
        <v>9.120000000000001</v>
      </c>
      <c r="N7462">
        <v>1</v>
      </c>
      <c r="O7462">
        <v>5.7</v>
      </c>
      <c r="P7462">
        <v>1.6</v>
      </c>
    </row>
    <row r="7463" spans="13:16" x14ac:dyDescent="0.25">
      <c r="M7463">
        <f>1*5.7*2.6</f>
        <v>14.82</v>
      </c>
      <c r="N7463">
        <v>1</v>
      </c>
      <c r="O7463">
        <v>5.7</v>
      </c>
      <c r="P7463">
        <v>2.6</v>
      </c>
    </row>
    <row r="7464" spans="13:16" x14ac:dyDescent="0.25">
      <c r="M7464">
        <f>1*5.7*3.6</f>
        <v>20.52</v>
      </c>
      <c r="N7464">
        <v>1</v>
      </c>
      <c r="O7464">
        <v>5.7</v>
      </c>
      <c r="P7464">
        <v>3.6</v>
      </c>
    </row>
    <row r="7465" spans="13:16" x14ac:dyDescent="0.25">
      <c r="M7465">
        <f>1*5.7*4.6</f>
        <v>26.22</v>
      </c>
      <c r="N7465">
        <v>1</v>
      </c>
      <c r="O7465">
        <v>5.7</v>
      </c>
      <c r="P7465">
        <v>4.5999999999999996</v>
      </c>
    </row>
    <row r="7466" spans="13:16" x14ac:dyDescent="0.25">
      <c r="M7466">
        <f>1*5.7*5.6</f>
        <v>31.919999999999998</v>
      </c>
      <c r="N7466">
        <v>1</v>
      </c>
      <c r="O7466">
        <v>5.7</v>
      </c>
      <c r="P7466">
        <v>5.6</v>
      </c>
    </row>
    <row r="7467" spans="13:16" x14ac:dyDescent="0.25">
      <c r="M7467">
        <f>1*5.7*6.6</f>
        <v>37.619999999999997</v>
      </c>
      <c r="N7467">
        <v>1</v>
      </c>
      <c r="O7467">
        <v>5.7</v>
      </c>
      <c r="P7467">
        <v>6.6</v>
      </c>
    </row>
    <row r="7468" spans="13:16" x14ac:dyDescent="0.25">
      <c r="M7468">
        <f>1*5.7*7.6</f>
        <v>43.32</v>
      </c>
      <c r="N7468">
        <v>1</v>
      </c>
      <c r="O7468">
        <v>5.7</v>
      </c>
      <c r="P7468">
        <v>7.6</v>
      </c>
    </row>
    <row r="7469" spans="13:16" x14ac:dyDescent="0.25">
      <c r="M7469">
        <f>1*5.7*8.6</f>
        <v>49.019999999999996</v>
      </c>
      <c r="N7469">
        <v>1</v>
      </c>
      <c r="O7469">
        <v>5.7</v>
      </c>
      <c r="P7469">
        <v>8.6</v>
      </c>
    </row>
    <row r="7470" spans="13:16" x14ac:dyDescent="0.25">
      <c r="M7470">
        <f>1*5.7*9.6</f>
        <v>54.72</v>
      </c>
      <c r="N7470">
        <v>1</v>
      </c>
      <c r="O7470">
        <v>5.7</v>
      </c>
      <c r="P7470">
        <v>9.6</v>
      </c>
    </row>
    <row r="7471" spans="13:16" x14ac:dyDescent="0.25">
      <c r="M7471">
        <f>1*5.7*10.6</f>
        <v>60.42</v>
      </c>
      <c r="N7471">
        <v>1</v>
      </c>
      <c r="O7471">
        <v>5.7</v>
      </c>
      <c r="P7471">
        <v>10.6</v>
      </c>
    </row>
    <row r="7472" spans="13:16" x14ac:dyDescent="0.25">
      <c r="M7472">
        <f>1*5.7*1.7</f>
        <v>9.69</v>
      </c>
      <c r="N7472">
        <v>1</v>
      </c>
      <c r="O7472">
        <v>5.7</v>
      </c>
      <c r="P7472">
        <v>1.7</v>
      </c>
    </row>
    <row r="7473" spans="13:16" x14ac:dyDescent="0.25">
      <c r="M7473">
        <f>1*5.7*2.7</f>
        <v>15.390000000000002</v>
      </c>
      <c r="N7473">
        <v>1</v>
      </c>
      <c r="O7473">
        <v>5.7</v>
      </c>
      <c r="P7473">
        <v>2.7</v>
      </c>
    </row>
    <row r="7474" spans="13:16" x14ac:dyDescent="0.25">
      <c r="M7474">
        <f>1*5.7*3.7</f>
        <v>21.090000000000003</v>
      </c>
      <c r="N7474">
        <v>1</v>
      </c>
      <c r="O7474">
        <v>5.7</v>
      </c>
      <c r="P7474">
        <v>3.7</v>
      </c>
    </row>
    <row r="7475" spans="13:16" x14ac:dyDescent="0.25">
      <c r="M7475">
        <f>1*5.7*4.7</f>
        <v>26.790000000000003</v>
      </c>
      <c r="N7475">
        <v>1</v>
      </c>
      <c r="O7475">
        <v>5.7</v>
      </c>
      <c r="P7475">
        <v>4.7</v>
      </c>
    </row>
    <row r="7476" spans="13:16" x14ac:dyDescent="0.25">
      <c r="M7476">
        <f>1*5.7*5.7</f>
        <v>32.49</v>
      </c>
      <c r="N7476">
        <v>1</v>
      </c>
      <c r="O7476">
        <v>5.7</v>
      </c>
      <c r="P7476">
        <v>5.7</v>
      </c>
    </row>
    <row r="7477" spans="13:16" x14ac:dyDescent="0.25">
      <c r="M7477">
        <f>1*5.7*6.7</f>
        <v>38.190000000000005</v>
      </c>
      <c r="N7477">
        <v>1</v>
      </c>
      <c r="O7477">
        <v>5.7</v>
      </c>
      <c r="P7477">
        <v>6.7</v>
      </c>
    </row>
    <row r="7478" spans="13:16" x14ac:dyDescent="0.25">
      <c r="M7478">
        <f>1*5.7*7.7</f>
        <v>43.89</v>
      </c>
      <c r="N7478">
        <v>1</v>
      </c>
      <c r="O7478">
        <v>5.7</v>
      </c>
      <c r="P7478">
        <v>7.7</v>
      </c>
    </row>
    <row r="7479" spans="13:16" x14ac:dyDescent="0.25">
      <c r="M7479">
        <f>1*5.7*8.7</f>
        <v>49.589999999999996</v>
      </c>
      <c r="N7479">
        <v>1</v>
      </c>
      <c r="O7479">
        <v>5.7</v>
      </c>
      <c r="P7479">
        <v>8.6999999999999993</v>
      </c>
    </row>
    <row r="7480" spans="13:16" x14ac:dyDescent="0.25">
      <c r="M7480">
        <f>1*5.7*9.7</f>
        <v>55.29</v>
      </c>
      <c r="N7480">
        <v>1</v>
      </c>
      <c r="O7480">
        <v>5.7</v>
      </c>
      <c r="P7480">
        <v>9.6999999999999993</v>
      </c>
    </row>
    <row r="7481" spans="13:16" x14ac:dyDescent="0.25">
      <c r="M7481">
        <f>1*5.7*10.7</f>
        <v>60.989999999999995</v>
      </c>
      <c r="N7481">
        <v>1</v>
      </c>
      <c r="O7481">
        <v>5.7</v>
      </c>
      <c r="P7481">
        <v>10.7</v>
      </c>
    </row>
    <row r="7482" spans="13:16" x14ac:dyDescent="0.25">
      <c r="M7482">
        <f>1*5.7*1.8</f>
        <v>10.26</v>
      </c>
      <c r="N7482">
        <v>1</v>
      </c>
      <c r="O7482">
        <v>5.7</v>
      </c>
      <c r="P7482">
        <v>1.8</v>
      </c>
    </row>
    <row r="7483" spans="13:16" x14ac:dyDescent="0.25">
      <c r="M7483">
        <f>1*5.7*2.8</f>
        <v>15.959999999999999</v>
      </c>
      <c r="N7483">
        <v>1</v>
      </c>
      <c r="O7483">
        <v>5.7</v>
      </c>
      <c r="P7483">
        <v>2.8</v>
      </c>
    </row>
    <row r="7484" spans="13:16" x14ac:dyDescent="0.25">
      <c r="M7484">
        <f>1*5.7*3.8</f>
        <v>21.66</v>
      </c>
      <c r="N7484">
        <v>1</v>
      </c>
      <c r="O7484">
        <v>5.7</v>
      </c>
      <c r="P7484">
        <v>3.8</v>
      </c>
    </row>
    <row r="7485" spans="13:16" x14ac:dyDescent="0.25">
      <c r="M7485">
        <f>1*5.7*4.8</f>
        <v>27.36</v>
      </c>
      <c r="N7485">
        <v>1</v>
      </c>
      <c r="O7485">
        <v>5.7</v>
      </c>
      <c r="P7485">
        <v>4.8</v>
      </c>
    </row>
    <row r="7486" spans="13:16" x14ac:dyDescent="0.25">
      <c r="M7486">
        <f>1*5.7*5.8</f>
        <v>33.06</v>
      </c>
      <c r="N7486">
        <v>1</v>
      </c>
      <c r="O7486">
        <v>5.7</v>
      </c>
      <c r="P7486">
        <v>5.8</v>
      </c>
    </row>
    <row r="7487" spans="13:16" x14ac:dyDescent="0.25">
      <c r="M7487">
        <f>1*5.7*6.8</f>
        <v>38.76</v>
      </c>
      <c r="N7487">
        <v>1</v>
      </c>
      <c r="O7487">
        <v>5.7</v>
      </c>
      <c r="P7487">
        <v>6.8</v>
      </c>
    </row>
    <row r="7488" spans="13:16" x14ac:dyDescent="0.25">
      <c r="M7488">
        <f>1*5.7*7.8</f>
        <v>44.46</v>
      </c>
      <c r="N7488">
        <v>1</v>
      </c>
      <c r="O7488">
        <v>5.7</v>
      </c>
      <c r="P7488">
        <v>7.8</v>
      </c>
    </row>
    <row r="7489" spans="13:16" x14ac:dyDescent="0.25">
      <c r="M7489">
        <f>1*5.7*8.8</f>
        <v>50.160000000000004</v>
      </c>
      <c r="N7489">
        <v>1</v>
      </c>
      <c r="O7489">
        <v>5.7</v>
      </c>
      <c r="P7489">
        <v>8.8000000000000007</v>
      </c>
    </row>
    <row r="7490" spans="13:16" x14ac:dyDescent="0.25">
      <c r="M7490">
        <f>1*5.7*9.8</f>
        <v>55.860000000000007</v>
      </c>
      <c r="N7490">
        <v>1</v>
      </c>
      <c r="O7490">
        <v>5.7</v>
      </c>
      <c r="P7490">
        <v>9.8000000000000007</v>
      </c>
    </row>
    <row r="7491" spans="13:16" x14ac:dyDescent="0.25">
      <c r="M7491">
        <f>1*5.7*10.8</f>
        <v>61.560000000000009</v>
      </c>
      <c r="N7491">
        <v>1</v>
      </c>
      <c r="O7491">
        <v>5.7</v>
      </c>
      <c r="P7491">
        <v>10.8</v>
      </c>
    </row>
    <row r="7492" spans="13:16" x14ac:dyDescent="0.25">
      <c r="M7492">
        <f>1*5.7*1.9</f>
        <v>10.83</v>
      </c>
      <c r="N7492">
        <v>1</v>
      </c>
      <c r="O7492">
        <v>5.7</v>
      </c>
      <c r="P7492">
        <v>1.9</v>
      </c>
    </row>
    <row r="7493" spans="13:16" x14ac:dyDescent="0.25">
      <c r="M7493">
        <f>1*5.7*2.9</f>
        <v>16.53</v>
      </c>
      <c r="N7493">
        <v>1</v>
      </c>
      <c r="O7493">
        <v>5.7</v>
      </c>
      <c r="P7493">
        <v>2.9</v>
      </c>
    </row>
    <row r="7494" spans="13:16" x14ac:dyDescent="0.25">
      <c r="M7494">
        <f>1*5.7*3.9</f>
        <v>22.23</v>
      </c>
      <c r="N7494">
        <v>1</v>
      </c>
      <c r="O7494">
        <v>5.7</v>
      </c>
      <c r="P7494">
        <v>3.9</v>
      </c>
    </row>
    <row r="7495" spans="13:16" x14ac:dyDescent="0.25">
      <c r="M7495">
        <f>1*5.7*4.9</f>
        <v>27.930000000000003</v>
      </c>
      <c r="N7495">
        <v>1</v>
      </c>
      <c r="O7495">
        <v>5.7</v>
      </c>
      <c r="P7495">
        <v>4.9000000000000004</v>
      </c>
    </row>
    <row r="7496" spans="13:16" x14ac:dyDescent="0.25">
      <c r="M7496">
        <f>1*5.7*5.9</f>
        <v>33.630000000000003</v>
      </c>
      <c r="N7496">
        <v>1</v>
      </c>
      <c r="O7496">
        <v>5.7</v>
      </c>
      <c r="P7496">
        <v>5.9</v>
      </c>
    </row>
    <row r="7497" spans="13:16" x14ac:dyDescent="0.25">
      <c r="M7497">
        <f>1*5.7*6.9</f>
        <v>39.330000000000005</v>
      </c>
      <c r="N7497">
        <v>1</v>
      </c>
      <c r="O7497">
        <v>5.7</v>
      </c>
      <c r="P7497">
        <v>6.9</v>
      </c>
    </row>
    <row r="7498" spans="13:16" x14ac:dyDescent="0.25">
      <c r="M7498">
        <f>1*5.7*7.9</f>
        <v>45.03</v>
      </c>
      <c r="N7498">
        <v>1</v>
      </c>
      <c r="O7498">
        <v>5.7</v>
      </c>
      <c r="P7498">
        <v>7.9</v>
      </c>
    </row>
    <row r="7499" spans="13:16" x14ac:dyDescent="0.25">
      <c r="M7499">
        <f>1*5.7*8.9</f>
        <v>50.730000000000004</v>
      </c>
      <c r="N7499">
        <v>1</v>
      </c>
      <c r="O7499">
        <v>5.7</v>
      </c>
      <c r="P7499">
        <v>8.9</v>
      </c>
    </row>
    <row r="7500" spans="13:16" x14ac:dyDescent="0.25">
      <c r="M7500">
        <f>1*5.7*9.9</f>
        <v>56.430000000000007</v>
      </c>
      <c r="N7500">
        <v>1</v>
      </c>
      <c r="O7500">
        <v>5.7</v>
      </c>
      <c r="P7500">
        <v>9.9</v>
      </c>
    </row>
    <row r="7501" spans="13:16" x14ac:dyDescent="0.25">
      <c r="M7501">
        <f>1*5.7*10.9</f>
        <v>62.13</v>
      </c>
      <c r="N7501">
        <v>1</v>
      </c>
      <c r="O7501">
        <v>5.7</v>
      </c>
      <c r="P7501">
        <v>10.9</v>
      </c>
    </row>
    <row r="7502" spans="13:16" x14ac:dyDescent="0.25">
      <c r="M7502">
        <f>1*6.7*1</f>
        <v>6.7</v>
      </c>
      <c r="N7502">
        <v>1</v>
      </c>
      <c r="O7502">
        <v>6.7</v>
      </c>
      <c r="P7502">
        <v>1</v>
      </c>
    </row>
    <row r="7503" spans="13:16" x14ac:dyDescent="0.25">
      <c r="M7503">
        <f>1*6.7*2</f>
        <v>13.4</v>
      </c>
      <c r="N7503">
        <v>1</v>
      </c>
      <c r="O7503">
        <v>6.7</v>
      </c>
      <c r="P7503">
        <v>2</v>
      </c>
    </row>
    <row r="7504" spans="13:16" x14ac:dyDescent="0.25">
      <c r="M7504">
        <f>1*6.7*3</f>
        <v>20.100000000000001</v>
      </c>
      <c r="N7504">
        <v>1</v>
      </c>
      <c r="O7504">
        <v>6.7</v>
      </c>
      <c r="P7504">
        <v>3</v>
      </c>
    </row>
    <row r="7505" spans="13:16" x14ac:dyDescent="0.25">
      <c r="M7505">
        <f>1*6.7*4</f>
        <v>26.8</v>
      </c>
      <c r="N7505">
        <v>1</v>
      </c>
      <c r="O7505">
        <v>6.7</v>
      </c>
      <c r="P7505">
        <v>4</v>
      </c>
    </row>
    <row r="7506" spans="13:16" x14ac:dyDescent="0.25">
      <c r="M7506">
        <f>1*6.7*5</f>
        <v>33.5</v>
      </c>
      <c r="N7506">
        <v>1</v>
      </c>
      <c r="O7506">
        <v>6.7</v>
      </c>
      <c r="P7506">
        <v>5</v>
      </c>
    </row>
    <row r="7507" spans="13:16" x14ac:dyDescent="0.25">
      <c r="M7507">
        <f>1*6.7*6</f>
        <v>40.200000000000003</v>
      </c>
      <c r="N7507">
        <v>1</v>
      </c>
      <c r="O7507">
        <v>6.7</v>
      </c>
      <c r="P7507">
        <v>6</v>
      </c>
    </row>
    <row r="7508" spans="13:16" x14ac:dyDescent="0.25">
      <c r="M7508">
        <f>1*6.7*7</f>
        <v>46.9</v>
      </c>
      <c r="N7508">
        <v>1</v>
      </c>
      <c r="O7508">
        <v>6.7</v>
      </c>
      <c r="P7508">
        <v>7</v>
      </c>
    </row>
    <row r="7509" spans="13:16" x14ac:dyDescent="0.25">
      <c r="M7509">
        <f>1*6.7*8</f>
        <v>53.6</v>
      </c>
      <c r="N7509">
        <v>1</v>
      </c>
      <c r="O7509">
        <v>6.7</v>
      </c>
      <c r="P7509">
        <v>8</v>
      </c>
    </row>
    <row r="7510" spans="13:16" x14ac:dyDescent="0.25">
      <c r="M7510">
        <f>1*6.7*9</f>
        <v>60.300000000000004</v>
      </c>
      <c r="N7510">
        <v>1</v>
      </c>
      <c r="O7510">
        <v>6.7</v>
      </c>
      <c r="P7510">
        <v>9</v>
      </c>
    </row>
    <row r="7511" spans="13:16" x14ac:dyDescent="0.25">
      <c r="M7511">
        <f>1*6.7*10</f>
        <v>67</v>
      </c>
      <c r="N7511">
        <v>1</v>
      </c>
      <c r="O7511">
        <v>6.7</v>
      </c>
      <c r="P7511">
        <v>10</v>
      </c>
    </row>
    <row r="7512" spans="13:16" x14ac:dyDescent="0.25">
      <c r="M7512">
        <f>1*6.7*1.1</f>
        <v>7.370000000000001</v>
      </c>
      <c r="N7512">
        <v>1</v>
      </c>
      <c r="O7512">
        <v>6.7</v>
      </c>
      <c r="P7512">
        <v>1.1000000000000001</v>
      </c>
    </row>
    <row r="7513" spans="13:16" x14ac:dyDescent="0.25">
      <c r="M7513">
        <f>1*6.7*2.1</f>
        <v>14.07</v>
      </c>
      <c r="N7513">
        <v>1</v>
      </c>
      <c r="O7513">
        <v>6.7</v>
      </c>
      <c r="P7513">
        <v>2.1</v>
      </c>
    </row>
    <row r="7514" spans="13:16" x14ac:dyDescent="0.25">
      <c r="M7514">
        <f>1*6.7*3.1</f>
        <v>20.77</v>
      </c>
      <c r="N7514">
        <v>1</v>
      </c>
      <c r="O7514">
        <v>6.7</v>
      </c>
      <c r="P7514">
        <v>3.1</v>
      </c>
    </row>
    <row r="7515" spans="13:16" x14ac:dyDescent="0.25">
      <c r="M7515">
        <f>1*6.7*4.1</f>
        <v>27.47</v>
      </c>
      <c r="N7515">
        <v>1</v>
      </c>
      <c r="O7515">
        <v>6.7</v>
      </c>
      <c r="P7515">
        <v>4.0999999999999996</v>
      </c>
    </row>
    <row r="7516" spans="13:16" x14ac:dyDescent="0.25">
      <c r="M7516">
        <f>1*6.7*5.1</f>
        <v>34.17</v>
      </c>
      <c r="N7516">
        <v>1</v>
      </c>
      <c r="O7516">
        <v>6.7</v>
      </c>
      <c r="P7516">
        <v>5.0999999999999996</v>
      </c>
    </row>
    <row r="7517" spans="13:16" x14ac:dyDescent="0.25">
      <c r="M7517">
        <f>1*6.7*6.1</f>
        <v>40.869999999999997</v>
      </c>
      <c r="N7517">
        <v>1</v>
      </c>
      <c r="O7517">
        <v>6.7</v>
      </c>
      <c r="P7517">
        <v>6.1</v>
      </c>
    </row>
    <row r="7518" spans="13:16" x14ac:dyDescent="0.25">
      <c r="M7518">
        <f>1*6.7*7.1</f>
        <v>47.57</v>
      </c>
      <c r="N7518">
        <v>1</v>
      </c>
      <c r="O7518">
        <v>6.7</v>
      </c>
      <c r="P7518">
        <v>7.1</v>
      </c>
    </row>
    <row r="7519" spans="13:16" x14ac:dyDescent="0.25">
      <c r="M7519">
        <f>1*6.7*8.1</f>
        <v>54.269999999999996</v>
      </c>
      <c r="N7519">
        <v>1</v>
      </c>
      <c r="O7519">
        <v>6.7</v>
      </c>
      <c r="P7519">
        <v>8.1</v>
      </c>
    </row>
    <row r="7520" spans="13:16" x14ac:dyDescent="0.25">
      <c r="M7520">
        <f>1*6.7*9.1</f>
        <v>60.97</v>
      </c>
      <c r="N7520">
        <v>1</v>
      </c>
      <c r="O7520">
        <v>6.7</v>
      </c>
      <c r="P7520">
        <v>9.1</v>
      </c>
    </row>
    <row r="7521" spans="13:16" x14ac:dyDescent="0.25">
      <c r="M7521">
        <f>1*6.7*10.1</f>
        <v>67.67</v>
      </c>
      <c r="N7521">
        <v>1</v>
      </c>
      <c r="O7521">
        <v>6.7</v>
      </c>
      <c r="P7521">
        <v>10.1</v>
      </c>
    </row>
    <row r="7522" spans="13:16" x14ac:dyDescent="0.25">
      <c r="M7522">
        <f>1*6.7*1.2</f>
        <v>8.0399999999999991</v>
      </c>
      <c r="N7522">
        <v>1</v>
      </c>
      <c r="O7522">
        <v>6.7</v>
      </c>
      <c r="P7522">
        <v>1.2</v>
      </c>
    </row>
    <row r="7523" spans="13:16" x14ac:dyDescent="0.25">
      <c r="M7523">
        <f>1*6.7*2.2</f>
        <v>14.740000000000002</v>
      </c>
      <c r="N7523">
        <v>1</v>
      </c>
      <c r="O7523">
        <v>6.7</v>
      </c>
      <c r="P7523">
        <v>2.2000000000000002</v>
      </c>
    </row>
    <row r="7524" spans="13:16" x14ac:dyDescent="0.25">
      <c r="M7524">
        <f>1*6.7*3.2</f>
        <v>21.44</v>
      </c>
      <c r="N7524">
        <v>1</v>
      </c>
      <c r="O7524">
        <v>6.7</v>
      </c>
      <c r="P7524">
        <v>3.2</v>
      </c>
    </row>
    <row r="7525" spans="13:16" x14ac:dyDescent="0.25">
      <c r="M7525">
        <f>1*6.7*4.2</f>
        <v>28.14</v>
      </c>
      <c r="N7525">
        <v>1</v>
      </c>
      <c r="O7525">
        <v>6.7</v>
      </c>
      <c r="P7525">
        <v>4.2</v>
      </c>
    </row>
    <row r="7526" spans="13:16" x14ac:dyDescent="0.25">
      <c r="M7526">
        <f>1*6.7*5.2</f>
        <v>34.840000000000003</v>
      </c>
      <c r="N7526">
        <v>1</v>
      </c>
      <c r="O7526">
        <v>6.7</v>
      </c>
      <c r="P7526">
        <v>5.2</v>
      </c>
    </row>
    <row r="7527" spans="13:16" x14ac:dyDescent="0.25">
      <c r="M7527">
        <f>1*6.7*6.2</f>
        <v>41.54</v>
      </c>
      <c r="N7527">
        <v>1</v>
      </c>
      <c r="O7527">
        <v>6.7</v>
      </c>
      <c r="P7527">
        <v>6.2</v>
      </c>
    </row>
    <row r="7528" spans="13:16" x14ac:dyDescent="0.25">
      <c r="M7528">
        <f>1*6.7*7.2</f>
        <v>48.24</v>
      </c>
      <c r="N7528">
        <v>1</v>
      </c>
      <c r="O7528">
        <v>6.7</v>
      </c>
      <c r="P7528">
        <v>7.2</v>
      </c>
    </row>
    <row r="7529" spans="13:16" x14ac:dyDescent="0.25">
      <c r="M7529">
        <f>1*6.7*8.2</f>
        <v>54.94</v>
      </c>
      <c r="N7529">
        <v>1</v>
      </c>
      <c r="O7529">
        <v>6.7</v>
      </c>
      <c r="P7529">
        <v>8.1999999999999993</v>
      </c>
    </row>
    <row r="7530" spans="13:16" x14ac:dyDescent="0.25">
      <c r="M7530">
        <f>1*6.7*9.2</f>
        <v>61.639999999999993</v>
      </c>
      <c r="N7530">
        <v>1</v>
      </c>
      <c r="O7530">
        <v>6.7</v>
      </c>
      <c r="P7530">
        <v>9.1999999999999993</v>
      </c>
    </row>
    <row r="7531" spans="13:16" x14ac:dyDescent="0.25">
      <c r="M7531">
        <f>1*6.7*10.2</f>
        <v>68.34</v>
      </c>
      <c r="N7531">
        <v>1</v>
      </c>
      <c r="O7531">
        <v>6.7</v>
      </c>
      <c r="P7531">
        <v>10.199999999999999</v>
      </c>
    </row>
    <row r="7532" spans="13:16" x14ac:dyDescent="0.25">
      <c r="M7532">
        <f>1*6.7*1.3</f>
        <v>8.7100000000000009</v>
      </c>
      <c r="N7532">
        <v>1</v>
      </c>
      <c r="O7532">
        <v>6.7</v>
      </c>
      <c r="P7532">
        <v>1.3</v>
      </c>
    </row>
    <row r="7533" spans="13:16" x14ac:dyDescent="0.25">
      <c r="M7533">
        <f>1*6.7*2.3</f>
        <v>15.409999999999998</v>
      </c>
      <c r="N7533">
        <v>1</v>
      </c>
      <c r="O7533">
        <v>6.7</v>
      </c>
      <c r="P7533">
        <v>2.2999999999999998</v>
      </c>
    </row>
    <row r="7534" spans="13:16" x14ac:dyDescent="0.25">
      <c r="M7534">
        <f>1*6.7*3.3</f>
        <v>22.11</v>
      </c>
      <c r="N7534">
        <v>1</v>
      </c>
      <c r="O7534">
        <v>6.7</v>
      </c>
      <c r="P7534">
        <v>3.3</v>
      </c>
    </row>
    <row r="7535" spans="13:16" x14ac:dyDescent="0.25">
      <c r="M7535">
        <f>1*6.7*4.3</f>
        <v>28.81</v>
      </c>
      <c r="N7535">
        <v>1</v>
      </c>
      <c r="O7535">
        <v>6.7</v>
      </c>
      <c r="P7535">
        <v>4.3</v>
      </c>
    </row>
    <row r="7536" spans="13:16" x14ac:dyDescent="0.25">
      <c r="M7536">
        <f>1*6.7*5.3</f>
        <v>35.51</v>
      </c>
      <c r="N7536">
        <v>1</v>
      </c>
      <c r="O7536">
        <v>6.7</v>
      </c>
      <c r="P7536">
        <v>5.3</v>
      </c>
    </row>
    <row r="7537" spans="13:16" x14ac:dyDescent="0.25">
      <c r="M7537">
        <f>1*6.7*6.3</f>
        <v>42.21</v>
      </c>
      <c r="N7537">
        <v>1</v>
      </c>
      <c r="O7537">
        <v>6.7</v>
      </c>
      <c r="P7537">
        <v>6.3</v>
      </c>
    </row>
    <row r="7538" spans="13:16" x14ac:dyDescent="0.25">
      <c r="M7538">
        <f>1*6.7*7.3</f>
        <v>48.91</v>
      </c>
      <c r="N7538">
        <v>1</v>
      </c>
      <c r="O7538">
        <v>6.7</v>
      </c>
      <c r="P7538">
        <v>7.3</v>
      </c>
    </row>
    <row r="7539" spans="13:16" x14ac:dyDescent="0.25">
      <c r="M7539">
        <f>1*6.7*8.3</f>
        <v>55.610000000000007</v>
      </c>
      <c r="N7539">
        <v>1</v>
      </c>
      <c r="O7539">
        <v>6.7</v>
      </c>
      <c r="P7539">
        <v>8.3000000000000007</v>
      </c>
    </row>
    <row r="7540" spans="13:16" x14ac:dyDescent="0.25">
      <c r="M7540">
        <f>1*6.7*9.3</f>
        <v>62.310000000000009</v>
      </c>
      <c r="N7540">
        <v>1</v>
      </c>
      <c r="O7540">
        <v>6.7</v>
      </c>
      <c r="P7540">
        <v>9.3000000000000007</v>
      </c>
    </row>
    <row r="7541" spans="13:16" x14ac:dyDescent="0.25">
      <c r="M7541">
        <f>1*6.7*10.3</f>
        <v>69.010000000000005</v>
      </c>
      <c r="N7541">
        <v>1</v>
      </c>
      <c r="O7541">
        <v>6.7</v>
      </c>
      <c r="P7541">
        <v>10.3</v>
      </c>
    </row>
    <row r="7542" spans="13:16" x14ac:dyDescent="0.25">
      <c r="M7542">
        <f>1*6.7*1.4</f>
        <v>9.379999999999999</v>
      </c>
      <c r="N7542">
        <v>1</v>
      </c>
      <c r="O7542">
        <v>6.7</v>
      </c>
      <c r="P7542">
        <v>1.4</v>
      </c>
    </row>
    <row r="7543" spans="13:16" x14ac:dyDescent="0.25">
      <c r="M7543">
        <f>1*6.7*2.4</f>
        <v>16.079999999999998</v>
      </c>
      <c r="N7543">
        <v>1</v>
      </c>
      <c r="O7543">
        <v>6.7</v>
      </c>
      <c r="P7543">
        <v>2.4</v>
      </c>
    </row>
    <row r="7544" spans="13:16" x14ac:dyDescent="0.25">
      <c r="M7544">
        <f>1*6.7*3.4</f>
        <v>22.78</v>
      </c>
      <c r="N7544">
        <v>1</v>
      </c>
      <c r="O7544">
        <v>6.7</v>
      </c>
      <c r="P7544">
        <v>3.4</v>
      </c>
    </row>
    <row r="7545" spans="13:16" x14ac:dyDescent="0.25">
      <c r="M7545">
        <f>1*6.7*4.4</f>
        <v>29.480000000000004</v>
      </c>
      <c r="N7545">
        <v>1</v>
      </c>
      <c r="O7545">
        <v>6.7</v>
      </c>
      <c r="P7545">
        <v>4.4000000000000004</v>
      </c>
    </row>
    <row r="7546" spans="13:16" x14ac:dyDescent="0.25">
      <c r="M7546">
        <f>1*6.7*5.4</f>
        <v>36.180000000000007</v>
      </c>
      <c r="N7546">
        <v>1</v>
      </c>
      <c r="O7546">
        <v>6.7</v>
      </c>
      <c r="P7546">
        <v>5.4</v>
      </c>
    </row>
    <row r="7547" spans="13:16" x14ac:dyDescent="0.25">
      <c r="M7547">
        <f>1*6.7*6.4</f>
        <v>42.88</v>
      </c>
      <c r="N7547">
        <v>1</v>
      </c>
      <c r="O7547">
        <v>6.7</v>
      </c>
      <c r="P7547">
        <v>6.4</v>
      </c>
    </row>
    <row r="7548" spans="13:16" x14ac:dyDescent="0.25">
      <c r="M7548">
        <f>1*6.7*7.4</f>
        <v>49.580000000000005</v>
      </c>
      <c r="N7548">
        <v>1</v>
      </c>
      <c r="O7548">
        <v>6.7</v>
      </c>
      <c r="P7548">
        <v>7.4</v>
      </c>
    </row>
    <row r="7549" spans="13:16" x14ac:dyDescent="0.25">
      <c r="M7549">
        <f>1*6.7*8.4</f>
        <v>56.28</v>
      </c>
      <c r="N7549">
        <v>1</v>
      </c>
      <c r="O7549">
        <v>6.7</v>
      </c>
      <c r="P7549">
        <v>8.4</v>
      </c>
    </row>
    <row r="7550" spans="13:16" x14ac:dyDescent="0.25">
      <c r="M7550">
        <f>1*6.7*9.4</f>
        <v>62.980000000000004</v>
      </c>
      <c r="N7550">
        <v>1</v>
      </c>
      <c r="O7550">
        <v>6.7</v>
      </c>
      <c r="P7550">
        <v>9.4</v>
      </c>
    </row>
    <row r="7551" spans="13:16" x14ac:dyDescent="0.25">
      <c r="M7551">
        <f>1*6.7*10.4</f>
        <v>69.680000000000007</v>
      </c>
      <c r="N7551">
        <v>1</v>
      </c>
      <c r="O7551">
        <v>6.7</v>
      </c>
      <c r="P7551">
        <v>10.4</v>
      </c>
    </row>
    <row r="7552" spans="13:16" x14ac:dyDescent="0.25">
      <c r="M7552">
        <f>1*6.7*1.5</f>
        <v>10.050000000000001</v>
      </c>
      <c r="N7552">
        <v>1</v>
      </c>
      <c r="O7552">
        <v>6.7</v>
      </c>
      <c r="P7552">
        <v>1.5</v>
      </c>
    </row>
    <row r="7553" spans="13:16" x14ac:dyDescent="0.25">
      <c r="M7553">
        <f>1*6.7*2.5</f>
        <v>16.75</v>
      </c>
      <c r="N7553">
        <v>1</v>
      </c>
      <c r="O7553">
        <v>6.7</v>
      </c>
      <c r="P7553">
        <v>2.5</v>
      </c>
    </row>
    <row r="7554" spans="13:16" x14ac:dyDescent="0.25">
      <c r="M7554">
        <f>1*6.7*3.5</f>
        <v>23.45</v>
      </c>
      <c r="N7554">
        <v>1</v>
      </c>
      <c r="O7554">
        <v>6.7</v>
      </c>
      <c r="P7554">
        <v>3.5</v>
      </c>
    </row>
    <row r="7555" spans="13:16" x14ac:dyDescent="0.25">
      <c r="M7555">
        <f>1*6.7*4.5</f>
        <v>30.150000000000002</v>
      </c>
      <c r="N7555">
        <v>1</v>
      </c>
      <c r="O7555">
        <v>6.7</v>
      </c>
      <c r="P7555">
        <v>4.5</v>
      </c>
    </row>
    <row r="7556" spans="13:16" x14ac:dyDescent="0.25">
      <c r="M7556">
        <f>1*6.7*5.5</f>
        <v>36.85</v>
      </c>
      <c r="N7556">
        <v>1</v>
      </c>
      <c r="O7556">
        <v>6.7</v>
      </c>
      <c r="P7556">
        <v>5.5</v>
      </c>
    </row>
    <row r="7557" spans="13:16" x14ac:dyDescent="0.25">
      <c r="M7557">
        <f>1*6.7*6.5</f>
        <v>43.550000000000004</v>
      </c>
      <c r="N7557">
        <v>1</v>
      </c>
      <c r="O7557">
        <v>6.7</v>
      </c>
      <c r="P7557">
        <v>6.5</v>
      </c>
    </row>
    <row r="7558" spans="13:16" x14ac:dyDescent="0.25">
      <c r="M7558">
        <f>1*6.7*7.5</f>
        <v>50.25</v>
      </c>
      <c r="N7558">
        <v>1</v>
      </c>
      <c r="O7558">
        <v>6.7</v>
      </c>
      <c r="P7558">
        <v>7.5</v>
      </c>
    </row>
    <row r="7559" spans="13:16" x14ac:dyDescent="0.25">
      <c r="M7559">
        <f>1*6.7*8.5</f>
        <v>56.95</v>
      </c>
      <c r="N7559">
        <v>1</v>
      </c>
      <c r="O7559">
        <v>6.7</v>
      </c>
      <c r="P7559">
        <v>8.5</v>
      </c>
    </row>
    <row r="7560" spans="13:16" x14ac:dyDescent="0.25">
      <c r="M7560">
        <f>1*6.7*9.5</f>
        <v>63.65</v>
      </c>
      <c r="N7560">
        <v>1</v>
      </c>
      <c r="O7560">
        <v>6.7</v>
      </c>
      <c r="P7560">
        <v>9.5</v>
      </c>
    </row>
    <row r="7561" spans="13:16" x14ac:dyDescent="0.25">
      <c r="M7561">
        <f>1*6.7*10.5</f>
        <v>70.350000000000009</v>
      </c>
      <c r="N7561">
        <v>1</v>
      </c>
      <c r="O7561">
        <v>6.7</v>
      </c>
      <c r="P7561">
        <v>10.5</v>
      </c>
    </row>
    <row r="7562" spans="13:16" x14ac:dyDescent="0.25">
      <c r="M7562">
        <f>1*6.7*1.6</f>
        <v>10.72</v>
      </c>
      <c r="N7562">
        <v>1</v>
      </c>
      <c r="O7562">
        <v>6.7</v>
      </c>
      <c r="P7562">
        <v>1.6</v>
      </c>
    </row>
    <row r="7563" spans="13:16" x14ac:dyDescent="0.25">
      <c r="M7563">
        <f>1*6.7*2.6</f>
        <v>17.420000000000002</v>
      </c>
      <c r="N7563">
        <v>1</v>
      </c>
      <c r="O7563">
        <v>6.7</v>
      </c>
      <c r="P7563">
        <v>2.6</v>
      </c>
    </row>
    <row r="7564" spans="13:16" x14ac:dyDescent="0.25">
      <c r="M7564">
        <f>1*6.7*3.6</f>
        <v>24.12</v>
      </c>
      <c r="N7564">
        <v>1</v>
      </c>
      <c r="O7564">
        <v>6.7</v>
      </c>
      <c r="P7564">
        <v>3.6</v>
      </c>
    </row>
    <row r="7565" spans="13:16" x14ac:dyDescent="0.25">
      <c r="M7565">
        <f>1*6.7*4.6</f>
        <v>30.819999999999997</v>
      </c>
      <c r="N7565">
        <v>1</v>
      </c>
      <c r="O7565">
        <v>6.7</v>
      </c>
      <c r="P7565">
        <v>4.5999999999999996</v>
      </c>
    </row>
    <row r="7566" spans="13:16" x14ac:dyDescent="0.25">
      <c r="M7566">
        <f>1*6.7*5.6</f>
        <v>37.519999999999996</v>
      </c>
      <c r="N7566">
        <v>1</v>
      </c>
      <c r="O7566">
        <v>6.7</v>
      </c>
      <c r="P7566">
        <v>5.6</v>
      </c>
    </row>
    <row r="7567" spans="13:16" x14ac:dyDescent="0.25">
      <c r="M7567">
        <f>1*6.7*6.6</f>
        <v>44.22</v>
      </c>
      <c r="N7567">
        <v>1</v>
      </c>
      <c r="O7567">
        <v>6.7</v>
      </c>
      <c r="P7567">
        <v>6.6</v>
      </c>
    </row>
    <row r="7568" spans="13:16" x14ac:dyDescent="0.25">
      <c r="M7568">
        <f>1*6.7*7.6</f>
        <v>50.92</v>
      </c>
      <c r="N7568">
        <v>1</v>
      </c>
      <c r="O7568">
        <v>6.7</v>
      </c>
      <c r="P7568">
        <v>7.6</v>
      </c>
    </row>
    <row r="7569" spans="13:16" x14ac:dyDescent="0.25">
      <c r="M7569">
        <f>1*6.7*8.6</f>
        <v>57.62</v>
      </c>
      <c r="N7569">
        <v>1</v>
      </c>
      <c r="O7569">
        <v>6.7</v>
      </c>
      <c r="P7569">
        <v>8.6</v>
      </c>
    </row>
    <row r="7570" spans="13:16" x14ac:dyDescent="0.25">
      <c r="M7570">
        <f>1*6.7*9.6</f>
        <v>64.319999999999993</v>
      </c>
      <c r="N7570">
        <v>1</v>
      </c>
      <c r="O7570">
        <v>6.7</v>
      </c>
      <c r="P7570">
        <v>9.6</v>
      </c>
    </row>
    <row r="7571" spans="13:16" x14ac:dyDescent="0.25">
      <c r="M7571">
        <f>1*6.7*10.6</f>
        <v>71.02</v>
      </c>
      <c r="N7571">
        <v>1</v>
      </c>
      <c r="O7571">
        <v>6.7</v>
      </c>
      <c r="P7571">
        <v>10.6</v>
      </c>
    </row>
    <row r="7572" spans="13:16" x14ac:dyDescent="0.25">
      <c r="M7572">
        <f>1*6.7*1.7</f>
        <v>11.39</v>
      </c>
      <c r="N7572">
        <v>1</v>
      </c>
      <c r="O7572">
        <v>6.7</v>
      </c>
      <c r="P7572">
        <v>1.7</v>
      </c>
    </row>
    <row r="7573" spans="13:16" x14ac:dyDescent="0.25">
      <c r="M7573">
        <f>1*6.7*2.7</f>
        <v>18.090000000000003</v>
      </c>
      <c r="N7573">
        <v>1</v>
      </c>
      <c r="O7573">
        <v>6.7</v>
      </c>
      <c r="P7573">
        <v>2.7</v>
      </c>
    </row>
    <row r="7574" spans="13:16" x14ac:dyDescent="0.25">
      <c r="M7574">
        <f>1*6.7*3.7</f>
        <v>24.790000000000003</v>
      </c>
      <c r="N7574">
        <v>1</v>
      </c>
      <c r="O7574">
        <v>6.7</v>
      </c>
      <c r="P7574">
        <v>3.7</v>
      </c>
    </row>
    <row r="7575" spans="13:16" x14ac:dyDescent="0.25">
      <c r="M7575">
        <f>1*6.7*4.7</f>
        <v>31.490000000000002</v>
      </c>
      <c r="N7575">
        <v>1</v>
      </c>
      <c r="O7575">
        <v>6.7</v>
      </c>
      <c r="P7575">
        <v>4.7</v>
      </c>
    </row>
    <row r="7576" spans="13:16" x14ac:dyDescent="0.25">
      <c r="M7576">
        <f>1*6.7*5.7</f>
        <v>38.190000000000005</v>
      </c>
      <c r="N7576">
        <v>1</v>
      </c>
      <c r="O7576">
        <v>6.7</v>
      </c>
      <c r="P7576">
        <v>5.7</v>
      </c>
    </row>
    <row r="7577" spans="13:16" x14ac:dyDescent="0.25">
      <c r="M7577">
        <f>1*6.7*6.7</f>
        <v>44.89</v>
      </c>
      <c r="N7577">
        <v>1</v>
      </c>
      <c r="O7577">
        <v>6.7</v>
      </c>
      <c r="P7577">
        <v>6.7</v>
      </c>
    </row>
    <row r="7578" spans="13:16" x14ac:dyDescent="0.25">
      <c r="M7578">
        <f>1*6.7*7.7</f>
        <v>51.59</v>
      </c>
      <c r="N7578">
        <v>1</v>
      </c>
      <c r="O7578">
        <v>6.7</v>
      </c>
      <c r="P7578">
        <v>7.7</v>
      </c>
    </row>
    <row r="7579" spans="13:16" x14ac:dyDescent="0.25">
      <c r="M7579">
        <f>1*6.7*8.7</f>
        <v>58.29</v>
      </c>
      <c r="N7579">
        <v>1</v>
      </c>
      <c r="O7579">
        <v>6.7</v>
      </c>
      <c r="P7579">
        <v>8.6999999999999993</v>
      </c>
    </row>
    <row r="7580" spans="13:16" x14ac:dyDescent="0.25">
      <c r="M7580">
        <f>1*6.7*9.7</f>
        <v>64.989999999999995</v>
      </c>
      <c r="N7580">
        <v>1</v>
      </c>
      <c r="O7580">
        <v>6.7</v>
      </c>
      <c r="P7580">
        <v>9.6999999999999993</v>
      </c>
    </row>
    <row r="7581" spans="13:16" x14ac:dyDescent="0.25">
      <c r="M7581">
        <f>1*6.7*10.7</f>
        <v>71.69</v>
      </c>
      <c r="N7581">
        <v>1</v>
      </c>
      <c r="O7581">
        <v>6.7</v>
      </c>
      <c r="P7581">
        <v>10.7</v>
      </c>
    </row>
    <row r="7582" spans="13:16" x14ac:dyDescent="0.25">
      <c r="M7582">
        <f>1*6.7*1.8</f>
        <v>12.06</v>
      </c>
      <c r="N7582">
        <v>1</v>
      </c>
      <c r="O7582">
        <v>6.7</v>
      </c>
      <c r="P7582">
        <v>1.8</v>
      </c>
    </row>
    <row r="7583" spans="13:16" x14ac:dyDescent="0.25">
      <c r="M7583">
        <f>1*6.7*2.8</f>
        <v>18.759999999999998</v>
      </c>
      <c r="N7583">
        <v>1</v>
      </c>
      <c r="O7583">
        <v>6.7</v>
      </c>
      <c r="P7583">
        <v>2.8</v>
      </c>
    </row>
    <row r="7584" spans="13:16" x14ac:dyDescent="0.25">
      <c r="M7584">
        <f>1*6.7*3.8</f>
        <v>25.46</v>
      </c>
      <c r="N7584">
        <v>1</v>
      </c>
      <c r="O7584">
        <v>6.7</v>
      </c>
      <c r="P7584">
        <v>3.8</v>
      </c>
    </row>
    <row r="7585" spans="13:16" x14ac:dyDescent="0.25">
      <c r="M7585">
        <f>1*6.7*4.8</f>
        <v>32.159999999999997</v>
      </c>
      <c r="N7585">
        <v>1</v>
      </c>
      <c r="O7585">
        <v>6.7</v>
      </c>
      <c r="P7585">
        <v>4.8</v>
      </c>
    </row>
    <row r="7586" spans="13:16" x14ac:dyDescent="0.25">
      <c r="M7586">
        <f>1*6.7*5.8</f>
        <v>38.86</v>
      </c>
      <c r="N7586">
        <v>1</v>
      </c>
      <c r="O7586">
        <v>6.7</v>
      </c>
      <c r="P7586">
        <v>5.8</v>
      </c>
    </row>
    <row r="7587" spans="13:16" x14ac:dyDescent="0.25">
      <c r="M7587">
        <f>1*6.7*6.8</f>
        <v>45.56</v>
      </c>
      <c r="N7587">
        <v>1</v>
      </c>
      <c r="O7587">
        <v>6.7</v>
      </c>
      <c r="P7587">
        <v>6.8</v>
      </c>
    </row>
    <row r="7588" spans="13:16" x14ac:dyDescent="0.25">
      <c r="M7588">
        <f>1*6.7*7.8</f>
        <v>52.26</v>
      </c>
      <c r="N7588">
        <v>1</v>
      </c>
      <c r="O7588">
        <v>6.7</v>
      </c>
      <c r="P7588">
        <v>7.8</v>
      </c>
    </row>
    <row r="7589" spans="13:16" x14ac:dyDescent="0.25">
      <c r="M7589">
        <f>1*6.7*8.8</f>
        <v>58.960000000000008</v>
      </c>
      <c r="N7589">
        <v>1</v>
      </c>
      <c r="O7589">
        <v>6.7</v>
      </c>
      <c r="P7589">
        <v>8.8000000000000007</v>
      </c>
    </row>
    <row r="7590" spans="13:16" x14ac:dyDescent="0.25">
      <c r="M7590">
        <f>1*6.7*9.8</f>
        <v>65.660000000000011</v>
      </c>
      <c r="N7590">
        <v>1</v>
      </c>
      <c r="O7590">
        <v>6.7</v>
      </c>
      <c r="P7590">
        <v>9.8000000000000007</v>
      </c>
    </row>
    <row r="7591" spans="13:16" x14ac:dyDescent="0.25">
      <c r="M7591">
        <f>1*6.7*10.8</f>
        <v>72.360000000000014</v>
      </c>
      <c r="N7591">
        <v>1</v>
      </c>
      <c r="O7591">
        <v>6.7</v>
      </c>
      <c r="P7591">
        <v>10.8</v>
      </c>
    </row>
    <row r="7592" spans="13:16" x14ac:dyDescent="0.25">
      <c r="M7592">
        <f>1*6.7*1.9</f>
        <v>12.73</v>
      </c>
      <c r="N7592">
        <v>1</v>
      </c>
      <c r="O7592">
        <v>6.7</v>
      </c>
      <c r="P7592">
        <v>1.9</v>
      </c>
    </row>
    <row r="7593" spans="13:16" x14ac:dyDescent="0.25">
      <c r="M7593">
        <f>1*6.7*2.9</f>
        <v>19.43</v>
      </c>
      <c r="N7593">
        <v>1</v>
      </c>
      <c r="O7593">
        <v>6.7</v>
      </c>
      <c r="P7593">
        <v>2.9</v>
      </c>
    </row>
    <row r="7594" spans="13:16" x14ac:dyDescent="0.25">
      <c r="M7594">
        <f>1*6.7*3.9</f>
        <v>26.13</v>
      </c>
      <c r="N7594">
        <v>1</v>
      </c>
      <c r="O7594">
        <v>6.7</v>
      </c>
      <c r="P7594">
        <v>3.9</v>
      </c>
    </row>
    <row r="7595" spans="13:16" x14ac:dyDescent="0.25">
      <c r="M7595">
        <f>1*6.7*4.9</f>
        <v>32.830000000000005</v>
      </c>
      <c r="N7595">
        <v>1</v>
      </c>
      <c r="O7595">
        <v>6.7</v>
      </c>
      <c r="P7595">
        <v>4.9000000000000004</v>
      </c>
    </row>
    <row r="7596" spans="13:16" x14ac:dyDescent="0.25">
      <c r="M7596">
        <f>1*6.7*5.9</f>
        <v>39.53</v>
      </c>
      <c r="N7596">
        <v>1</v>
      </c>
      <c r="O7596">
        <v>6.7</v>
      </c>
      <c r="P7596">
        <v>5.9</v>
      </c>
    </row>
    <row r="7597" spans="13:16" x14ac:dyDescent="0.25">
      <c r="M7597">
        <f>1*6.7*6.9</f>
        <v>46.230000000000004</v>
      </c>
      <c r="N7597">
        <v>1</v>
      </c>
      <c r="O7597">
        <v>6.7</v>
      </c>
      <c r="P7597">
        <v>6.9</v>
      </c>
    </row>
    <row r="7598" spans="13:16" x14ac:dyDescent="0.25">
      <c r="M7598">
        <f>1*6.7*7.9</f>
        <v>52.930000000000007</v>
      </c>
      <c r="N7598">
        <v>1</v>
      </c>
      <c r="O7598">
        <v>6.7</v>
      </c>
      <c r="P7598">
        <v>7.9</v>
      </c>
    </row>
    <row r="7599" spans="13:16" x14ac:dyDescent="0.25">
      <c r="M7599">
        <f>1*6.7*8.9</f>
        <v>59.63</v>
      </c>
      <c r="N7599">
        <v>1</v>
      </c>
      <c r="O7599">
        <v>6.7</v>
      </c>
      <c r="P7599">
        <v>8.9</v>
      </c>
    </row>
    <row r="7600" spans="13:16" x14ac:dyDescent="0.25">
      <c r="M7600">
        <f>1*6.7*9.9</f>
        <v>66.33</v>
      </c>
      <c r="N7600">
        <v>1</v>
      </c>
      <c r="O7600">
        <v>6.7</v>
      </c>
      <c r="P7600">
        <v>9.9</v>
      </c>
    </row>
    <row r="7601" spans="13:16" x14ac:dyDescent="0.25">
      <c r="M7601">
        <f>1*6.7*10.9</f>
        <v>73.03</v>
      </c>
      <c r="N7601">
        <v>1</v>
      </c>
      <c r="O7601">
        <v>6.7</v>
      </c>
      <c r="P7601">
        <v>10.9</v>
      </c>
    </row>
    <row r="7602" spans="13:16" x14ac:dyDescent="0.25">
      <c r="M7602">
        <f>1*7.7*1</f>
        <v>7.7</v>
      </c>
      <c r="N7602">
        <v>1</v>
      </c>
      <c r="O7602">
        <v>7.7</v>
      </c>
      <c r="P7602">
        <v>1</v>
      </c>
    </row>
    <row r="7603" spans="13:16" x14ac:dyDescent="0.25">
      <c r="M7603">
        <f>1*7.7*2</f>
        <v>15.4</v>
      </c>
      <c r="N7603">
        <v>1</v>
      </c>
      <c r="O7603">
        <v>7.7</v>
      </c>
      <c r="P7603">
        <v>2</v>
      </c>
    </row>
    <row r="7604" spans="13:16" x14ac:dyDescent="0.25">
      <c r="M7604">
        <f>1*7.7*3</f>
        <v>23.1</v>
      </c>
      <c r="N7604">
        <v>1</v>
      </c>
      <c r="O7604">
        <v>7.7</v>
      </c>
      <c r="P7604">
        <v>3</v>
      </c>
    </row>
    <row r="7605" spans="13:16" x14ac:dyDescent="0.25">
      <c r="M7605">
        <f>1*7.7*4</f>
        <v>30.8</v>
      </c>
      <c r="N7605">
        <v>1</v>
      </c>
      <c r="O7605">
        <v>7.7</v>
      </c>
      <c r="P7605">
        <v>4</v>
      </c>
    </row>
    <row r="7606" spans="13:16" x14ac:dyDescent="0.25">
      <c r="M7606">
        <f>1*7.7*5</f>
        <v>38.5</v>
      </c>
      <c r="N7606">
        <v>1</v>
      </c>
      <c r="O7606">
        <v>7.7</v>
      </c>
      <c r="P7606">
        <v>5</v>
      </c>
    </row>
    <row r="7607" spans="13:16" x14ac:dyDescent="0.25">
      <c r="M7607">
        <f>1*7.7*6</f>
        <v>46.2</v>
      </c>
      <c r="N7607">
        <v>1</v>
      </c>
      <c r="O7607">
        <v>7.7</v>
      </c>
      <c r="P7607">
        <v>6</v>
      </c>
    </row>
    <row r="7608" spans="13:16" x14ac:dyDescent="0.25">
      <c r="M7608">
        <f>1*7.7*7</f>
        <v>53.9</v>
      </c>
      <c r="N7608">
        <v>1</v>
      </c>
      <c r="O7608">
        <v>7.7</v>
      </c>
      <c r="P7608">
        <v>7</v>
      </c>
    </row>
    <row r="7609" spans="13:16" x14ac:dyDescent="0.25">
      <c r="M7609">
        <f>1*7.7*8</f>
        <v>61.6</v>
      </c>
      <c r="N7609">
        <v>1</v>
      </c>
      <c r="O7609">
        <v>7.7</v>
      </c>
      <c r="P7609">
        <v>8</v>
      </c>
    </row>
    <row r="7610" spans="13:16" x14ac:dyDescent="0.25">
      <c r="M7610">
        <f>1*7.7*9</f>
        <v>69.3</v>
      </c>
      <c r="N7610">
        <v>1</v>
      </c>
      <c r="O7610">
        <v>7.7</v>
      </c>
      <c r="P7610">
        <v>9</v>
      </c>
    </row>
    <row r="7611" spans="13:16" x14ac:dyDescent="0.25">
      <c r="M7611">
        <f>1*7.7*10</f>
        <v>77</v>
      </c>
      <c r="N7611">
        <v>1</v>
      </c>
      <c r="O7611">
        <v>7.7</v>
      </c>
      <c r="P7611">
        <v>10</v>
      </c>
    </row>
    <row r="7612" spans="13:16" x14ac:dyDescent="0.25">
      <c r="M7612">
        <f>1*7.7*1.1</f>
        <v>8.4700000000000006</v>
      </c>
      <c r="N7612">
        <v>1</v>
      </c>
      <c r="O7612">
        <v>7.7</v>
      </c>
      <c r="P7612">
        <v>1.1000000000000001</v>
      </c>
    </row>
    <row r="7613" spans="13:16" x14ac:dyDescent="0.25">
      <c r="M7613">
        <f>1*7.7*2.1</f>
        <v>16.170000000000002</v>
      </c>
      <c r="N7613">
        <v>1</v>
      </c>
      <c r="O7613">
        <v>7.7</v>
      </c>
      <c r="P7613">
        <v>2.1</v>
      </c>
    </row>
    <row r="7614" spans="13:16" x14ac:dyDescent="0.25">
      <c r="M7614">
        <f>1*7.7*3.1</f>
        <v>23.87</v>
      </c>
      <c r="N7614">
        <v>1</v>
      </c>
      <c r="O7614">
        <v>7.7</v>
      </c>
      <c r="P7614">
        <v>3.1</v>
      </c>
    </row>
    <row r="7615" spans="13:16" x14ac:dyDescent="0.25">
      <c r="M7615">
        <f>1*7.7*4.1</f>
        <v>31.569999999999997</v>
      </c>
      <c r="N7615">
        <v>1</v>
      </c>
      <c r="O7615">
        <v>7.7</v>
      </c>
      <c r="P7615">
        <v>4.0999999999999996</v>
      </c>
    </row>
    <row r="7616" spans="13:16" x14ac:dyDescent="0.25">
      <c r="M7616">
        <f>1*7.7*5.1</f>
        <v>39.269999999999996</v>
      </c>
      <c r="N7616">
        <v>1</v>
      </c>
      <c r="O7616">
        <v>7.7</v>
      </c>
      <c r="P7616">
        <v>5.0999999999999996</v>
      </c>
    </row>
    <row r="7617" spans="13:16" x14ac:dyDescent="0.25">
      <c r="M7617">
        <f>1*7.7*6.1</f>
        <v>46.97</v>
      </c>
      <c r="N7617">
        <v>1</v>
      </c>
      <c r="O7617">
        <v>7.7</v>
      </c>
      <c r="P7617">
        <v>6.1</v>
      </c>
    </row>
    <row r="7618" spans="13:16" x14ac:dyDescent="0.25">
      <c r="M7618">
        <f>1*7.7*7.1</f>
        <v>54.67</v>
      </c>
      <c r="N7618">
        <v>1</v>
      </c>
      <c r="O7618">
        <v>7.7</v>
      </c>
      <c r="P7618">
        <v>7.1</v>
      </c>
    </row>
    <row r="7619" spans="13:16" x14ac:dyDescent="0.25">
      <c r="M7619">
        <f>1*7.7*8.1</f>
        <v>62.37</v>
      </c>
      <c r="N7619">
        <v>1</v>
      </c>
      <c r="O7619">
        <v>7.7</v>
      </c>
      <c r="P7619">
        <v>8.1</v>
      </c>
    </row>
    <row r="7620" spans="13:16" x14ac:dyDescent="0.25">
      <c r="M7620">
        <f>1*7.7*9.1</f>
        <v>70.069999999999993</v>
      </c>
      <c r="N7620">
        <v>1</v>
      </c>
      <c r="O7620">
        <v>7.7</v>
      </c>
      <c r="P7620">
        <v>9.1</v>
      </c>
    </row>
    <row r="7621" spans="13:16" x14ac:dyDescent="0.25">
      <c r="M7621">
        <f>1*7.7*10.1</f>
        <v>77.77</v>
      </c>
      <c r="N7621">
        <v>1</v>
      </c>
      <c r="O7621">
        <v>7.7</v>
      </c>
      <c r="P7621">
        <v>10.1</v>
      </c>
    </row>
    <row r="7622" spans="13:16" x14ac:dyDescent="0.25">
      <c r="M7622">
        <f>1*7.7*1.2</f>
        <v>9.24</v>
      </c>
      <c r="N7622">
        <v>1</v>
      </c>
      <c r="O7622">
        <v>7.7</v>
      </c>
      <c r="P7622">
        <v>1.2</v>
      </c>
    </row>
    <row r="7623" spans="13:16" x14ac:dyDescent="0.25">
      <c r="M7623">
        <f>1*7.7*2.2</f>
        <v>16.940000000000001</v>
      </c>
      <c r="N7623">
        <v>1</v>
      </c>
      <c r="O7623">
        <v>7.7</v>
      </c>
      <c r="P7623">
        <v>2.2000000000000002</v>
      </c>
    </row>
    <row r="7624" spans="13:16" x14ac:dyDescent="0.25">
      <c r="M7624">
        <f>1*7.7*3.2</f>
        <v>24.64</v>
      </c>
      <c r="N7624">
        <v>1</v>
      </c>
      <c r="O7624">
        <v>7.7</v>
      </c>
      <c r="P7624">
        <v>3.2</v>
      </c>
    </row>
    <row r="7625" spans="13:16" x14ac:dyDescent="0.25">
      <c r="M7625">
        <f>1*7.7*4.2</f>
        <v>32.340000000000003</v>
      </c>
      <c r="N7625">
        <v>1</v>
      </c>
      <c r="O7625">
        <v>7.7</v>
      </c>
      <c r="P7625">
        <v>4.2</v>
      </c>
    </row>
    <row r="7626" spans="13:16" x14ac:dyDescent="0.25">
      <c r="M7626">
        <f>1*7.7*5.2</f>
        <v>40.04</v>
      </c>
      <c r="N7626">
        <v>1</v>
      </c>
      <c r="O7626">
        <v>7.7</v>
      </c>
      <c r="P7626">
        <v>5.2</v>
      </c>
    </row>
    <row r="7627" spans="13:16" x14ac:dyDescent="0.25">
      <c r="M7627">
        <f>1*7.7*6.2</f>
        <v>47.74</v>
      </c>
      <c r="N7627">
        <v>1</v>
      </c>
      <c r="O7627">
        <v>7.7</v>
      </c>
      <c r="P7627">
        <v>6.2</v>
      </c>
    </row>
    <row r="7628" spans="13:16" x14ac:dyDescent="0.25">
      <c r="M7628">
        <f>1*7.7*7.2</f>
        <v>55.440000000000005</v>
      </c>
      <c r="N7628">
        <v>1</v>
      </c>
      <c r="O7628">
        <v>7.7</v>
      </c>
      <c r="P7628">
        <v>7.2</v>
      </c>
    </row>
    <row r="7629" spans="13:16" x14ac:dyDescent="0.25">
      <c r="M7629">
        <f>1*7.7*8.2</f>
        <v>63.139999999999993</v>
      </c>
      <c r="N7629">
        <v>1</v>
      </c>
      <c r="O7629">
        <v>7.7</v>
      </c>
      <c r="P7629">
        <v>8.1999999999999993</v>
      </c>
    </row>
    <row r="7630" spans="13:16" x14ac:dyDescent="0.25">
      <c r="M7630">
        <f>1*7.7*9.2</f>
        <v>70.839999999999989</v>
      </c>
      <c r="N7630">
        <v>1</v>
      </c>
      <c r="O7630">
        <v>7.7</v>
      </c>
      <c r="P7630">
        <v>9.1999999999999993</v>
      </c>
    </row>
    <row r="7631" spans="13:16" x14ac:dyDescent="0.25">
      <c r="M7631">
        <f>1*7.7*10.2</f>
        <v>78.539999999999992</v>
      </c>
      <c r="N7631">
        <v>1</v>
      </c>
      <c r="O7631">
        <v>7.7</v>
      </c>
      <c r="P7631">
        <v>10.199999999999999</v>
      </c>
    </row>
    <row r="7632" spans="13:16" x14ac:dyDescent="0.25">
      <c r="M7632">
        <f>1*7.7*1.3</f>
        <v>10.01</v>
      </c>
      <c r="N7632">
        <v>1</v>
      </c>
      <c r="O7632">
        <v>7.7</v>
      </c>
      <c r="P7632">
        <v>1.3</v>
      </c>
    </row>
    <row r="7633" spans="13:16" x14ac:dyDescent="0.25">
      <c r="M7633">
        <f>1*7.7*2.3</f>
        <v>17.709999999999997</v>
      </c>
      <c r="N7633">
        <v>1</v>
      </c>
      <c r="O7633">
        <v>7.7</v>
      </c>
      <c r="P7633">
        <v>2.2999999999999998</v>
      </c>
    </row>
    <row r="7634" spans="13:16" x14ac:dyDescent="0.25">
      <c r="M7634">
        <f>1*7.7*3.3</f>
        <v>25.41</v>
      </c>
      <c r="N7634">
        <v>1</v>
      </c>
      <c r="O7634">
        <v>7.7</v>
      </c>
      <c r="P7634">
        <v>3.3</v>
      </c>
    </row>
    <row r="7635" spans="13:16" x14ac:dyDescent="0.25">
      <c r="M7635">
        <f>1*7.7*4.3</f>
        <v>33.11</v>
      </c>
      <c r="N7635">
        <v>1</v>
      </c>
      <c r="O7635">
        <v>7.7</v>
      </c>
      <c r="P7635">
        <v>4.3</v>
      </c>
    </row>
    <row r="7636" spans="13:16" x14ac:dyDescent="0.25">
      <c r="M7636">
        <f>1*7.7*5.3</f>
        <v>40.81</v>
      </c>
      <c r="N7636">
        <v>1</v>
      </c>
      <c r="O7636">
        <v>7.7</v>
      </c>
      <c r="P7636">
        <v>5.3</v>
      </c>
    </row>
    <row r="7637" spans="13:16" x14ac:dyDescent="0.25">
      <c r="M7637">
        <f>1*7.7*6.3</f>
        <v>48.51</v>
      </c>
      <c r="N7637">
        <v>1</v>
      </c>
      <c r="O7637">
        <v>7.7</v>
      </c>
      <c r="P7637">
        <v>6.3</v>
      </c>
    </row>
    <row r="7638" spans="13:16" x14ac:dyDescent="0.25">
      <c r="M7638">
        <f>1*7.7*7.3</f>
        <v>56.21</v>
      </c>
      <c r="N7638">
        <v>1</v>
      </c>
      <c r="O7638">
        <v>7.7</v>
      </c>
      <c r="P7638">
        <v>7.3</v>
      </c>
    </row>
    <row r="7639" spans="13:16" x14ac:dyDescent="0.25">
      <c r="M7639">
        <f>1*7.7*8.3</f>
        <v>63.910000000000004</v>
      </c>
      <c r="N7639">
        <v>1</v>
      </c>
      <c r="O7639">
        <v>7.7</v>
      </c>
      <c r="P7639">
        <v>8.3000000000000007</v>
      </c>
    </row>
    <row r="7640" spans="13:16" x14ac:dyDescent="0.25">
      <c r="M7640">
        <f>1*7.7*9.3</f>
        <v>71.610000000000014</v>
      </c>
      <c r="N7640">
        <v>1</v>
      </c>
      <c r="O7640">
        <v>7.7</v>
      </c>
      <c r="P7640">
        <v>9.3000000000000007</v>
      </c>
    </row>
    <row r="7641" spans="13:16" x14ac:dyDescent="0.25">
      <c r="M7641">
        <f>1*7.7*10.3</f>
        <v>79.31</v>
      </c>
      <c r="N7641">
        <v>1</v>
      </c>
      <c r="O7641">
        <v>7.7</v>
      </c>
      <c r="P7641">
        <v>10.3</v>
      </c>
    </row>
    <row r="7642" spans="13:16" x14ac:dyDescent="0.25">
      <c r="M7642">
        <f>1*7.7*1.4</f>
        <v>10.78</v>
      </c>
      <c r="N7642">
        <v>1</v>
      </c>
      <c r="O7642">
        <v>7.7</v>
      </c>
      <c r="P7642">
        <v>1.4</v>
      </c>
    </row>
    <row r="7643" spans="13:16" x14ac:dyDescent="0.25">
      <c r="M7643">
        <f>1*7.7*2.4</f>
        <v>18.48</v>
      </c>
      <c r="N7643">
        <v>1</v>
      </c>
      <c r="O7643">
        <v>7.7</v>
      </c>
      <c r="P7643">
        <v>2.4</v>
      </c>
    </row>
    <row r="7644" spans="13:16" x14ac:dyDescent="0.25">
      <c r="M7644">
        <f>1*7.7*3.4</f>
        <v>26.18</v>
      </c>
      <c r="N7644">
        <v>1</v>
      </c>
      <c r="O7644">
        <v>7.7</v>
      </c>
      <c r="P7644">
        <v>3.4</v>
      </c>
    </row>
    <row r="7645" spans="13:16" x14ac:dyDescent="0.25">
      <c r="M7645">
        <f>1*7.7*4.4</f>
        <v>33.880000000000003</v>
      </c>
      <c r="N7645">
        <v>1</v>
      </c>
      <c r="O7645">
        <v>7.7</v>
      </c>
      <c r="P7645">
        <v>4.4000000000000004</v>
      </c>
    </row>
    <row r="7646" spans="13:16" x14ac:dyDescent="0.25">
      <c r="M7646">
        <f>1*7.7*5.4</f>
        <v>41.580000000000005</v>
      </c>
      <c r="N7646">
        <v>1</v>
      </c>
      <c r="O7646">
        <v>7.7</v>
      </c>
      <c r="P7646">
        <v>5.4</v>
      </c>
    </row>
    <row r="7647" spans="13:16" x14ac:dyDescent="0.25">
      <c r="M7647">
        <f>1*7.7*6.4</f>
        <v>49.28</v>
      </c>
      <c r="N7647">
        <v>1</v>
      </c>
      <c r="O7647">
        <v>7.7</v>
      </c>
      <c r="P7647">
        <v>6.4</v>
      </c>
    </row>
    <row r="7648" spans="13:16" x14ac:dyDescent="0.25">
      <c r="M7648">
        <f>1*7.7*7.4</f>
        <v>56.980000000000004</v>
      </c>
      <c r="N7648">
        <v>1</v>
      </c>
      <c r="O7648">
        <v>7.7</v>
      </c>
      <c r="P7648">
        <v>7.4</v>
      </c>
    </row>
    <row r="7649" spans="13:16" x14ac:dyDescent="0.25">
      <c r="M7649">
        <f>1*7.7*8.4</f>
        <v>64.680000000000007</v>
      </c>
      <c r="N7649">
        <v>1</v>
      </c>
      <c r="O7649">
        <v>7.7</v>
      </c>
      <c r="P7649">
        <v>8.4</v>
      </c>
    </row>
    <row r="7650" spans="13:16" x14ac:dyDescent="0.25">
      <c r="M7650">
        <f>1*7.7*9.4</f>
        <v>72.38000000000001</v>
      </c>
      <c r="N7650">
        <v>1</v>
      </c>
      <c r="O7650">
        <v>7.7</v>
      </c>
      <c r="P7650">
        <v>9.4</v>
      </c>
    </row>
    <row r="7651" spans="13:16" x14ac:dyDescent="0.25">
      <c r="M7651">
        <f>1*7.7*10.4</f>
        <v>80.08</v>
      </c>
      <c r="N7651">
        <v>1</v>
      </c>
      <c r="O7651">
        <v>7.7</v>
      </c>
      <c r="P7651">
        <v>10.4</v>
      </c>
    </row>
    <row r="7652" spans="13:16" x14ac:dyDescent="0.25">
      <c r="M7652">
        <f>1*7.7*1.5</f>
        <v>11.55</v>
      </c>
      <c r="N7652">
        <v>1</v>
      </c>
      <c r="O7652">
        <v>7.7</v>
      </c>
      <c r="P7652">
        <v>1.5</v>
      </c>
    </row>
    <row r="7653" spans="13:16" x14ac:dyDescent="0.25">
      <c r="M7653">
        <f>1*7.7*2.5</f>
        <v>19.25</v>
      </c>
      <c r="N7653">
        <v>1</v>
      </c>
      <c r="O7653">
        <v>7.7</v>
      </c>
      <c r="P7653">
        <v>2.5</v>
      </c>
    </row>
    <row r="7654" spans="13:16" x14ac:dyDescent="0.25">
      <c r="M7654">
        <f>1*7.7*3.5</f>
        <v>26.95</v>
      </c>
      <c r="N7654">
        <v>1</v>
      </c>
      <c r="O7654">
        <v>7.7</v>
      </c>
      <c r="P7654">
        <v>3.5</v>
      </c>
    </row>
    <row r="7655" spans="13:16" x14ac:dyDescent="0.25">
      <c r="M7655">
        <f>1*7.7*4.5</f>
        <v>34.65</v>
      </c>
      <c r="N7655">
        <v>1</v>
      </c>
      <c r="O7655">
        <v>7.7</v>
      </c>
      <c r="P7655">
        <v>4.5</v>
      </c>
    </row>
    <row r="7656" spans="13:16" x14ac:dyDescent="0.25">
      <c r="M7656">
        <f>1*7.7*5.5</f>
        <v>42.35</v>
      </c>
      <c r="N7656">
        <v>1</v>
      </c>
      <c r="O7656">
        <v>7.7</v>
      </c>
      <c r="P7656">
        <v>5.5</v>
      </c>
    </row>
    <row r="7657" spans="13:16" x14ac:dyDescent="0.25">
      <c r="M7657">
        <f>1*7.7*6.5</f>
        <v>50.050000000000004</v>
      </c>
      <c r="N7657">
        <v>1</v>
      </c>
      <c r="O7657">
        <v>7.7</v>
      </c>
      <c r="P7657">
        <v>6.5</v>
      </c>
    </row>
    <row r="7658" spans="13:16" x14ac:dyDescent="0.25">
      <c r="M7658">
        <f>1*7.7*7.5</f>
        <v>57.75</v>
      </c>
      <c r="N7658">
        <v>1</v>
      </c>
      <c r="O7658">
        <v>7.7</v>
      </c>
      <c r="P7658">
        <v>7.5</v>
      </c>
    </row>
    <row r="7659" spans="13:16" x14ac:dyDescent="0.25">
      <c r="M7659">
        <f>1*7.7*8.5</f>
        <v>65.45</v>
      </c>
      <c r="N7659">
        <v>1</v>
      </c>
      <c r="O7659">
        <v>7.7</v>
      </c>
      <c r="P7659">
        <v>8.5</v>
      </c>
    </row>
    <row r="7660" spans="13:16" x14ac:dyDescent="0.25">
      <c r="M7660">
        <f>1*7.7*9.5</f>
        <v>73.150000000000006</v>
      </c>
      <c r="N7660">
        <v>1</v>
      </c>
      <c r="O7660">
        <v>7.7</v>
      </c>
      <c r="P7660">
        <v>9.5</v>
      </c>
    </row>
    <row r="7661" spans="13:16" x14ac:dyDescent="0.25">
      <c r="M7661">
        <f>1*7.7*10.5</f>
        <v>80.850000000000009</v>
      </c>
      <c r="N7661">
        <v>1</v>
      </c>
      <c r="O7661">
        <v>7.7</v>
      </c>
      <c r="P7661">
        <v>10.5</v>
      </c>
    </row>
    <row r="7662" spans="13:16" x14ac:dyDescent="0.25">
      <c r="M7662">
        <f>1*7.7*1.6</f>
        <v>12.32</v>
      </c>
      <c r="N7662">
        <v>1</v>
      </c>
      <c r="O7662">
        <v>7.7</v>
      </c>
      <c r="P7662">
        <v>1.6</v>
      </c>
    </row>
    <row r="7663" spans="13:16" x14ac:dyDescent="0.25">
      <c r="M7663">
        <f>1*7.7*2.6</f>
        <v>20.02</v>
      </c>
      <c r="N7663">
        <v>1</v>
      </c>
      <c r="O7663">
        <v>7.7</v>
      </c>
      <c r="P7663">
        <v>2.6</v>
      </c>
    </row>
    <row r="7664" spans="13:16" x14ac:dyDescent="0.25">
      <c r="M7664">
        <f>1*7.7*3.6</f>
        <v>27.720000000000002</v>
      </c>
      <c r="N7664">
        <v>1</v>
      </c>
      <c r="O7664">
        <v>7.7</v>
      </c>
      <c r="P7664">
        <v>3.6</v>
      </c>
    </row>
    <row r="7665" spans="13:16" x14ac:dyDescent="0.25">
      <c r="M7665">
        <f>1*7.7*4.6</f>
        <v>35.419999999999995</v>
      </c>
      <c r="N7665">
        <v>1</v>
      </c>
      <c r="O7665">
        <v>7.7</v>
      </c>
      <c r="P7665">
        <v>4.5999999999999996</v>
      </c>
    </row>
    <row r="7666" spans="13:16" x14ac:dyDescent="0.25">
      <c r="M7666">
        <f>1*7.7*5.6</f>
        <v>43.12</v>
      </c>
      <c r="N7666">
        <v>1</v>
      </c>
      <c r="O7666">
        <v>7.7</v>
      </c>
      <c r="P7666">
        <v>5.6</v>
      </c>
    </row>
    <row r="7667" spans="13:16" x14ac:dyDescent="0.25">
      <c r="M7667">
        <f>1*7.7*6.6</f>
        <v>50.82</v>
      </c>
      <c r="N7667">
        <v>1</v>
      </c>
      <c r="O7667">
        <v>7.7</v>
      </c>
      <c r="P7667">
        <v>6.6</v>
      </c>
    </row>
    <row r="7668" spans="13:16" x14ac:dyDescent="0.25">
      <c r="M7668">
        <f>1*7.7*7.6</f>
        <v>58.519999999999996</v>
      </c>
      <c r="N7668">
        <v>1</v>
      </c>
      <c r="O7668">
        <v>7.7</v>
      </c>
      <c r="P7668">
        <v>7.6</v>
      </c>
    </row>
    <row r="7669" spans="13:16" x14ac:dyDescent="0.25">
      <c r="M7669">
        <f>1*7.7*8.6</f>
        <v>66.22</v>
      </c>
      <c r="N7669">
        <v>1</v>
      </c>
      <c r="O7669">
        <v>7.7</v>
      </c>
      <c r="P7669">
        <v>8.6</v>
      </c>
    </row>
    <row r="7670" spans="13:16" x14ac:dyDescent="0.25">
      <c r="M7670">
        <f>1*7.7*9.6</f>
        <v>73.92</v>
      </c>
      <c r="N7670">
        <v>1</v>
      </c>
      <c r="O7670">
        <v>7.7</v>
      </c>
      <c r="P7670">
        <v>9.6</v>
      </c>
    </row>
    <row r="7671" spans="13:16" x14ac:dyDescent="0.25">
      <c r="M7671">
        <f>1*7.7*10.6</f>
        <v>81.62</v>
      </c>
      <c r="N7671">
        <v>1</v>
      </c>
      <c r="O7671">
        <v>7.7</v>
      </c>
      <c r="P7671">
        <v>10.6</v>
      </c>
    </row>
    <row r="7672" spans="13:16" x14ac:dyDescent="0.25">
      <c r="M7672">
        <f>1*7.7*1.7</f>
        <v>13.09</v>
      </c>
      <c r="N7672">
        <v>1</v>
      </c>
      <c r="O7672">
        <v>7.7</v>
      </c>
      <c r="P7672">
        <v>1.7</v>
      </c>
    </row>
    <row r="7673" spans="13:16" x14ac:dyDescent="0.25">
      <c r="M7673">
        <f>1*7.7*2.7</f>
        <v>20.790000000000003</v>
      </c>
      <c r="N7673">
        <v>1</v>
      </c>
      <c r="O7673">
        <v>7.7</v>
      </c>
      <c r="P7673">
        <v>2.7</v>
      </c>
    </row>
    <row r="7674" spans="13:16" x14ac:dyDescent="0.25">
      <c r="M7674">
        <f>1*7.7*3.7</f>
        <v>28.490000000000002</v>
      </c>
      <c r="N7674">
        <v>1</v>
      </c>
      <c r="O7674">
        <v>7.7</v>
      </c>
      <c r="P7674">
        <v>3.7</v>
      </c>
    </row>
    <row r="7675" spans="13:16" x14ac:dyDescent="0.25">
      <c r="M7675">
        <f>1*7.7*4.7</f>
        <v>36.190000000000005</v>
      </c>
      <c r="N7675">
        <v>1</v>
      </c>
      <c r="O7675">
        <v>7.7</v>
      </c>
      <c r="P7675">
        <v>4.7</v>
      </c>
    </row>
    <row r="7676" spans="13:16" x14ac:dyDescent="0.25">
      <c r="M7676">
        <f>1*7.7*5.7</f>
        <v>43.89</v>
      </c>
      <c r="N7676">
        <v>1</v>
      </c>
      <c r="O7676">
        <v>7.7</v>
      </c>
      <c r="P7676">
        <v>5.7</v>
      </c>
    </row>
    <row r="7677" spans="13:16" x14ac:dyDescent="0.25">
      <c r="M7677">
        <f>1*7.7*6.7</f>
        <v>51.59</v>
      </c>
      <c r="N7677">
        <v>1</v>
      </c>
      <c r="O7677">
        <v>7.7</v>
      </c>
      <c r="P7677">
        <v>6.7</v>
      </c>
    </row>
    <row r="7678" spans="13:16" x14ac:dyDescent="0.25">
      <c r="M7678">
        <f>1*7.7*7.7</f>
        <v>59.290000000000006</v>
      </c>
      <c r="N7678">
        <v>1</v>
      </c>
      <c r="O7678">
        <v>7.7</v>
      </c>
      <c r="P7678">
        <v>7.7</v>
      </c>
    </row>
    <row r="7679" spans="13:16" x14ac:dyDescent="0.25">
      <c r="M7679">
        <f>1*7.7*8.7</f>
        <v>66.989999999999995</v>
      </c>
      <c r="N7679">
        <v>1</v>
      </c>
      <c r="O7679">
        <v>7.7</v>
      </c>
      <c r="P7679">
        <v>8.6999999999999993</v>
      </c>
    </row>
    <row r="7680" spans="13:16" x14ac:dyDescent="0.25">
      <c r="M7680">
        <f>1*7.7*9.7</f>
        <v>74.69</v>
      </c>
      <c r="N7680">
        <v>1</v>
      </c>
      <c r="O7680">
        <v>7.7</v>
      </c>
      <c r="P7680">
        <v>9.6999999999999993</v>
      </c>
    </row>
    <row r="7681" spans="13:16" x14ac:dyDescent="0.25">
      <c r="M7681">
        <f>1*7.7*10.7</f>
        <v>82.39</v>
      </c>
      <c r="N7681">
        <v>1</v>
      </c>
      <c r="O7681">
        <v>7.7</v>
      </c>
      <c r="P7681">
        <v>10.7</v>
      </c>
    </row>
    <row r="7682" spans="13:16" x14ac:dyDescent="0.25">
      <c r="M7682">
        <f>1*7.7*1.8</f>
        <v>13.860000000000001</v>
      </c>
      <c r="N7682">
        <v>1</v>
      </c>
      <c r="O7682">
        <v>7.7</v>
      </c>
      <c r="P7682">
        <v>1.8</v>
      </c>
    </row>
    <row r="7683" spans="13:16" x14ac:dyDescent="0.25">
      <c r="M7683">
        <f>1*7.7*2.8</f>
        <v>21.56</v>
      </c>
      <c r="N7683">
        <v>1</v>
      </c>
      <c r="O7683">
        <v>7.7</v>
      </c>
      <c r="P7683">
        <v>2.8</v>
      </c>
    </row>
    <row r="7684" spans="13:16" x14ac:dyDescent="0.25">
      <c r="M7684">
        <f>1*7.7*3.8</f>
        <v>29.259999999999998</v>
      </c>
      <c r="N7684">
        <v>1</v>
      </c>
      <c r="O7684">
        <v>7.7</v>
      </c>
      <c r="P7684">
        <v>3.8</v>
      </c>
    </row>
    <row r="7685" spans="13:16" x14ac:dyDescent="0.25">
      <c r="M7685">
        <f>1*7.7*4.8</f>
        <v>36.96</v>
      </c>
      <c r="N7685">
        <v>1</v>
      </c>
      <c r="O7685">
        <v>7.7</v>
      </c>
      <c r="P7685">
        <v>4.8</v>
      </c>
    </row>
    <row r="7686" spans="13:16" x14ac:dyDescent="0.25">
      <c r="M7686">
        <f>1*7.7*5.8</f>
        <v>44.66</v>
      </c>
      <c r="N7686">
        <v>1</v>
      </c>
      <c r="O7686">
        <v>7.7</v>
      </c>
      <c r="P7686">
        <v>5.8</v>
      </c>
    </row>
    <row r="7687" spans="13:16" x14ac:dyDescent="0.25">
      <c r="M7687">
        <f>1*7.7*6.8</f>
        <v>52.36</v>
      </c>
      <c r="N7687">
        <v>1</v>
      </c>
      <c r="O7687">
        <v>7.7</v>
      </c>
      <c r="P7687">
        <v>6.8</v>
      </c>
    </row>
    <row r="7688" spans="13:16" x14ac:dyDescent="0.25">
      <c r="M7688">
        <f>1*7.7*7.8</f>
        <v>60.06</v>
      </c>
      <c r="N7688">
        <v>1</v>
      </c>
      <c r="O7688">
        <v>7.7</v>
      </c>
      <c r="P7688">
        <v>7.8</v>
      </c>
    </row>
    <row r="7689" spans="13:16" x14ac:dyDescent="0.25">
      <c r="M7689">
        <f>1*7.7*8.8</f>
        <v>67.760000000000005</v>
      </c>
      <c r="N7689">
        <v>1</v>
      </c>
      <c r="O7689">
        <v>7.7</v>
      </c>
      <c r="P7689">
        <v>8.8000000000000007</v>
      </c>
    </row>
    <row r="7690" spans="13:16" x14ac:dyDescent="0.25">
      <c r="M7690">
        <f>1*7.7*9.8</f>
        <v>75.460000000000008</v>
      </c>
      <c r="N7690">
        <v>1</v>
      </c>
      <c r="O7690">
        <v>7.7</v>
      </c>
      <c r="P7690">
        <v>9.8000000000000007</v>
      </c>
    </row>
    <row r="7691" spans="13:16" x14ac:dyDescent="0.25">
      <c r="M7691">
        <f>1*7.7*10.8</f>
        <v>83.160000000000011</v>
      </c>
      <c r="N7691">
        <v>1</v>
      </c>
      <c r="O7691">
        <v>7.7</v>
      </c>
      <c r="P7691">
        <v>10.8</v>
      </c>
    </row>
    <row r="7692" spans="13:16" x14ac:dyDescent="0.25">
      <c r="M7692">
        <f>1*7.7*1.9</f>
        <v>14.629999999999999</v>
      </c>
      <c r="N7692">
        <v>1</v>
      </c>
      <c r="O7692">
        <v>7.7</v>
      </c>
      <c r="P7692">
        <v>1.9</v>
      </c>
    </row>
    <row r="7693" spans="13:16" x14ac:dyDescent="0.25">
      <c r="M7693">
        <f>1*7.7*2.9</f>
        <v>22.33</v>
      </c>
      <c r="N7693">
        <v>1</v>
      </c>
      <c r="O7693">
        <v>7.7</v>
      </c>
      <c r="P7693">
        <v>2.9</v>
      </c>
    </row>
    <row r="7694" spans="13:16" x14ac:dyDescent="0.25">
      <c r="M7694">
        <f>1*7.7*3.9</f>
        <v>30.03</v>
      </c>
      <c r="N7694">
        <v>1</v>
      </c>
      <c r="O7694">
        <v>7.7</v>
      </c>
      <c r="P7694">
        <v>3.9</v>
      </c>
    </row>
    <row r="7695" spans="13:16" x14ac:dyDescent="0.25">
      <c r="M7695">
        <f>1*7.7*4.9</f>
        <v>37.730000000000004</v>
      </c>
      <c r="N7695">
        <v>1</v>
      </c>
      <c r="O7695">
        <v>7.7</v>
      </c>
      <c r="P7695">
        <v>4.9000000000000004</v>
      </c>
    </row>
    <row r="7696" spans="13:16" x14ac:dyDescent="0.25">
      <c r="M7696">
        <f>1*7.7*5.9</f>
        <v>45.430000000000007</v>
      </c>
      <c r="N7696">
        <v>1</v>
      </c>
      <c r="O7696">
        <v>7.7</v>
      </c>
      <c r="P7696">
        <v>5.9</v>
      </c>
    </row>
    <row r="7697" spans="13:16" x14ac:dyDescent="0.25">
      <c r="M7697">
        <f>1*7.7*6.9</f>
        <v>53.13</v>
      </c>
      <c r="N7697">
        <v>1</v>
      </c>
      <c r="O7697">
        <v>7.7</v>
      </c>
      <c r="P7697">
        <v>6.9</v>
      </c>
    </row>
    <row r="7698" spans="13:16" x14ac:dyDescent="0.25">
      <c r="M7698">
        <f>1*7.7*7.9</f>
        <v>60.830000000000005</v>
      </c>
      <c r="N7698">
        <v>1</v>
      </c>
      <c r="O7698">
        <v>7.7</v>
      </c>
      <c r="P7698">
        <v>7.9</v>
      </c>
    </row>
    <row r="7699" spans="13:16" x14ac:dyDescent="0.25">
      <c r="M7699">
        <f>1*7.7*8.9</f>
        <v>68.53</v>
      </c>
      <c r="N7699">
        <v>1</v>
      </c>
      <c r="O7699">
        <v>7.7</v>
      </c>
      <c r="P7699">
        <v>8.9</v>
      </c>
    </row>
    <row r="7700" spans="13:16" x14ac:dyDescent="0.25">
      <c r="M7700">
        <f>1*7.7*9.9</f>
        <v>76.23</v>
      </c>
      <c r="N7700">
        <v>1</v>
      </c>
      <c r="O7700">
        <v>7.7</v>
      </c>
      <c r="P7700">
        <v>9.9</v>
      </c>
    </row>
    <row r="7701" spans="13:16" x14ac:dyDescent="0.25">
      <c r="M7701">
        <f>1*7.7*10.9</f>
        <v>83.93</v>
      </c>
      <c r="N7701">
        <v>1</v>
      </c>
      <c r="O7701">
        <v>7.7</v>
      </c>
      <c r="P7701">
        <v>10.9</v>
      </c>
    </row>
    <row r="7702" spans="13:16" x14ac:dyDescent="0.25">
      <c r="M7702">
        <f>1*8.7*1</f>
        <v>8.6999999999999993</v>
      </c>
      <c r="N7702">
        <v>1</v>
      </c>
      <c r="O7702">
        <v>8.6999999999999993</v>
      </c>
      <c r="P7702">
        <v>1</v>
      </c>
    </row>
    <row r="7703" spans="13:16" x14ac:dyDescent="0.25">
      <c r="M7703">
        <f>1*8.7*2</f>
        <v>17.399999999999999</v>
      </c>
      <c r="N7703">
        <v>1</v>
      </c>
      <c r="O7703">
        <v>8.6999999999999993</v>
      </c>
      <c r="P7703">
        <v>2</v>
      </c>
    </row>
    <row r="7704" spans="13:16" x14ac:dyDescent="0.25">
      <c r="M7704">
        <f>1*8.7*3</f>
        <v>26.099999999999998</v>
      </c>
      <c r="N7704">
        <v>1</v>
      </c>
      <c r="O7704">
        <v>8.6999999999999993</v>
      </c>
      <c r="P7704">
        <v>3</v>
      </c>
    </row>
    <row r="7705" spans="13:16" x14ac:dyDescent="0.25">
      <c r="M7705">
        <f>1*8.7*4</f>
        <v>34.799999999999997</v>
      </c>
      <c r="N7705">
        <v>1</v>
      </c>
      <c r="O7705">
        <v>8.6999999999999993</v>
      </c>
      <c r="P7705">
        <v>4</v>
      </c>
    </row>
    <row r="7706" spans="13:16" x14ac:dyDescent="0.25">
      <c r="M7706">
        <f>1*8.7*5</f>
        <v>43.5</v>
      </c>
      <c r="N7706">
        <v>1</v>
      </c>
      <c r="O7706">
        <v>8.6999999999999993</v>
      </c>
      <c r="P7706">
        <v>5</v>
      </c>
    </row>
    <row r="7707" spans="13:16" x14ac:dyDescent="0.25">
      <c r="M7707">
        <f>1*8.7*6</f>
        <v>52.199999999999996</v>
      </c>
      <c r="N7707">
        <v>1</v>
      </c>
      <c r="O7707">
        <v>8.6999999999999993</v>
      </c>
      <c r="P7707">
        <v>6</v>
      </c>
    </row>
    <row r="7708" spans="13:16" x14ac:dyDescent="0.25">
      <c r="M7708">
        <f>1*8.7*7</f>
        <v>60.899999999999991</v>
      </c>
      <c r="N7708">
        <v>1</v>
      </c>
      <c r="O7708">
        <v>8.6999999999999993</v>
      </c>
      <c r="P7708">
        <v>7</v>
      </c>
    </row>
    <row r="7709" spans="13:16" x14ac:dyDescent="0.25">
      <c r="M7709">
        <f>1*8.7*8</f>
        <v>69.599999999999994</v>
      </c>
      <c r="N7709">
        <v>1</v>
      </c>
      <c r="O7709">
        <v>8.6999999999999993</v>
      </c>
      <c r="P7709">
        <v>8</v>
      </c>
    </row>
    <row r="7710" spans="13:16" x14ac:dyDescent="0.25">
      <c r="M7710">
        <f>1*8.7*9</f>
        <v>78.3</v>
      </c>
      <c r="N7710">
        <v>1</v>
      </c>
      <c r="O7710">
        <v>8.6999999999999993</v>
      </c>
      <c r="P7710">
        <v>9</v>
      </c>
    </row>
    <row r="7711" spans="13:16" x14ac:dyDescent="0.25">
      <c r="M7711">
        <f>1*8.7*10</f>
        <v>87</v>
      </c>
      <c r="N7711">
        <v>1</v>
      </c>
      <c r="O7711">
        <v>8.6999999999999993</v>
      </c>
      <c r="P7711">
        <v>10</v>
      </c>
    </row>
    <row r="7712" spans="13:16" x14ac:dyDescent="0.25">
      <c r="M7712">
        <f>1*8.7*1.1</f>
        <v>9.57</v>
      </c>
      <c r="N7712">
        <v>1</v>
      </c>
      <c r="O7712">
        <v>8.6999999999999993</v>
      </c>
      <c r="P7712">
        <v>1.1000000000000001</v>
      </c>
    </row>
    <row r="7713" spans="13:16" x14ac:dyDescent="0.25">
      <c r="M7713">
        <f>1*8.7*2.1</f>
        <v>18.27</v>
      </c>
      <c r="N7713">
        <v>1</v>
      </c>
      <c r="O7713">
        <v>8.6999999999999993</v>
      </c>
      <c r="P7713">
        <v>2.1</v>
      </c>
    </row>
    <row r="7714" spans="13:16" x14ac:dyDescent="0.25">
      <c r="M7714">
        <f>1*8.7*3.1</f>
        <v>26.97</v>
      </c>
      <c r="N7714">
        <v>1</v>
      </c>
      <c r="O7714">
        <v>8.6999999999999993</v>
      </c>
      <c r="P7714">
        <v>3.1</v>
      </c>
    </row>
    <row r="7715" spans="13:16" x14ac:dyDescent="0.25">
      <c r="M7715">
        <f>1*8.7*4.1</f>
        <v>35.669999999999995</v>
      </c>
      <c r="N7715">
        <v>1</v>
      </c>
      <c r="O7715">
        <v>8.6999999999999993</v>
      </c>
      <c r="P7715">
        <v>4.0999999999999996</v>
      </c>
    </row>
    <row r="7716" spans="13:16" x14ac:dyDescent="0.25">
      <c r="M7716">
        <f>1*8.7*5.1</f>
        <v>44.36999999999999</v>
      </c>
      <c r="N7716">
        <v>1</v>
      </c>
      <c r="O7716">
        <v>8.6999999999999993</v>
      </c>
      <c r="P7716">
        <v>5.0999999999999996</v>
      </c>
    </row>
    <row r="7717" spans="13:16" x14ac:dyDescent="0.25">
      <c r="M7717">
        <f>1*8.7*6.1</f>
        <v>53.069999999999993</v>
      </c>
      <c r="N7717">
        <v>1</v>
      </c>
      <c r="O7717">
        <v>8.6999999999999993</v>
      </c>
      <c r="P7717">
        <v>6.1</v>
      </c>
    </row>
    <row r="7718" spans="13:16" x14ac:dyDescent="0.25">
      <c r="M7718">
        <f>1*8.7*7.1</f>
        <v>61.769999999999989</v>
      </c>
      <c r="N7718">
        <v>1</v>
      </c>
      <c r="O7718">
        <v>8.6999999999999993</v>
      </c>
      <c r="P7718">
        <v>7.1</v>
      </c>
    </row>
    <row r="7719" spans="13:16" x14ac:dyDescent="0.25">
      <c r="M7719">
        <f>1*8.7*8.1</f>
        <v>70.469999999999985</v>
      </c>
      <c r="N7719">
        <v>1</v>
      </c>
      <c r="O7719">
        <v>8.6999999999999993</v>
      </c>
      <c r="P7719">
        <v>8.1</v>
      </c>
    </row>
    <row r="7720" spans="13:16" x14ac:dyDescent="0.25">
      <c r="M7720">
        <f>1*8.7*9.1</f>
        <v>79.169999999999987</v>
      </c>
      <c r="N7720">
        <v>1</v>
      </c>
      <c r="O7720">
        <v>8.6999999999999993</v>
      </c>
      <c r="P7720">
        <v>9.1</v>
      </c>
    </row>
    <row r="7721" spans="13:16" x14ac:dyDescent="0.25">
      <c r="M7721">
        <f>1*8.7*10.1</f>
        <v>87.86999999999999</v>
      </c>
      <c r="N7721">
        <v>1</v>
      </c>
      <c r="O7721">
        <v>8.6999999999999993</v>
      </c>
      <c r="P7721">
        <v>10.1</v>
      </c>
    </row>
    <row r="7722" spans="13:16" x14ac:dyDescent="0.25">
      <c r="M7722">
        <f>1*8.7*1.2</f>
        <v>10.44</v>
      </c>
      <c r="N7722">
        <v>1</v>
      </c>
      <c r="O7722">
        <v>8.6999999999999993</v>
      </c>
      <c r="P7722">
        <v>1.2</v>
      </c>
    </row>
    <row r="7723" spans="13:16" x14ac:dyDescent="0.25">
      <c r="M7723">
        <f>1*8.7*2.2</f>
        <v>19.14</v>
      </c>
      <c r="N7723">
        <v>1</v>
      </c>
      <c r="O7723">
        <v>8.6999999999999993</v>
      </c>
      <c r="P7723">
        <v>2.2000000000000002</v>
      </c>
    </row>
    <row r="7724" spans="13:16" x14ac:dyDescent="0.25">
      <c r="M7724">
        <f>1*8.7*3.2</f>
        <v>27.84</v>
      </c>
      <c r="N7724">
        <v>1</v>
      </c>
      <c r="O7724">
        <v>8.6999999999999993</v>
      </c>
      <c r="P7724">
        <v>3.2</v>
      </c>
    </row>
    <row r="7725" spans="13:16" x14ac:dyDescent="0.25">
      <c r="M7725">
        <f>1*8.7*4.2</f>
        <v>36.54</v>
      </c>
      <c r="N7725">
        <v>1</v>
      </c>
      <c r="O7725">
        <v>8.6999999999999993</v>
      </c>
      <c r="P7725">
        <v>4.2</v>
      </c>
    </row>
    <row r="7726" spans="13:16" x14ac:dyDescent="0.25">
      <c r="M7726">
        <f>1*8.7*5.2</f>
        <v>45.239999999999995</v>
      </c>
      <c r="N7726">
        <v>1</v>
      </c>
      <c r="O7726">
        <v>8.6999999999999993</v>
      </c>
      <c r="P7726">
        <v>5.2</v>
      </c>
    </row>
    <row r="7727" spans="13:16" x14ac:dyDescent="0.25">
      <c r="M7727">
        <f>1*8.7*6.2</f>
        <v>53.94</v>
      </c>
      <c r="N7727">
        <v>1</v>
      </c>
      <c r="O7727">
        <v>8.6999999999999993</v>
      </c>
      <c r="P7727">
        <v>6.2</v>
      </c>
    </row>
    <row r="7728" spans="13:16" x14ac:dyDescent="0.25">
      <c r="M7728">
        <f>1*8.7*7.2</f>
        <v>62.639999999999993</v>
      </c>
      <c r="N7728">
        <v>1</v>
      </c>
      <c r="O7728">
        <v>8.6999999999999993</v>
      </c>
      <c r="P7728">
        <v>7.2</v>
      </c>
    </row>
    <row r="7729" spans="13:16" x14ac:dyDescent="0.25">
      <c r="M7729">
        <f>1*8.7*8.2</f>
        <v>71.339999999999989</v>
      </c>
      <c r="N7729">
        <v>1</v>
      </c>
      <c r="O7729">
        <v>8.6999999999999993</v>
      </c>
      <c r="P7729">
        <v>8.1999999999999993</v>
      </c>
    </row>
    <row r="7730" spans="13:16" x14ac:dyDescent="0.25">
      <c r="M7730">
        <f>1*8.7*9.2</f>
        <v>80.039999999999992</v>
      </c>
      <c r="N7730">
        <v>1</v>
      </c>
      <c r="O7730">
        <v>8.6999999999999993</v>
      </c>
      <c r="P7730">
        <v>9.1999999999999993</v>
      </c>
    </row>
    <row r="7731" spans="13:16" x14ac:dyDescent="0.25">
      <c r="M7731">
        <f>1*8.7*10.2</f>
        <v>88.739999999999981</v>
      </c>
      <c r="N7731">
        <v>1</v>
      </c>
      <c r="O7731">
        <v>8.6999999999999993</v>
      </c>
      <c r="P7731">
        <v>10.199999999999999</v>
      </c>
    </row>
    <row r="7732" spans="13:16" x14ac:dyDescent="0.25">
      <c r="M7732">
        <f>1*8.7*1.3</f>
        <v>11.309999999999999</v>
      </c>
      <c r="N7732">
        <v>1</v>
      </c>
      <c r="O7732">
        <v>8.6999999999999993</v>
      </c>
      <c r="P7732">
        <v>1.3</v>
      </c>
    </row>
    <row r="7733" spans="13:16" x14ac:dyDescent="0.25">
      <c r="M7733">
        <f>1*8.7*2.3</f>
        <v>20.009999999999998</v>
      </c>
      <c r="N7733">
        <v>1</v>
      </c>
      <c r="O7733">
        <v>8.6999999999999993</v>
      </c>
      <c r="P7733">
        <v>2.2999999999999998</v>
      </c>
    </row>
    <row r="7734" spans="13:16" x14ac:dyDescent="0.25">
      <c r="M7734">
        <f>1*8.7*3.3</f>
        <v>28.709999999999997</v>
      </c>
      <c r="N7734">
        <v>1</v>
      </c>
      <c r="O7734">
        <v>8.6999999999999993</v>
      </c>
      <c r="P7734">
        <v>3.3</v>
      </c>
    </row>
    <row r="7735" spans="13:16" x14ac:dyDescent="0.25">
      <c r="M7735">
        <f>1*8.7*4.3</f>
        <v>37.409999999999997</v>
      </c>
      <c r="N7735">
        <v>1</v>
      </c>
      <c r="O7735">
        <v>8.6999999999999993</v>
      </c>
      <c r="P7735">
        <v>4.3</v>
      </c>
    </row>
    <row r="7736" spans="13:16" x14ac:dyDescent="0.25">
      <c r="M7736">
        <f>1*8.7*5.3</f>
        <v>46.109999999999992</v>
      </c>
      <c r="N7736">
        <v>1</v>
      </c>
      <c r="O7736">
        <v>8.6999999999999993</v>
      </c>
      <c r="P7736">
        <v>5.3</v>
      </c>
    </row>
    <row r="7737" spans="13:16" x14ac:dyDescent="0.25">
      <c r="M7737">
        <f>1*8.7*6.3</f>
        <v>54.809999999999995</v>
      </c>
      <c r="N7737">
        <v>1</v>
      </c>
      <c r="O7737">
        <v>8.6999999999999993</v>
      </c>
      <c r="P7737">
        <v>6.3</v>
      </c>
    </row>
    <row r="7738" spans="13:16" x14ac:dyDescent="0.25">
      <c r="M7738">
        <f>1*8.7*7.3</f>
        <v>63.509999999999991</v>
      </c>
      <c r="N7738">
        <v>1</v>
      </c>
      <c r="O7738">
        <v>8.6999999999999993</v>
      </c>
      <c r="P7738">
        <v>7.3</v>
      </c>
    </row>
    <row r="7739" spans="13:16" x14ac:dyDescent="0.25">
      <c r="M7739">
        <f>1*8.7*8.3</f>
        <v>72.209999999999994</v>
      </c>
      <c r="N7739">
        <v>1</v>
      </c>
      <c r="O7739">
        <v>8.6999999999999993</v>
      </c>
      <c r="P7739">
        <v>8.3000000000000007</v>
      </c>
    </row>
    <row r="7740" spans="13:16" x14ac:dyDescent="0.25">
      <c r="M7740">
        <f>1*8.7*9.3</f>
        <v>80.91</v>
      </c>
      <c r="N7740">
        <v>1</v>
      </c>
      <c r="O7740">
        <v>8.6999999999999993</v>
      </c>
      <c r="P7740">
        <v>9.3000000000000007</v>
      </c>
    </row>
    <row r="7741" spans="13:16" x14ac:dyDescent="0.25">
      <c r="M7741">
        <f>1*8.7*10.3</f>
        <v>89.61</v>
      </c>
      <c r="N7741">
        <v>1</v>
      </c>
      <c r="O7741">
        <v>8.6999999999999993</v>
      </c>
      <c r="P7741">
        <v>10.3</v>
      </c>
    </row>
    <row r="7742" spans="13:16" x14ac:dyDescent="0.25">
      <c r="M7742">
        <f>1*8.7*1.4</f>
        <v>12.179999999999998</v>
      </c>
      <c r="N7742">
        <v>1</v>
      </c>
      <c r="O7742">
        <v>8.6999999999999993</v>
      </c>
      <c r="P7742">
        <v>1.4</v>
      </c>
    </row>
    <row r="7743" spans="13:16" x14ac:dyDescent="0.25">
      <c r="M7743">
        <f>1*8.7*2.4</f>
        <v>20.88</v>
      </c>
      <c r="N7743">
        <v>1</v>
      </c>
      <c r="O7743">
        <v>8.6999999999999993</v>
      </c>
      <c r="P7743">
        <v>2.4</v>
      </c>
    </row>
    <row r="7744" spans="13:16" x14ac:dyDescent="0.25">
      <c r="M7744">
        <f>1*8.7*3.4</f>
        <v>29.58</v>
      </c>
      <c r="N7744">
        <v>1</v>
      </c>
      <c r="O7744">
        <v>8.6999999999999993</v>
      </c>
      <c r="P7744">
        <v>3.4</v>
      </c>
    </row>
    <row r="7745" spans="13:16" x14ac:dyDescent="0.25">
      <c r="M7745">
        <f>1*8.7*4.4</f>
        <v>38.28</v>
      </c>
      <c r="N7745">
        <v>1</v>
      </c>
      <c r="O7745">
        <v>8.6999999999999993</v>
      </c>
      <c r="P7745">
        <v>4.4000000000000004</v>
      </c>
    </row>
    <row r="7746" spans="13:16" x14ac:dyDescent="0.25">
      <c r="M7746">
        <f>1*8.7*5.4</f>
        <v>46.98</v>
      </c>
      <c r="N7746">
        <v>1</v>
      </c>
      <c r="O7746">
        <v>8.6999999999999993</v>
      </c>
      <c r="P7746">
        <v>5.4</v>
      </c>
    </row>
    <row r="7747" spans="13:16" x14ac:dyDescent="0.25">
      <c r="M7747">
        <f>1*8.7*6.4</f>
        <v>55.68</v>
      </c>
      <c r="N7747">
        <v>1</v>
      </c>
      <c r="O7747">
        <v>8.6999999999999993</v>
      </c>
      <c r="P7747">
        <v>6.4</v>
      </c>
    </row>
    <row r="7748" spans="13:16" x14ac:dyDescent="0.25">
      <c r="M7748">
        <f>1*8.7*7.4</f>
        <v>64.38</v>
      </c>
      <c r="N7748">
        <v>1</v>
      </c>
      <c r="O7748">
        <v>8.6999999999999993</v>
      </c>
      <c r="P7748">
        <v>7.4</v>
      </c>
    </row>
    <row r="7749" spans="13:16" x14ac:dyDescent="0.25">
      <c r="M7749">
        <f>1*8.7*8.4</f>
        <v>73.08</v>
      </c>
      <c r="N7749">
        <v>1</v>
      </c>
      <c r="O7749">
        <v>8.6999999999999993</v>
      </c>
      <c r="P7749">
        <v>8.4</v>
      </c>
    </row>
    <row r="7750" spans="13:16" x14ac:dyDescent="0.25">
      <c r="M7750">
        <f>1*8.7*9.4</f>
        <v>81.78</v>
      </c>
      <c r="N7750">
        <v>1</v>
      </c>
      <c r="O7750">
        <v>8.6999999999999993</v>
      </c>
      <c r="P7750">
        <v>9.4</v>
      </c>
    </row>
    <row r="7751" spans="13:16" x14ac:dyDescent="0.25">
      <c r="M7751">
        <f>1*8.7*10.4</f>
        <v>90.47999999999999</v>
      </c>
      <c r="N7751">
        <v>1</v>
      </c>
      <c r="O7751">
        <v>8.6999999999999993</v>
      </c>
      <c r="P7751">
        <v>10.4</v>
      </c>
    </row>
    <row r="7752" spans="13:16" x14ac:dyDescent="0.25">
      <c r="M7752">
        <f>1*8.7*1.5</f>
        <v>13.049999999999999</v>
      </c>
      <c r="N7752">
        <v>1</v>
      </c>
      <c r="O7752">
        <v>8.6999999999999993</v>
      </c>
      <c r="P7752">
        <v>1.5</v>
      </c>
    </row>
    <row r="7753" spans="13:16" x14ac:dyDescent="0.25">
      <c r="M7753">
        <f>1*8.7*2.5</f>
        <v>21.75</v>
      </c>
      <c r="N7753">
        <v>1</v>
      </c>
      <c r="O7753">
        <v>8.6999999999999993</v>
      </c>
      <c r="P7753">
        <v>2.5</v>
      </c>
    </row>
    <row r="7754" spans="13:16" x14ac:dyDescent="0.25">
      <c r="M7754">
        <f>1*8.7*3.5</f>
        <v>30.449999999999996</v>
      </c>
      <c r="N7754">
        <v>1</v>
      </c>
      <c r="O7754">
        <v>8.6999999999999993</v>
      </c>
      <c r="P7754">
        <v>3.5</v>
      </c>
    </row>
    <row r="7755" spans="13:16" x14ac:dyDescent="0.25">
      <c r="M7755">
        <f>1*8.7*4.5</f>
        <v>39.15</v>
      </c>
      <c r="N7755">
        <v>1</v>
      </c>
      <c r="O7755">
        <v>8.6999999999999993</v>
      </c>
      <c r="P7755">
        <v>4.5</v>
      </c>
    </row>
    <row r="7756" spans="13:16" x14ac:dyDescent="0.25">
      <c r="M7756">
        <f>1*8.7*5.5</f>
        <v>47.849999999999994</v>
      </c>
      <c r="N7756">
        <v>1</v>
      </c>
      <c r="O7756">
        <v>8.6999999999999993</v>
      </c>
      <c r="P7756">
        <v>5.5</v>
      </c>
    </row>
    <row r="7757" spans="13:16" x14ac:dyDescent="0.25">
      <c r="M7757">
        <f>1*8.7*6.5</f>
        <v>56.55</v>
      </c>
      <c r="N7757">
        <v>1</v>
      </c>
      <c r="O7757">
        <v>8.6999999999999993</v>
      </c>
      <c r="P7757">
        <v>6.5</v>
      </c>
    </row>
    <row r="7758" spans="13:16" x14ac:dyDescent="0.25">
      <c r="M7758">
        <f>1*8.7*7.5</f>
        <v>65.25</v>
      </c>
      <c r="N7758">
        <v>1</v>
      </c>
      <c r="O7758">
        <v>8.6999999999999993</v>
      </c>
      <c r="P7758">
        <v>7.5</v>
      </c>
    </row>
    <row r="7759" spans="13:16" x14ac:dyDescent="0.25">
      <c r="M7759">
        <f>1*8.7*8.5</f>
        <v>73.949999999999989</v>
      </c>
      <c r="N7759">
        <v>1</v>
      </c>
      <c r="O7759">
        <v>8.6999999999999993</v>
      </c>
      <c r="P7759">
        <v>8.5</v>
      </c>
    </row>
    <row r="7760" spans="13:16" x14ac:dyDescent="0.25">
      <c r="M7760">
        <f>1*8.7*9.5</f>
        <v>82.649999999999991</v>
      </c>
      <c r="N7760">
        <v>1</v>
      </c>
      <c r="O7760">
        <v>8.6999999999999993</v>
      </c>
      <c r="P7760">
        <v>9.5</v>
      </c>
    </row>
    <row r="7761" spans="13:16" x14ac:dyDescent="0.25">
      <c r="M7761">
        <f>1*8.7*10.5</f>
        <v>91.35</v>
      </c>
      <c r="N7761">
        <v>1</v>
      </c>
      <c r="O7761">
        <v>8.6999999999999993</v>
      </c>
      <c r="P7761">
        <v>10.5</v>
      </c>
    </row>
    <row r="7762" spans="13:16" x14ac:dyDescent="0.25">
      <c r="M7762">
        <f>1*8.7*1.6</f>
        <v>13.92</v>
      </c>
      <c r="N7762">
        <v>1</v>
      </c>
      <c r="O7762">
        <v>8.6999999999999993</v>
      </c>
      <c r="P7762">
        <v>1.6</v>
      </c>
    </row>
    <row r="7763" spans="13:16" x14ac:dyDescent="0.25">
      <c r="M7763">
        <f>1*8.7*2.6</f>
        <v>22.619999999999997</v>
      </c>
      <c r="N7763">
        <v>1</v>
      </c>
      <c r="O7763">
        <v>8.6999999999999993</v>
      </c>
      <c r="P7763">
        <v>2.6</v>
      </c>
    </row>
    <row r="7764" spans="13:16" x14ac:dyDescent="0.25">
      <c r="M7764">
        <f>1*8.7*3.6</f>
        <v>31.319999999999997</v>
      </c>
      <c r="N7764">
        <v>1</v>
      </c>
      <c r="O7764">
        <v>8.6999999999999993</v>
      </c>
      <c r="P7764">
        <v>3.6</v>
      </c>
    </row>
    <row r="7765" spans="13:16" x14ac:dyDescent="0.25">
      <c r="M7765">
        <f>1*8.7*4.6</f>
        <v>40.019999999999996</v>
      </c>
      <c r="N7765">
        <v>1</v>
      </c>
      <c r="O7765">
        <v>8.6999999999999993</v>
      </c>
      <c r="P7765">
        <v>4.5999999999999996</v>
      </c>
    </row>
    <row r="7766" spans="13:16" x14ac:dyDescent="0.25">
      <c r="M7766">
        <f>1*8.7*5.6</f>
        <v>48.719999999999992</v>
      </c>
      <c r="N7766">
        <v>1</v>
      </c>
      <c r="O7766">
        <v>8.6999999999999993</v>
      </c>
      <c r="P7766">
        <v>5.6</v>
      </c>
    </row>
    <row r="7767" spans="13:16" x14ac:dyDescent="0.25">
      <c r="M7767">
        <f>1*8.7*6.6</f>
        <v>57.419999999999995</v>
      </c>
      <c r="N7767">
        <v>1</v>
      </c>
      <c r="O7767">
        <v>8.6999999999999993</v>
      </c>
      <c r="P7767">
        <v>6.6</v>
      </c>
    </row>
    <row r="7768" spans="13:16" x14ac:dyDescent="0.25">
      <c r="M7768">
        <f>1*8.7*7.6</f>
        <v>66.11999999999999</v>
      </c>
      <c r="N7768">
        <v>1</v>
      </c>
      <c r="O7768">
        <v>8.6999999999999993</v>
      </c>
      <c r="P7768">
        <v>7.6</v>
      </c>
    </row>
    <row r="7769" spans="13:16" x14ac:dyDescent="0.25">
      <c r="M7769">
        <f>1*8.7*8.6</f>
        <v>74.819999999999993</v>
      </c>
      <c r="N7769">
        <v>1</v>
      </c>
      <c r="O7769">
        <v>8.6999999999999993</v>
      </c>
      <c r="P7769">
        <v>8.6</v>
      </c>
    </row>
    <row r="7770" spans="13:16" x14ac:dyDescent="0.25">
      <c r="M7770">
        <f>1*8.7*9.6</f>
        <v>83.52</v>
      </c>
      <c r="N7770">
        <v>1</v>
      </c>
      <c r="O7770">
        <v>8.6999999999999993</v>
      </c>
      <c r="P7770">
        <v>9.6</v>
      </c>
    </row>
    <row r="7771" spans="13:16" x14ac:dyDescent="0.25">
      <c r="M7771">
        <f>1*8.7*10.6</f>
        <v>92.219999999999985</v>
      </c>
      <c r="N7771">
        <v>1</v>
      </c>
      <c r="O7771">
        <v>8.6999999999999993</v>
      </c>
      <c r="P7771">
        <v>10.6</v>
      </c>
    </row>
    <row r="7772" spans="13:16" x14ac:dyDescent="0.25">
      <c r="M7772">
        <f>1*8.7*1.7</f>
        <v>14.79</v>
      </c>
      <c r="N7772">
        <v>1</v>
      </c>
      <c r="O7772">
        <v>8.6999999999999993</v>
      </c>
      <c r="P7772">
        <v>1.7</v>
      </c>
    </row>
    <row r="7773" spans="13:16" x14ac:dyDescent="0.25">
      <c r="M7773">
        <f>1*8.7*2.7</f>
        <v>23.49</v>
      </c>
      <c r="N7773">
        <v>1</v>
      </c>
      <c r="O7773">
        <v>8.6999999999999993</v>
      </c>
      <c r="P7773">
        <v>2.7</v>
      </c>
    </row>
    <row r="7774" spans="13:16" x14ac:dyDescent="0.25">
      <c r="M7774">
        <f>1*8.7*3.7</f>
        <v>32.19</v>
      </c>
      <c r="N7774">
        <v>1</v>
      </c>
      <c r="O7774">
        <v>8.6999999999999993</v>
      </c>
      <c r="P7774">
        <v>3.7</v>
      </c>
    </row>
    <row r="7775" spans="13:16" x14ac:dyDescent="0.25">
      <c r="M7775">
        <f>1*8.7*4.7</f>
        <v>40.89</v>
      </c>
      <c r="N7775">
        <v>1</v>
      </c>
      <c r="O7775">
        <v>8.6999999999999993</v>
      </c>
      <c r="P7775">
        <v>4.7</v>
      </c>
    </row>
    <row r="7776" spans="13:16" x14ac:dyDescent="0.25">
      <c r="M7776">
        <f>1*8.7*5.7</f>
        <v>49.589999999999996</v>
      </c>
      <c r="N7776">
        <v>1</v>
      </c>
      <c r="O7776">
        <v>8.6999999999999993</v>
      </c>
      <c r="P7776">
        <v>5.7</v>
      </c>
    </row>
    <row r="7777" spans="13:16" x14ac:dyDescent="0.25">
      <c r="M7777">
        <f>1*8.7*6.7</f>
        <v>58.29</v>
      </c>
      <c r="N7777">
        <v>1</v>
      </c>
      <c r="O7777">
        <v>8.6999999999999993</v>
      </c>
      <c r="P7777">
        <v>6.7</v>
      </c>
    </row>
    <row r="7778" spans="13:16" x14ac:dyDescent="0.25">
      <c r="M7778">
        <f>1*8.7*7.7</f>
        <v>66.989999999999995</v>
      </c>
      <c r="N7778">
        <v>1</v>
      </c>
      <c r="O7778">
        <v>8.6999999999999993</v>
      </c>
      <c r="P7778">
        <v>7.7</v>
      </c>
    </row>
    <row r="7779" spans="13:16" x14ac:dyDescent="0.25">
      <c r="M7779">
        <f>1*8.7*8.7</f>
        <v>75.689999999999984</v>
      </c>
      <c r="N7779">
        <v>1</v>
      </c>
      <c r="O7779">
        <v>8.6999999999999993</v>
      </c>
      <c r="P7779">
        <v>8.6999999999999993</v>
      </c>
    </row>
    <row r="7780" spans="13:16" x14ac:dyDescent="0.25">
      <c r="M7780">
        <f>1*8.7*9.7</f>
        <v>84.389999999999986</v>
      </c>
      <c r="N7780">
        <v>1</v>
      </c>
      <c r="O7780">
        <v>8.6999999999999993</v>
      </c>
      <c r="P7780">
        <v>9.6999999999999993</v>
      </c>
    </row>
    <row r="7781" spans="13:16" x14ac:dyDescent="0.25">
      <c r="M7781">
        <f>1*8.7*10.7</f>
        <v>93.089999999999989</v>
      </c>
      <c r="N7781">
        <v>1</v>
      </c>
      <c r="O7781">
        <v>8.6999999999999993</v>
      </c>
      <c r="P7781">
        <v>10.7</v>
      </c>
    </row>
    <row r="7782" spans="13:16" x14ac:dyDescent="0.25">
      <c r="M7782">
        <f>1*8.7*1.8</f>
        <v>15.659999999999998</v>
      </c>
      <c r="N7782">
        <v>1</v>
      </c>
      <c r="O7782">
        <v>8.6999999999999993</v>
      </c>
      <c r="P7782">
        <v>1.8</v>
      </c>
    </row>
    <row r="7783" spans="13:16" x14ac:dyDescent="0.25">
      <c r="M7783">
        <f>1*8.7*2.8</f>
        <v>24.359999999999996</v>
      </c>
      <c r="N7783">
        <v>1</v>
      </c>
      <c r="O7783">
        <v>8.6999999999999993</v>
      </c>
      <c r="P7783">
        <v>2.8</v>
      </c>
    </row>
    <row r="7784" spans="13:16" x14ac:dyDescent="0.25">
      <c r="M7784">
        <f>1*8.7*3.8</f>
        <v>33.059999999999995</v>
      </c>
      <c r="N7784">
        <v>1</v>
      </c>
      <c r="O7784">
        <v>8.6999999999999993</v>
      </c>
      <c r="P7784">
        <v>3.8</v>
      </c>
    </row>
    <row r="7785" spans="13:16" x14ac:dyDescent="0.25">
      <c r="M7785">
        <f>1*8.7*4.8</f>
        <v>41.76</v>
      </c>
      <c r="N7785">
        <v>1</v>
      </c>
      <c r="O7785">
        <v>8.6999999999999993</v>
      </c>
      <c r="P7785">
        <v>4.8</v>
      </c>
    </row>
    <row r="7786" spans="13:16" x14ac:dyDescent="0.25">
      <c r="M7786">
        <f>1*8.7*5.8</f>
        <v>50.459999999999994</v>
      </c>
      <c r="N7786">
        <v>1</v>
      </c>
      <c r="O7786">
        <v>8.6999999999999993</v>
      </c>
      <c r="P7786">
        <v>5.8</v>
      </c>
    </row>
    <row r="7787" spans="13:16" x14ac:dyDescent="0.25">
      <c r="M7787">
        <f>1*8.7*6.8</f>
        <v>59.16</v>
      </c>
      <c r="N7787">
        <v>1</v>
      </c>
      <c r="O7787">
        <v>8.6999999999999993</v>
      </c>
      <c r="P7787">
        <v>6.8</v>
      </c>
    </row>
    <row r="7788" spans="13:16" x14ac:dyDescent="0.25">
      <c r="M7788">
        <f>1*8.7*7.8</f>
        <v>67.86</v>
      </c>
      <c r="N7788">
        <v>1</v>
      </c>
      <c r="O7788">
        <v>8.6999999999999993</v>
      </c>
      <c r="P7788">
        <v>7.8</v>
      </c>
    </row>
    <row r="7789" spans="13:16" x14ac:dyDescent="0.25">
      <c r="M7789">
        <f>1*8.7*8.8</f>
        <v>76.56</v>
      </c>
      <c r="N7789">
        <v>1</v>
      </c>
      <c r="O7789">
        <v>8.6999999999999993</v>
      </c>
      <c r="P7789">
        <v>8.8000000000000007</v>
      </c>
    </row>
    <row r="7790" spans="13:16" x14ac:dyDescent="0.25">
      <c r="M7790">
        <f>1*8.7*9.8</f>
        <v>85.26</v>
      </c>
      <c r="N7790">
        <v>1</v>
      </c>
      <c r="O7790">
        <v>8.6999999999999993</v>
      </c>
      <c r="P7790">
        <v>9.8000000000000007</v>
      </c>
    </row>
    <row r="7791" spans="13:16" x14ac:dyDescent="0.25">
      <c r="M7791">
        <f>1*8.7*10.8</f>
        <v>93.96</v>
      </c>
      <c r="N7791">
        <v>1</v>
      </c>
      <c r="O7791">
        <v>8.6999999999999993</v>
      </c>
      <c r="P7791">
        <v>10.8</v>
      </c>
    </row>
    <row r="7792" spans="13:16" x14ac:dyDescent="0.25">
      <c r="M7792">
        <f>1*8.7*1.9</f>
        <v>16.529999999999998</v>
      </c>
      <c r="N7792">
        <v>1</v>
      </c>
      <c r="O7792">
        <v>8.6999999999999993</v>
      </c>
      <c r="P7792">
        <v>1.9</v>
      </c>
    </row>
    <row r="7793" spans="13:16" x14ac:dyDescent="0.25">
      <c r="M7793">
        <f>1*8.7*2.9</f>
        <v>25.229999999999997</v>
      </c>
      <c r="N7793">
        <v>1</v>
      </c>
      <c r="O7793">
        <v>8.6999999999999993</v>
      </c>
      <c r="P7793">
        <v>2.9</v>
      </c>
    </row>
    <row r="7794" spans="13:16" x14ac:dyDescent="0.25">
      <c r="M7794">
        <f>1*8.7*3.9</f>
        <v>33.93</v>
      </c>
      <c r="N7794">
        <v>1</v>
      </c>
      <c r="O7794">
        <v>8.6999999999999993</v>
      </c>
      <c r="P7794">
        <v>3.9</v>
      </c>
    </row>
    <row r="7795" spans="13:16" x14ac:dyDescent="0.25">
      <c r="M7795">
        <f>1*8.7*4.9</f>
        <v>42.63</v>
      </c>
      <c r="N7795">
        <v>1</v>
      </c>
      <c r="O7795">
        <v>8.6999999999999993</v>
      </c>
      <c r="P7795">
        <v>4.9000000000000004</v>
      </c>
    </row>
    <row r="7796" spans="13:16" x14ac:dyDescent="0.25">
      <c r="M7796">
        <f>1*8.7*5.9</f>
        <v>51.33</v>
      </c>
      <c r="N7796">
        <v>1</v>
      </c>
      <c r="O7796">
        <v>8.6999999999999993</v>
      </c>
      <c r="P7796">
        <v>5.9</v>
      </c>
    </row>
    <row r="7797" spans="13:16" x14ac:dyDescent="0.25">
      <c r="M7797">
        <f>1*8.7*6.9</f>
        <v>60.03</v>
      </c>
      <c r="N7797">
        <v>1</v>
      </c>
      <c r="O7797">
        <v>8.6999999999999993</v>
      </c>
      <c r="P7797">
        <v>6.9</v>
      </c>
    </row>
    <row r="7798" spans="13:16" x14ac:dyDescent="0.25">
      <c r="M7798">
        <f>1*8.7*7.9</f>
        <v>68.73</v>
      </c>
      <c r="N7798">
        <v>1</v>
      </c>
      <c r="O7798">
        <v>8.6999999999999993</v>
      </c>
      <c r="P7798">
        <v>7.9</v>
      </c>
    </row>
    <row r="7799" spans="13:16" x14ac:dyDescent="0.25">
      <c r="M7799">
        <f>1*8.7*8.9</f>
        <v>77.429999999999993</v>
      </c>
      <c r="N7799">
        <v>1</v>
      </c>
      <c r="O7799">
        <v>8.6999999999999993</v>
      </c>
      <c r="P7799">
        <v>8.9</v>
      </c>
    </row>
    <row r="7800" spans="13:16" x14ac:dyDescent="0.25">
      <c r="M7800">
        <f>1*8.7*9.9</f>
        <v>86.13</v>
      </c>
      <c r="N7800">
        <v>1</v>
      </c>
      <c r="O7800">
        <v>8.6999999999999993</v>
      </c>
      <c r="P7800">
        <v>9.9</v>
      </c>
    </row>
    <row r="7801" spans="13:16" x14ac:dyDescent="0.25">
      <c r="M7801">
        <f>1*8.7*10.9</f>
        <v>94.83</v>
      </c>
      <c r="N7801">
        <v>1</v>
      </c>
      <c r="O7801">
        <v>8.6999999999999993</v>
      </c>
      <c r="P7801">
        <v>10.9</v>
      </c>
    </row>
    <row r="7802" spans="13:16" x14ac:dyDescent="0.25">
      <c r="M7802">
        <f>1*9.7*1</f>
        <v>9.6999999999999993</v>
      </c>
      <c r="N7802">
        <v>1</v>
      </c>
      <c r="O7802">
        <v>9.6999999999999993</v>
      </c>
      <c r="P7802">
        <v>1</v>
      </c>
    </row>
    <row r="7803" spans="13:16" x14ac:dyDescent="0.25">
      <c r="M7803">
        <f>1*9.7*2</f>
        <v>19.399999999999999</v>
      </c>
      <c r="N7803">
        <v>1</v>
      </c>
      <c r="O7803">
        <v>9.6999999999999993</v>
      </c>
      <c r="P7803">
        <v>2</v>
      </c>
    </row>
    <row r="7804" spans="13:16" x14ac:dyDescent="0.25">
      <c r="M7804">
        <f>1*9.7*3</f>
        <v>29.099999999999998</v>
      </c>
      <c r="N7804">
        <v>1</v>
      </c>
      <c r="O7804">
        <v>9.6999999999999993</v>
      </c>
      <c r="P7804">
        <v>3</v>
      </c>
    </row>
    <row r="7805" spans="13:16" x14ac:dyDescent="0.25">
      <c r="M7805">
        <f>1*9.7*4</f>
        <v>38.799999999999997</v>
      </c>
      <c r="N7805">
        <v>1</v>
      </c>
      <c r="O7805">
        <v>9.6999999999999993</v>
      </c>
      <c r="P7805">
        <v>4</v>
      </c>
    </row>
    <row r="7806" spans="13:16" x14ac:dyDescent="0.25">
      <c r="M7806">
        <f>1*9.7*5</f>
        <v>48.5</v>
      </c>
      <c r="N7806">
        <v>1</v>
      </c>
      <c r="O7806">
        <v>9.6999999999999993</v>
      </c>
      <c r="P7806">
        <v>5</v>
      </c>
    </row>
    <row r="7807" spans="13:16" x14ac:dyDescent="0.25">
      <c r="M7807">
        <f>1*9.7*6</f>
        <v>58.199999999999996</v>
      </c>
      <c r="N7807">
        <v>1</v>
      </c>
      <c r="O7807">
        <v>9.6999999999999993</v>
      </c>
      <c r="P7807">
        <v>6</v>
      </c>
    </row>
    <row r="7808" spans="13:16" x14ac:dyDescent="0.25">
      <c r="M7808">
        <f>1*9.7*7</f>
        <v>67.899999999999991</v>
      </c>
      <c r="N7808">
        <v>1</v>
      </c>
      <c r="O7808">
        <v>9.6999999999999993</v>
      </c>
      <c r="P7808">
        <v>7</v>
      </c>
    </row>
    <row r="7809" spans="13:16" x14ac:dyDescent="0.25">
      <c r="M7809">
        <f>1*9.7*8</f>
        <v>77.599999999999994</v>
      </c>
      <c r="N7809">
        <v>1</v>
      </c>
      <c r="O7809">
        <v>9.6999999999999993</v>
      </c>
      <c r="P7809">
        <v>8</v>
      </c>
    </row>
    <row r="7810" spans="13:16" x14ac:dyDescent="0.25">
      <c r="M7810">
        <f>1*9.7*9</f>
        <v>87.3</v>
      </c>
      <c r="N7810">
        <v>1</v>
      </c>
      <c r="O7810">
        <v>9.6999999999999993</v>
      </c>
      <c r="P7810">
        <v>9</v>
      </c>
    </row>
    <row r="7811" spans="13:16" x14ac:dyDescent="0.25">
      <c r="M7811">
        <f>1*9.7*10</f>
        <v>97</v>
      </c>
      <c r="N7811">
        <v>1</v>
      </c>
      <c r="O7811">
        <v>9.6999999999999993</v>
      </c>
      <c r="P7811">
        <v>10</v>
      </c>
    </row>
    <row r="7812" spans="13:16" x14ac:dyDescent="0.25">
      <c r="M7812">
        <f>1*9.7*1.1</f>
        <v>10.67</v>
      </c>
      <c r="N7812">
        <v>1</v>
      </c>
      <c r="O7812">
        <v>9.6999999999999993</v>
      </c>
      <c r="P7812">
        <v>1.1000000000000001</v>
      </c>
    </row>
    <row r="7813" spans="13:16" x14ac:dyDescent="0.25">
      <c r="M7813">
        <f>1*9.7*2.1</f>
        <v>20.37</v>
      </c>
      <c r="N7813">
        <v>1</v>
      </c>
      <c r="O7813">
        <v>9.6999999999999993</v>
      </c>
      <c r="P7813">
        <v>2.1</v>
      </c>
    </row>
    <row r="7814" spans="13:16" x14ac:dyDescent="0.25">
      <c r="M7814">
        <f>1*9.7*3.1</f>
        <v>30.07</v>
      </c>
      <c r="N7814">
        <v>1</v>
      </c>
      <c r="O7814">
        <v>9.6999999999999993</v>
      </c>
      <c r="P7814">
        <v>3.1</v>
      </c>
    </row>
    <row r="7815" spans="13:16" x14ac:dyDescent="0.25">
      <c r="M7815">
        <f>1*9.7*4.1</f>
        <v>39.769999999999996</v>
      </c>
      <c r="N7815">
        <v>1</v>
      </c>
      <c r="O7815">
        <v>9.6999999999999993</v>
      </c>
      <c r="P7815">
        <v>4.0999999999999996</v>
      </c>
    </row>
    <row r="7816" spans="13:16" x14ac:dyDescent="0.25">
      <c r="M7816">
        <f>1*9.7*5.1</f>
        <v>49.469999999999992</v>
      </c>
      <c r="N7816">
        <v>1</v>
      </c>
      <c r="O7816">
        <v>9.6999999999999993</v>
      </c>
      <c r="P7816">
        <v>5.0999999999999996</v>
      </c>
    </row>
    <row r="7817" spans="13:16" x14ac:dyDescent="0.25">
      <c r="M7817">
        <f>1*9.7*6.1</f>
        <v>59.169999999999995</v>
      </c>
      <c r="N7817">
        <v>1</v>
      </c>
      <c r="O7817">
        <v>9.6999999999999993</v>
      </c>
      <c r="P7817">
        <v>6.1</v>
      </c>
    </row>
    <row r="7818" spans="13:16" x14ac:dyDescent="0.25">
      <c r="M7818">
        <f>1*9.7*7.1</f>
        <v>68.86999999999999</v>
      </c>
      <c r="N7818">
        <v>1</v>
      </c>
      <c r="O7818">
        <v>9.6999999999999993</v>
      </c>
      <c r="P7818">
        <v>7.1</v>
      </c>
    </row>
    <row r="7819" spans="13:16" x14ac:dyDescent="0.25">
      <c r="M7819">
        <f>1*9.7*8.1</f>
        <v>78.569999999999993</v>
      </c>
      <c r="N7819">
        <v>1</v>
      </c>
      <c r="O7819">
        <v>9.6999999999999993</v>
      </c>
      <c r="P7819">
        <v>8.1</v>
      </c>
    </row>
    <row r="7820" spans="13:16" x14ac:dyDescent="0.25">
      <c r="M7820">
        <f>1*9.7*9.1</f>
        <v>88.27</v>
      </c>
      <c r="N7820">
        <v>1</v>
      </c>
      <c r="O7820">
        <v>9.6999999999999993</v>
      </c>
      <c r="P7820">
        <v>9.1</v>
      </c>
    </row>
    <row r="7821" spans="13:16" x14ac:dyDescent="0.25">
      <c r="M7821">
        <f>1*9.7*10.1</f>
        <v>97.969999999999985</v>
      </c>
      <c r="N7821">
        <v>1</v>
      </c>
      <c r="O7821">
        <v>9.6999999999999993</v>
      </c>
      <c r="P7821">
        <v>10.1</v>
      </c>
    </row>
    <row r="7822" spans="13:16" x14ac:dyDescent="0.25">
      <c r="M7822">
        <f>1*9.7*1.2</f>
        <v>11.639999999999999</v>
      </c>
      <c r="N7822">
        <v>1</v>
      </c>
      <c r="O7822">
        <v>9.6999999999999993</v>
      </c>
      <c r="P7822">
        <v>1.2</v>
      </c>
    </row>
    <row r="7823" spans="13:16" x14ac:dyDescent="0.25">
      <c r="M7823">
        <f>1*9.7*2.2</f>
        <v>21.34</v>
      </c>
      <c r="N7823">
        <v>1</v>
      </c>
      <c r="O7823">
        <v>9.6999999999999993</v>
      </c>
      <c r="P7823">
        <v>2.2000000000000002</v>
      </c>
    </row>
    <row r="7824" spans="13:16" x14ac:dyDescent="0.25">
      <c r="M7824">
        <f>1*9.7*3.2</f>
        <v>31.04</v>
      </c>
      <c r="N7824">
        <v>1</v>
      </c>
      <c r="O7824">
        <v>9.6999999999999993</v>
      </c>
      <c r="P7824">
        <v>3.2</v>
      </c>
    </row>
    <row r="7825" spans="13:16" x14ac:dyDescent="0.25">
      <c r="M7825">
        <f>1*9.7*4.2</f>
        <v>40.74</v>
      </c>
      <c r="N7825">
        <v>1</v>
      </c>
      <c r="O7825">
        <v>9.6999999999999993</v>
      </c>
      <c r="P7825">
        <v>4.2</v>
      </c>
    </row>
    <row r="7826" spans="13:16" x14ac:dyDescent="0.25">
      <c r="M7826">
        <f>1*9.7*5.2</f>
        <v>50.44</v>
      </c>
      <c r="N7826">
        <v>1</v>
      </c>
      <c r="O7826">
        <v>9.6999999999999993</v>
      </c>
      <c r="P7826">
        <v>5.2</v>
      </c>
    </row>
    <row r="7827" spans="13:16" x14ac:dyDescent="0.25">
      <c r="M7827">
        <f>1*9.7*6.2</f>
        <v>60.14</v>
      </c>
      <c r="N7827">
        <v>1</v>
      </c>
      <c r="O7827">
        <v>9.6999999999999993</v>
      </c>
      <c r="P7827">
        <v>6.2</v>
      </c>
    </row>
    <row r="7828" spans="13:16" x14ac:dyDescent="0.25">
      <c r="M7828">
        <f>1*9.7*7.2</f>
        <v>69.84</v>
      </c>
      <c r="N7828">
        <v>1</v>
      </c>
      <c r="O7828">
        <v>9.6999999999999993</v>
      </c>
      <c r="P7828">
        <v>7.2</v>
      </c>
    </row>
    <row r="7829" spans="13:16" x14ac:dyDescent="0.25">
      <c r="M7829">
        <f>1*9.7*8.2</f>
        <v>79.539999999999992</v>
      </c>
      <c r="N7829">
        <v>1</v>
      </c>
      <c r="O7829">
        <v>9.6999999999999993</v>
      </c>
      <c r="P7829">
        <v>8.1999999999999993</v>
      </c>
    </row>
    <row r="7830" spans="13:16" x14ac:dyDescent="0.25">
      <c r="M7830">
        <f>1*9.7*9.2</f>
        <v>89.239999999999981</v>
      </c>
      <c r="N7830">
        <v>1</v>
      </c>
      <c r="O7830">
        <v>9.6999999999999993</v>
      </c>
      <c r="P7830">
        <v>9.1999999999999993</v>
      </c>
    </row>
    <row r="7831" spans="13:16" x14ac:dyDescent="0.25">
      <c r="M7831">
        <f>1*9.7*10.2</f>
        <v>98.939999999999984</v>
      </c>
      <c r="N7831">
        <v>1</v>
      </c>
      <c r="O7831">
        <v>9.6999999999999993</v>
      </c>
      <c r="P7831">
        <v>10.199999999999999</v>
      </c>
    </row>
    <row r="7832" spans="13:16" x14ac:dyDescent="0.25">
      <c r="M7832">
        <f>1*9.7*1.3</f>
        <v>12.61</v>
      </c>
      <c r="N7832">
        <v>1</v>
      </c>
      <c r="O7832">
        <v>9.6999999999999993</v>
      </c>
      <c r="P7832">
        <v>1.3</v>
      </c>
    </row>
    <row r="7833" spans="13:16" x14ac:dyDescent="0.25">
      <c r="M7833">
        <f>1*9.7*2.3</f>
        <v>22.309999999999995</v>
      </c>
      <c r="N7833">
        <v>1</v>
      </c>
      <c r="O7833">
        <v>9.6999999999999993</v>
      </c>
      <c r="P7833">
        <v>2.2999999999999998</v>
      </c>
    </row>
    <row r="7834" spans="13:16" x14ac:dyDescent="0.25">
      <c r="M7834">
        <f>1*9.7*3.3</f>
        <v>32.01</v>
      </c>
      <c r="N7834">
        <v>1</v>
      </c>
      <c r="O7834">
        <v>9.6999999999999993</v>
      </c>
      <c r="P7834">
        <v>3.3</v>
      </c>
    </row>
    <row r="7835" spans="13:16" x14ac:dyDescent="0.25">
      <c r="M7835">
        <f>1*9.7*4.3</f>
        <v>41.709999999999994</v>
      </c>
      <c r="N7835">
        <v>1</v>
      </c>
      <c r="O7835">
        <v>9.6999999999999993</v>
      </c>
      <c r="P7835">
        <v>4.3</v>
      </c>
    </row>
    <row r="7836" spans="13:16" x14ac:dyDescent="0.25">
      <c r="M7836">
        <f>1*9.7*5.3</f>
        <v>51.41</v>
      </c>
      <c r="N7836">
        <v>1</v>
      </c>
      <c r="O7836">
        <v>9.6999999999999993</v>
      </c>
      <c r="P7836">
        <v>5.3</v>
      </c>
    </row>
    <row r="7837" spans="13:16" x14ac:dyDescent="0.25">
      <c r="M7837">
        <f>1*9.7*6.3</f>
        <v>61.109999999999992</v>
      </c>
      <c r="N7837">
        <v>1</v>
      </c>
      <c r="O7837">
        <v>9.6999999999999993</v>
      </c>
      <c r="P7837">
        <v>6.3</v>
      </c>
    </row>
    <row r="7838" spans="13:16" x14ac:dyDescent="0.25">
      <c r="M7838">
        <f>1*9.7*7.3</f>
        <v>70.809999999999988</v>
      </c>
      <c r="N7838">
        <v>1</v>
      </c>
      <c r="O7838">
        <v>9.6999999999999993</v>
      </c>
      <c r="P7838">
        <v>7.3</v>
      </c>
    </row>
    <row r="7839" spans="13:16" x14ac:dyDescent="0.25">
      <c r="M7839">
        <f>1*9.7*8.3</f>
        <v>80.510000000000005</v>
      </c>
      <c r="N7839">
        <v>1</v>
      </c>
      <c r="O7839">
        <v>9.6999999999999993</v>
      </c>
      <c r="P7839">
        <v>8.3000000000000007</v>
      </c>
    </row>
    <row r="7840" spans="13:16" x14ac:dyDescent="0.25">
      <c r="M7840">
        <f>1*9.7*9.3</f>
        <v>90.21</v>
      </c>
      <c r="N7840">
        <v>1</v>
      </c>
      <c r="O7840">
        <v>9.6999999999999993</v>
      </c>
      <c r="P7840">
        <v>9.3000000000000007</v>
      </c>
    </row>
    <row r="7841" spans="13:16" x14ac:dyDescent="0.25">
      <c r="M7841">
        <f>1*9.7*10.3</f>
        <v>99.91</v>
      </c>
      <c r="N7841">
        <v>1</v>
      </c>
      <c r="O7841">
        <v>9.6999999999999993</v>
      </c>
      <c r="P7841">
        <v>10.3</v>
      </c>
    </row>
    <row r="7842" spans="13:16" x14ac:dyDescent="0.25">
      <c r="M7842">
        <f>1*9.7*1.4</f>
        <v>13.579999999999998</v>
      </c>
      <c r="N7842">
        <v>1</v>
      </c>
      <c r="O7842">
        <v>9.6999999999999993</v>
      </c>
      <c r="P7842">
        <v>1.4</v>
      </c>
    </row>
    <row r="7843" spans="13:16" x14ac:dyDescent="0.25">
      <c r="M7843">
        <f>1*9.7*2.4</f>
        <v>23.279999999999998</v>
      </c>
      <c r="N7843">
        <v>1</v>
      </c>
      <c r="O7843">
        <v>9.6999999999999993</v>
      </c>
      <c r="P7843">
        <v>2.4</v>
      </c>
    </row>
    <row r="7844" spans="13:16" x14ac:dyDescent="0.25">
      <c r="M7844">
        <f>1*9.7*3.4</f>
        <v>32.979999999999997</v>
      </c>
      <c r="N7844">
        <v>1</v>
      </c>
      <c r="O7844">
        <v>9.6999999999999993</v>
      </c>
      <c r="P7844">
        <v>3.4</v>
      </c>
    </row>
    <row r="7845" spans="13:16" x14ac:dyDescent="0.25">
      <c r="M7845">
        <f>1*9.7*4.4</f>
        <v>42.68</v>
      </c>
      <c r="N7845">
        <v>1</v>
      </c>
      <c r="O7845">
        <v>9.6999999999999993</v>
      </c>
      <c r="P7845">
        <v>4.4000000000000004</v>
      </c>
    </row>
    <row r="7846" spans="13:16" x14ac:dyDescent="0.25">
      <c r="M7846">
        <f>1*9.7*5.4</f>
        <v>52.38</v>
      </c>
      <c r="N7846">
        <v>1</v>
      </c>
      <c r="O7846">
        <v>9.6999999999999993</v>
      </c>
      <c r="P7846">
        <v>5.4</v>
      </c>
    </row>
    <row r="7847" spans="13:16" x14ac:dyDescent="0.25">
      <c r="M7847">
        <f>1*9.7*6.4</f>
        <v>62.08</v>
      </c>
      <c r="N7847">
        <v>1</v>
      </c>
      <c r="O7847">
        <v>9.6999999999999993</v>
      </c>
      <c r="P7847">
        <v>6.4</v>
      </c>
    </row>
    <row r="7848" spans="13:16" x14ac:dyDescent="0.25">
      <c r="M7848">
        <f>1*9.7*7.4</f>
        <v>71.78</v>
      </c>
      <c r="N7848">
        <v>1</v>
      </c>
      <c r="O7848">
        <v>9.6999999999999993</v>
      </c>
      <c r="P7848">
        <v>7.4</v>
      </c>
    </row>
    <row r="7849" spans="13:16" x14ac:dyDescent="0.25">
      <c r="M7849">
        <f>1*9.7*8.4</f>
        <v>81.48</v>
      </c>
      <c r="N7849">
        <v>1</v>
      </c>
      <c r="O7849">
        <v>9.6999999999999993</v>
      </c>
      <c r="P7849">
        <v>8.4</v>
      </c>
    </row>
    <row r="7850" spans="13:16" x14ac:dyDescent="0.25">
      <c r="M7850">
        <f>1*9.7*9.4</f>
        <v>91.179999999999993</v>
      </c>
      <c r="N7850">
        <v>1</v>
      </c>
      <c r="O7850">
        <v>9.6999999999999993</v>
      </c>
      <c r="P7850">
        <v>9.4</v>
      </c>
    </row>
    <row r="7851" spans="13:16" x14ac:dyDescent="0.25">
      <c r="M7851">
        <f>1*9.7*10.4</f>
        <v>100.88</v>
      </c>
      <c r="N7851">
        <v>1</v>
      </c>
      <c r="O7851">
        <v>9.6999999999999993</v>
      </c>
      <c r="P7851">
        <v>10.4</v>
      </c>
    </row>
    <row r="7852" spans="13:16" x14ac:dyDescent="0.25">
      <c r="M7852">
        <f>1*9.7*1.5</f>
        <v>14.549999999999999</v>
      </c>
      <c r="N7852">
        <v>1</v>
      </c>
      <c r="O7852">
        <v>9.6999999999999993</v>
      </c>
      <c r="P7852">
        <v>1.5</v>
      </c>
    </row>
    <row r="7853" spans="13:16" x14ac:dyDescent="0.25">
      <c r="M7853">
        <f>1*9.7*2.5</f>
        <v>24.25</v>
      </c>
      <c r="N7853">
        <v>1</v>
      </c>
      <c r="O7853">
        <v>9.6999999999999993</v>
      </c>
      <c r="P7853">
        <v>2.5</v>
      </c>
    </row>
    <row r="7854" spans="13:16" x14ac:dyDescent="0.25">
      <c r="M7854">
        <f>1*9.7*3.5</f>
        <v>33.949999999999996</v>
      </c>
      <c r="N7854">
        <v>1</v>
      </c>
      <c r="O7854">
        <v>9.6999999999999993</v>
      </c>
      <c r="P7854">
        <v>3.5</v>
      </c>
    </row>
    <row r="7855" spans="13:16" x14ac:dyDescent="0.25">
      <c r="M7855">
        <f>1*9.7*4.5</f>
        <v>43.65</v>
      </c>
      <c r="N7855">
        <v>1</v>
      </c>
      <c r="O7855">
        <v>9.6999999999999993</v>
      </c>
      <c r="P7855">
        <v>4.5</v>
      </c>
    </row>
    <row r="7856" spans="13:16" x14ac:dyDescent="0.25">
      <c r="M7856">
        <f>1*9.7*5.5</f>
        <v>53.349999999999994</v>
      </c>
      <c r="N7856">
        <v>1</v>
      </c>
      <c r="O7856">
        <v>9.6999999999999993</v>
      </c>
      <c r="P7856">
        <v>5.5</v>
      </c>
    </row>
    <row r="7857" spans="13:16" x14ac:dyDescent="0.25">
      <c r="M7857">
        <f>1*9.7*6.5</f>
        <v>63.05</v>
      </c>
      <c r="N7857">
        <v>1</v>
      </c>
      <c r="O7857">
        <v>9.6999999999999993</v>
      </c>
      <c r="P7857">
        <v>6.5</v>
      </c>
    </row>
    <row r="7858" spans="13:16" x14ac:dyDescent="0.25">
      <c r="M7858">
        <f>1*9.7*7.5</f>
        <v>72.75</v>
      </c>
      <c r="N7858">
        <v>1</v>
      </c>
      <c r="O7858">
        <v>9.6999999999999993</v>
      </c>
      <c r="P7858">
        <v>7.5</v>
      </c>
    </row>
    <row r="7859" spans="13:16" x14ac:dyDescent="0.25">
      <c r="M7859">
        <f>1*9.7*8.5</f>
        <v>82.449999999999989</v>
      </c>
      <c r="N7859">
        <v>1</v>
      </c>
      <c r="O7859">
        <v>9.6999999999999993</v>
      </c>
      <c r="P7859">
        <v>8.5</v>
      </c>
    </row>
    <row r="7860" spans="13:16" x14ac:dyDescent="0.25">
      <c r="M7860">
        <f>1*9.7*9.5</f>
        <v>92.149999999999991</v>
      </c>
      <c r="N7860">
        <v>1</v>
      </c>
      <c r="O7860">
        <v>9.6999999999999993</v>
      </c>
      <c r="P7860">
        <v>9.5</v>
      </c>
    </row>
    <row r="7861" spans="13:16" x14ac:dyDescent="0.25">
      <c r="M7861">
        <f>1*9.7*10.5</f>
        <v>101.85</v>
      </c>
      <c r="N7861">
        <v>1</v>
      </c>
      <c r="O7861">
        <v>9.6999999999999993</v>
      </c>
      <c r="P7861">
        <v>10.5</v>
      </c>
    </row>
    <row r="7862" spans="13:16" x14ac:dyDescent="0.25">
      <c r="M7862">
        <f>1*9.7*1.6</f>
        <v>15.52</v>
      </c>
      <c r="N7862">
        <v>1</v>
      </c>
      <c r="O7862">
        <v>9.6999999999999993</v>
      </c>
      <c r="P7862">
        <v>1.6</v>
      </c>
    </row>
    <row r="7863" spans="13:16" x14ac:dyDescent="0.25">
      <c r="M7863">
        <f>1*9.7*2.6</f>
        <v>25.22</v>
      </c>
      <c r="N7863">
        <v>1</v>
      </c>
      <c r="O7863">
        <v>9.6999999999999993</v>
      </c>
      <c r="P7863">
        <v>2.6</v>
      </c>
    </row>
    <row r="7864" spans="13:16" x14ac:dyDescent="0.25">
      <c r="M7864">
        <f>1*9.7*3.6</f>
        <v>34.92</v>
      </c>
      <c r="N7864">
        <v>1</v>
      </c>
      <c r="O7864">
        <v>9.6999999999999993</v>
      </c>
      <c r="P7864">
        <v>3.6</v>
      </c>
    </row>
    <row r="7865" spans="13:16" x14ac:dyDescent="0.25">
      <c r="M7865">
        <f>1*9.7*4.6</f>
        <v>44.61999999999999</v>
      </c>
      <c r="N7865">
        <v>1</v>
      </c>
      <c r="O7865">
        <v>9.6999999999999993</v>
      </c>
      <c r="P7865">
        <v>4.5999999999999996</v>
      </c>
    </row>
    <row r="7866" spans="13:16" x14ac:dyDescent="0.25">
      <c r="M7866">
        <f>1*9.7*5.6</f>
        <v>54.319999999999993</v>
      </c>
      <c r="N7866">
        <v>1</v>
      </c>
      <c r="O7866">
        <v>9.6999999999999993</v>
      </c>
      <c r="P7866">
        <v>5.6</v>
      </c>
    </row>
    <row r="7867" spans="13:16" x14ac:dyDescent="0.25">
      <c r="M7867">
        <f>1*9.7*6.6</f>
        <v>64.02</v>
      </c>
      <c r="N7867">
        <v>1</v>
      </c>
      <c r="O7867">
        <v>9.6999999999999993</v>
      </c>
      <c r="P7867">
        <v>6.6</v>
      </c>
    </row>
    <row r="7868" spans="13:16" x14ac:dyDescent="0.25">
      <c r="M7868">
        <f>1*9.7*7.6</f>
        <v>73.719999999999985</v>
      </c>
      <c r="N7868">
        <v>1</v>
      </c>
      <c r="O7868">
        <v>9.6999999999999993</v>
      </c>
      <c r="P7868">
        <v>7.6</v>
      </c>
    </row>
    <row r="7869" spans="13:16" x14ac:dyDescent="0.25">
      <c r="M7869">
        <f>1*9.7*8.6</f>
        <v>83.419999999999987</v>
      </c>
      <c r="N7869">
        <v>1</v>
      </c>
      <c r="O7869">
        <v>9.6999999999999993</v>
      </c>
      <c r="P7869">
        <v>8.6</v>
      </c>
    </row>
    <row r="7870" spans="13:16" x14ac:dyDescent="0.25">
      <c r="M7870">
        <f>1*9.7*9.6</f>
        <v>93.11999999999999</v>
      </c>
      <c r="N7870">
        <v>1</v>
      </c>
      <c r="O7870">
        <v>9.6999999999999993</v>
      </c>
      <c r="P7870">
        <v>9.6</v>
      </c>
    </row>
    <row r="7871" spans="13:16" x14ac:dyDescent="0.25">
      <c r="M7871">
        <f>1*9.7*10.6</f>
        <v>102.82</v>
      </c>
      <c r="N7871">
        <v>1</v>
      </c>
      <c r="O7871">
        <v>9.6999999999999993</v>
      </c>
      <c r="P7871">
        <v>10.6</v>
      </c>
    </row>
    <row r="7872" spans="13:16" x14ac:dyDescent="0.25">
      <c r="M7872">
        <f>1*9.7*1.7</f>
        <v>16.489999999999998</v>
      </c>
      <c r="N7872">
        <v>1</v>
      </c>
      <c r="O7872">
        <v>9.6999999999999993</v>
      </c>
      <c r="P7872">
        <v>1.7</v>
      </c>
    </row>
    <row r="7873" spans="13:16" x14ac:dyDescent="0.25">
      <c r="M7873">
        <f>1*9.7*2.7</f>
        <v>26.19</v>
      </c>
      <c r="N7873">
        <v>1</v>
      </c>
      <c r="O7873">
        <v>9.6999999999999993</v>
      </c>
      <c r="P7873">
        <v>2.7</v>
      </c>
    </row>
    <row r="7874" spans="13:16" x14ac:dyDescent="0.25">
      <c r="M7874">
        <f>1*9.7*3.7</f>
        <v>35.89</v>
      </c>
      <c r="N7874">
        <v>1</v>
      </c>
      <c r="O7874">
        <v>9.6999999999999993</v>
      </c>
      <c r="P7874">
        <v>3.7</v>
      </c>
    </row>
    <row r="7875" spans="13:16" x14ac:dyDescent="0.25">
      <c r="M7875">
        <f>1*9.7*4.7</f>
        <v>45.589999999999996</v>
      </c>
      <c r="N7875">
        <v>1</v>
      </c>
      <c r="O7875">
        <v>9.6999999999999993</v>
      </c>
      <c r="P7875">
        <v>4.7</v>
      </c>
    </row>
    <row r="7876" spans="13:16" x14ac:dyDescent="0.25">
      <c r="M7876">
        <f>1*9.7*5.7</f>
        <v>55.29</v>
      </c>
      <c r="N7876">
        <v>1</v>
      </c>
      <c r="O7876">
        <v>9.6999999999999993</v>
      </c>
      <c r="P7876">
        <v>5.7</v>
      </c>
    </row>
    <row r="7877" spans="13:16" x14ac:dyDescent="0.25">
      <c r="M7877">
        <f>1*9.7*6.7</f>
        <v>64.989999999999995</v>
      </c>
      <c r="N7877">
        <v>1</v>
      </c>
      <c r="O7877">
        <v>9.6999999999999993</v>
      </c>
      <c r="P7877">
        <v>6.7</v>
      </c>
    </row>
    <row r="7878" spans="13:16" x14ac:dyDescent="0.25">
      <c r="M7878">
        <f>1*9.7*7.7</f>
        <v>74.69</v>
      </c>
      <c r="N7878">
        <v>1</v>
      </c>
      <c r="O7878">
        <v>9.6999999999999993</v>
      </c>
      <c r="P7878">
        <v>7.7</v>
      </c>
    </row>
    <row r="7879" spans="13:16" x14ac:dyDescent="0.25">
      <c r="M7879">
        <f>1*9.7*8.7</f>
        <v>84.389999999999986</v>
      </c>
      <c r="N7879">
        <v>1</v>
      </c>
      <c r="O7879">
        <v>9.6999999999999993</v>
      </c>
      <c r="P7879">
        <v>8.6999999999999993</v>
      </c>
    </row>
    <row r="7880" spans="13:16" x14ac:dyDescent="0.25">
      <c r="M7880">
        <f>1*9.7*9.7</f>
        <v>94.089999999999989</v>
      </c>
      <c r="N7880">
        <v>1</v>
      </c>
      <c r="O7880">
        <v>9.6999999999999993</v>
      </c>
      <c r="P7880">
        <v>9.6999999999999993</v>
      </c>
    </row>
    <row r="7881" spans="13:16" x14ac:dyDescent="0.25">
      <c r="M7881">
        <f>1*9.7*10.7</f>
        <v>103.78999999999999</v>
      </c>
      <c r="N7881">
        <v>1</v>
      </c>
      <c r="O7881">
        <v>9.6999999999999993</v>
      </c>
      <c r="P7881">
        <v>10.7</v>
      </c>
    </row>
    <row r="7882" spans="13:16" x14ac:dyDescent="0.25">
      <c r="M7882">
        <f>1*9.7*1.8</f>
        <v>17.46</v>
      </c>
      <c r="N7882">
        <v>1</v>
      </c>
      <c r="O7882">
        <v>9.6999999999999993</v>
      </c>
      <c r="P7882">
        <v>1.8</v>
      </c>
    </row>
    <row r="7883" spans="13:16" x14ac:dyDescent="0.25">
      <c r="M7883">
        <f>1*9.7*2.8</f>
        <v>27.159999999999997</v>
      </c>
      <c r="N7883">
        <v>1</v>
      </c>
      <c r="O7883">
        <v>9.6999999999999993</v>
      </c>
      <c r="P7883">
        <v>2.8</v>
      </c>
    </row>
    <row r="7884" spans="13:16" x14ac:dyDescent="0.25">
      <c r="M7884">
        <f>1*9.7*3.8</f>
        <v>36.859999999999992</v>
      </c>
      <c r="N7884">
        <v>1</v>
      </c>
      <c r="O7884">
        <v>9.6999999999999993</v>
      </c>
      <c r="P7884">
        <v>3.8</v>
      </c>
    </row>
    <row r="7885" spans="13:16" x14ac:dyDescent="0.25">
      <c r="M7885">
        <f>1*9.7*4.8</f>
        <v>46.559999999999995</v>
      </c>
      <c r="N7885">
        <v>1</v>
      </c>
      <c r="O7885">
        <v>9.6999999999999993</v>
      </c>
      <c r="P7885">
        <v>4.8</v>
      </c>
    </row>
    <row r="7886" spans="13:16" x14ac:dyDescent="0.25">
      <c r="M7886">
        <f>1*9.7*5.8</f>
        <v>56.259999999999991</v>
      </c>
      <c r="N7886">
        <v>1</v>
      </c>
      <c r="O7886">
        <v>9.6999999999999993</v>
      </c>
      <c r="P7886">
        <v>5.8</v>
      </c>
    </row>
    <row r="7887" spans="13:16" x14ac:dyDescent="0.25">
      <c r="M7887">
        <f>1*9.7*6.8</f>
        <v>65.959999999999994</v>
      </c>
      <c r="N7887">
        <v>1</v>
      </c>
      <c r="O7887">
        <v>9.6999999999999993</v>
      </c>
      <c r="P7887">
        <v>6.8</v>
      </c>
    </row>
    <row r="7888" spans="13:16" x14ac:dyDescent="0.25">
      <c r="M7888">
        <f>1*9.7*7.8</f>
        <v>75.66</v>
      </c>
      <c r="N7888">
        <v>1</v>
      </c>
      <c r="O7888">
        <v>9.6999999999999993</v>
      </c>
      <c r="P7888">
        <v>7.8</v>
      </c>
    </row>
    <row r="7889" spans="13:16" x14ac:dyDescent="0.25">
      <c r="M7889">
        <f>1*9.7*8.8</f>
        <v>85.36</v>
      </c>
      <c r="N7889">
        <v>1</v>
      </c>
      <c r="O7889">
        <v>9.6999999999999993</v>
      </c>
      <c r="P7889">
        <v>8.8000000000000007</v>
      </c>
    </row>
    <row r="7890" spans="13:16" x14ac:dyDescent="0.25">
      <c r="M7890">
        <f>1*9.7*9.8</f>
        <v>95.06</v>
      </c>
      <c r="N7890">
        <v>1</v>
      </c>
      <c r="O7890">
        <v>9.6999999999999993</v>
      </c>
      <c r="P7890">
        <v>9.8000000000000007</v>
      </c>
    </row>
    <row r="7891" spans="13:16" x14ac:dyDescent="0.25">
      <c r="M7891">
        <f>1*9.7*10.8</f>
        <v>104.76</v>
      </c>
      <c r="N7891">
        <v>1</v>
      </c>
      <c r="O7891">
        <v>9.6999999999999993</v>
      </c>
      <c r="P7891">
        <v>10.8</v>
      </c>
    </row>
    <row r="7892" spans="13:16" x14ac:dyDescent="0.25">
      <c r="M7892">
        <f>1*9.7*1.9</f>
        <v>18.429999999999996</v>
      </c>
      <c r="N7892">
        <v>1</v>
      </c>
      <c r="O7892">
        <v>9.6999999999999993</v>
      </c>
      <c r="P7892">
        <v>1.9</v>
      </c>
    </row>
    <row r="7893" spans="13:16" x14ac:dyDescent="0.25">
      <c r="M7893">
        <f>1*9.7*2.9</f>
        <v>28.129999999999995</v>
      </c>
      <c r="N7893">
        <v>1</v>
      </c>
      <c r="O7893">
        <v>9.6999999999999993</v>
      </c>
      <c r="P7893">
        <v>2.9</v>
      </c>
    </row>
    <row r="7894" spans="13:16" x14ac:dyDescent="0.25">
      <c r="M7894">
        <f>1*9.7*3.9</f>
        <v>37.83</v>
      </c>
      <c r="N7894">
        <v>1</v>
      </c>
      <c r="O7894">
        <v>9.6999999999999993</v>
      </c>
      <c r="P7894">
        <v>3.9</v>
      </c>
    </row>
    <row r="7895" spans="13:16" x14ac:dyDescent="0.25">
      <c r="M7895">
        <f>1*9.7*4.9</f>
        <v>47.53</v>
      </c>
      <c r="N7895">
        <v>1</v>
      </c>
      <c r="O7895">
        <v>9.6999999999999993</v>
      </c>
      <c r="P7895">
        <v>4.9000000000000004</v>
      </c>
    </row>
    <row r="7896" spans="13:16" x14ac:dyDescent="0.25">
      <c r="M7896">
        <f>1*9.7*5.9</f>
        <v>57.23</v>
      </c>
      <c r="N7896">
        <v>1</v>
      </c>
      <c r="O7896">
        <v>9.6999999999999993</v>
      </c>
      <c r="P7896">
        <v>5.9</v>
      </c>
    </row>
    <row r="7897" spans="13:16" x14ac:dyDescent="0.25">
      <c r="M7897">
        <f>1*9.7*6.9</f>
        <v>66.929999999999993</v>
      </c>
      <c r="N7897">
        <v>1</v>
      </c>
      <c r="O7897">
        <v>9.6999999999999993</v>
      </c>
      <c r="P7897">
        <v>6.9</v>
      </c>
    </row>
    <row r="7898" spans="13:16" x14ac:dyDescent="0.25">
      <c r="M7898">
        <f>1*9.7*7.9</f>
        <v>76.63</v>
      </c>
      <c r="N7898">
        <v>1</v>
      </c>
      <c r="O7898">
        <v>9.6999999999999993</v>
      </c>
      <c r="P7898">
        <v>7.9</v>
      </c>
    </row>
    <row r="7899" spans="13:16" x14ac:dyDescent="0.25">
      <c r="M7899">
        <f>1*9.7*8.9</f>
        <v>86.33</v>
      </c>
      <c r="N7899">
        <v>1</v>
      </c>
      <c r="O7899">
        <v>9.6999999999999993</v>
      </c>
      <c r="P7899">
        <v>8.9</v>
      </c>
    </row>
    <row r="7900" spans="13:16" x14ac:dyDescent="0.25">
      <c r="M7900">
        <f>1*9.7*9.9</f>
        <v>96.03</v>
      </c>
      <c r="N7900">
        <v>1</v>
      </c>
      <c r="O7900">
        <v>9.6999999999999993</v>
      </c>
      <c r="P7900">
        <v>9.9</v>
      </c>
    </row>
    <row r="7901" spans="13:16" x14ac:dyDescent="0.25">
      <c r="M7901">
        <f>1*9.7*10.9</f>
        <v>105.72999999999999</v>
      </c>
      <c r="N7901">
        <v>1</v>
      </c>
      <c r="O7901">
        <v>9.6999999999999993</v>
      </c>
      <c r="P7901">
        <v>10.9</v>
      </c>
    </row>
    <row r="7902" spans="13:16" x14ac:dyDescent="0.25">
      <c r="M7902">
        <f>1*10.7*1</f>
        <v>10.7</v>
      </c>
      <c r="N7902">
        <v>1</v>
      </c>
      <c r="O7902">
        <v>10.7</v>
      </c>
      <c r="P7902">
        <v>1</v>
      </c>
    </row>
    <row r="7903" spans="13:16" x14ac:dyDescent="0.25">
      <c r="M7903">
        <f>1*10.7*2</f>
        <v>21.4</v>
      </c>
      <c r="N7903">
        <v>1</v>
      </c>
      <c r="O7903">
        <v>10.7</v>
      </c>
      <c r="P7903">
        <v>2</v>
      </c>
    </row>
    <row r="7904" spans="13:16" x14ac:dyDescent="0.25">
      <c r="M7904">
        <f>1*10.7*3</f>
        <v>32.099999999999994</v>
      </c>
      <c r="N7904">
        <v>1</v>
      </c>
      <c r="O7904">
        <v>10.7</v>
      </c>
      <c r="P7904">
        <v>3</v>
      </c>
    </row>
    <row r="7905" spans="13:16" x14ac:dyDescent="0.25">
      <c r="M7905">
        <f>1*10.7*4</f>
        <v>42.8</v>
      </c>
      <c r="N7905">
        <v>1</v>
      </c>
      <c r="O7905">
        <v>10.7</v>
      </c>
      <c r="P7905">
        <v>4</v>
      </c>
    </row>
    <row r="7906" spans="13:16" x14ac:dyDescent="0.25">
      <c r="M7906">
        <f>1*10.7*5</f>
        <v>53.5</v>
      </c>
      <c r="N7906">
        <v>1</v>
      </c>
      <c r="O7906">
        <v>10.7</v>
      </c>
      <c r="P7906">
        <v>5</v>
      </c>
    </row>
    <row r="7907" spans="13:16" x14ac:dyDescent="0.25">
      <c r="M7907">
        <f>1*10.7*6</f>
        <v>64.199999999999989</v>
      </c>
      <c r="N7907">
        <v>1</v>
      </c>
      <c r="O7907">
        <v>10.7</v>
      </c>
      <c r="P7907">
        <v>6</v>
      </c>
    </row>
    <row r="7908" spans="13:16" x14ac:dyDescent="0.25">
      <c r="M7908">
        <f>1*10.7*7</f>
        <v>74.899999999999991</v>
      </c>
      <c r="N7908">
        <v>1</v>
      </c>
      <c r="O7908">
        <v>10.7</v>
      </c>
      <c r="P7908">
        <v>7</v>
      </c>
    </row>
    <row r="7909" spans="13:16" x14ac:dyDescent="0.25">
      <c r="M7909">
        <f>1*10.7*8</f>
        <v>85.6</v>
      </c>
      <c r="N7909">
        <v>1</v>
      </c>
      <c r="O7909">
        <v>10.7</v>
      </c>
      <c r="P7909">
        <v>8</v>
      </c>
    </row>
    <row r="7910" spans="13:16" x14ac:dyDescent="0.25">
      <c r="M7910">
        <f>1*10.7*9</f>
        <v>96.3</v>
      </c>
      <c r="N7910">
        <v>1</v>
      </c>
      <c r="O7910">
        <v>10.7</v>
      </c>
      <c r="P7910">
        <v>9</v>
      </c>
    </row>
    <row r="7911" spans="13:16" x14ac:dyDescent="0.25">
      <c r="M7911">
        <f>1*10.7*10</f>
        <v>107</v>
      </c>
      <c r="N7911">
        <v>1</v>
      </c>
      <c r="O7911">
        <v>10.7</v>
      </c>
      <c r="P7911">
        <v>10</v>
      </c>
    </row>
    <row r="7912" spans="13:16" x14ac:dyDescent="0.25">
      <c r="M7912">
        <f>1*10.7*1.1</f>
        <v>11.77</v>
      </c>
      <c r="N7912">
        <v>1</v>
      </c>
      <c r="O7912">
        <v>10.7</v>
      </c>
      <c r="P7912">
        <v>1.1000000000000001</v>
      </c>
    </row>
    <row r="7913" spans="13:16" x14ac:dyDescent="0.25">
      <c r="M7913">
        <f>1*10.7*2.1</f>
        <v>22.47</v>
      </c>
      <c r="N7913">
        <v>1</v>
      </c>
      <c r="O7913">
        <v>10.7</v>
      </c>
      <c r="P7913">
        <v>2.1</v>
      </c>
    </row>
    <row r="7914" spans="13:16" x14ac:dyDescent="0.25">
      <c r="M7914">
        <f>1*10.7*3.1</f>
        <v>33.17</v>
      </c>
      <c r="N7914">
        <v>1</v>
      </c>
      <c r="O7914">
        <v>10.7</v>
      </c>
      <c r="P7914">
        <v>3.1</v>
      </c>
    </row>
    <row r="7915" spans="13:16" x14ac:dyDescent="0.25">
      <c r="M7915">
        <f>1*10.7*4.1</f>
        <v>43.86999999999999</v>
      </c>
      <c r="N7915">
        <v>1</v>
      </c>
      <c r="O7915">
        <v>10.7</v>
      </c>
      <c r="P7915">
        <v>4.0999999999999996</v>
      </c>
    </row>
    <row r="7916" spans="13:16" x14ac:dyDescent="0.25">
      <c r="M7916">
        <f>1*10.7*5.1</f>
        <v>54.569999999999993</v>
      </c>
      <c r="N7916">
        <v>1</v>
      </c>
      <c r="O7916">
        <v>10.7</v>
      </c>
      <c r="P7916">
        <v>5.0999999999999996</v>
      </c>
    </row>
    <row r="7917" spans="13:16" x14ac:dyDescent="0.25">
      <c r="M7917">
        <f>1*10.7*6.1</f>
        <v>65.27</v>
      </c>
      <c r="N7917">
        <v>1</v>
      </c>
      <c r="O7917">
        <v>10.7</v>
      </c>
      <c r="P7917">
        <v>6.1</v>
      </c>
    </row>
    <row r="7918" spans="13:16" x14ac:dyDescent="0.25">
      <c r="M7918">
        <f>1*10.7*7.1</f>
        <v>75.969999999999985</v>
      </c>
      <c r="N7918">
        <v>1</v>
      </c>
      <c r="O7918">
        <v>10.7</v>
      </c>
      <c r="P7918">
        <v>7.1</v>
      </c>
    </row>
    <row r="7919" spans="13:16" x14ac:dyDescent="0.25">
      <c r="M7919">
        <f>1*10.7*8.1</f>
        <v>86.669999999999987</v>
      </c>
      <c r="N7919">
        <v>1</v>
      </c>
      <c r="O7919">
        <v>10.7</v>
      </c>
      <c r="P7919">
        <v>8.1</v>
      </c>
    </row>
    <row r="7920" spans="13:16" x14ac:dyDescent="0.25">
      <c r="M7920">
        <f>1*10.7*9.1</f>
        <v>97.36999999999999</v>
      </c>
      <c r="N7920">
        <v>1</v>
      </c>
      <c r="O7920">
        <v>10.7</v>
      </c>
      <c r="P7920">
        <v>9.1</v>
      </c>
    </row>
    <row r="7921" spans="13:16" x14ac:dyDescent="0.25">
      <c r="M7921">
        <f>1*10.7*10.1</f>
        <v>108.07</v>
      </c>
      <c r="N7921">
        <v>1</v>
      </c>
      <c r="O7921">
        <v>10.7</v>
      </c>
      <c r="P7921">
        <v>10.1</v>
      </c>
    </row>
    <row r="7922" spans="13:16" x14ac:dyDescent="0.25">
      <c r="M7922">
        <f>1*10.7*1.2</f>
        <v>12.839999999999998</v>
      </c>
      <c r="N7922">
        <v>1</v>
      </c>
      <c r="O7922">
        <v>10.7</v>
      </c>
      <c r="P7922">
        <v>1.2</v>
      </c>
    </row>
    <row r="7923" spans="13:16" x14ac:dyDescent="0.25">
      <c r="M7923">
        <f>1*10.7*2.2</f>
        <v>23.54</v>
      </c>
      <c r="N7923">
        <v>1</v>
      </c>
      <c r="O7923">
        <v>10.7</v>
      </c>
      <c r="P7923">
        <v>2.2000000000000002</v>
      </c>
    </row>
    <row r="7924" spans="13:16" x14ac:dyDescent="0.25">
      <c r="M7924">
        <f>1*10.7*3.2</f>
        <v>34.24</v>
      </c>
      <c r="N7924">
        <v>1</v>
      </c>
      <c r="O7924">
        <v>10.7</v>
      </c>
      <c r="P7924">
        <v>3.2</v>
      </c>
    </row>
    <row r="7925" spans="13:16" x14ac:dyDescent="0.25">
      <c r="M7925">
        <f>1*10.7*4.2</f>
        <v>44.94</v>
      </c>
      <c r="N7925">
        <v>1</v>
      </c>
      <c r="O7925">
        <v>10.7</v>
      </c>
      <c r="P7925">
        <v>4.2</v>
      </c>
    </row>
    <row r="7926" spans="13:16" x14ac:dyDescent="0.25">
      <c r="M7926">
        <f>1*10.7*5.2</f>
        <v>55.64</v>
      </c>
      <c r="N7926">
        <v>1</v>
      </c>
      <c r="O7926">
        <v>10.7</v>
      </c>
      <c r="P7926">
        <v>5.2</v>
      </c>
    </row>
    <row r="7927" spans="13:16" x14ac:dyDescent="0.25">
      <c r="M7927">
        <f>1*10.7*6.2</f>
        <v>66.34</v>
      </c>
      <c r="N7927">
        <v>1</v>
      </c>
      <c r="O7927">
        <v>10.7</v>
      </c>
      <c r="P7927">
        <v>6.2</v>
      </c>
    </row>
    <row r="7928" spans="13:16" x14ac:dyDescent="0.25">
      <c r="M7928">
        <f>1*10.7*7.2</f>
        <v>77.039999999999992</v>
      </c>
      <c r="N7928">
        <v>1</v>
      </c>
      <c r="O7928">
        <v>10.7</v>
      </c>
      <c r="P7928">
        <v>7.2</v>
      </c>
    </row>
    <row r="7929" spans="13:16" x14ac:dyDescent="0.25">
      <c r="M7929">
        <f>1*10.7*8.2</f>
        <v>87.739999999999981</v>
      </c>
      <c r="N7929">
        <v>1</v>
      </c>
      <c r="O7929">
        <v>10.7</v>
      </c>
      <c r="P7929">
        <v>8.1999999999999993</v>
      </c>
    </row>
    <row r="7930" spans="13:16" x14ac:dyDescent="0.25">
      <c r="M7930">
        <f>1*10.7*9.2</f>
        <v>98.439999999999984</v>
      </c>
      <c r="N7930">
        <v>1</v>
      </c>
      <c r="O7930">
        <v>10.7</v>
      </c>
      <c r="P7930">
        <v>9.1999999999999993</v>
      </c>
    </row>
    <row r="7931" spans="13:16" x14ac:dyDescent="0.25">
      <c r="M7931">
        <f>1*10.7*10.2</f>
        <v>109.13999999999999</v>
      </c>
      <c r="N7931">
        <v>1</v>
      </c>
      <c r="O7931">
        <v>10.7</v>
      </c>
      <c r="P7931">
        <v>10.199999999999999</v>
      </c>
    </row>
    <row r="7932" spans="13:16" x14ac:dyDescent="0.25">
      <c r="M7932">
        <f>1*10.7*1.3</f>
        <v>13.91</v>
      </c>
      <c r="N7932">
        <v>1</v>
      </c>
      <c r="O7932">
        <v>10.7</v>
      </c>
      <c r="P7932">
        <v>1.3</v>
      </c>
    </row>
    <row r="7933" spans="13:16" x14ac:dyDescent="0.25">
      <c r="M7933">
        <f>1*10.7*2.3</f>
        <v>24.609999999999996</v>
      </c>
      <c r="N7933">
        <v>1</v>
      </c>
      <c r="O7933">
        <v>10.7</v>
      </c>
      <c r="P7933">
        <v>2.2999999999999998</v>
      </c>
    </row>
    <row r="7934" spans="13:16" x14ac:dyDescent="0.25">
      <c r="M7934">
        <f>1*10.7*3.3</f>
        <v>35.309999999999995</v>
      </c>
      <c r="N7934">
        <v>1</v>
      </c>
      <c r="O7934">
        <v>10.7</v>
      </c>
      <c r="P7934">
        <v>3.3</v>
      </c>
    </row>
    <row r="7935" spans="13:16" x14ac:dyDescent="0.25">
      <c r="M7935">
        <f>1*10.7*4.3</f>
        <v>46.01</v>
      </c>
      <c r="N7935">
        <v>1</v>
      </c>
      <c r="O7935">
        <v>10.7</v>
      </c>
      <c r="P7935">
        <v>4.3</v>
      </c>
    </row>
    <row r="7936" spans="13:16" x14ac:dyDescent="0.25">
      <c r="M7936">
        <f>1*10.7*5.3</f>
        <v>56.709999999999994</v>
      </c>
      <c r="N7936">
        <v>1</v>
      </c>
      <c r="O7936">
        <v>10.7</v>
      </c>
      <c r="P7936">
        <v>5.3</v>
      </c>
    </row>
    <row r="7937" spans="13:16" x14ac:dyDescent="0.25">
      <c r="M7937">
        <f>1*10.7*6.3</f>
        <v>67.41</v>
      </c>
      <c r="N7937">
        <v>1</v>
      </c>
      <c r="O7937">
        <v>10.7</v>
      </c>
      <c r="P7937">
        <v>6.3</v>
      </c>
    </row>
    <row r="7938" spans="13:16" x14ac:dyDescent="0.25">
      <c r="M7938">
        <f>1*10.7*7.3</f>
        <v>78.11</v>
      </c>
      <c r="N7938">
        <v>1</v>
      </c>
      <c r="O7938">
        <v>10.7</v>
      </c>
      <c r="P7938">
        <v>7.3</v>
      </c>
    </row>
    <row r="7939" spans="13:16" x14ac:dyDescent="0.25">
      <c r="M7939">
        <f>1*10.7*8.3</f>
        <v>88.81</v>
      </c>
      <c r="N7939">
        <v>1</v>
      </c>
      <c r="O7939">
        <v>10.7</v>
      </c>
      <c r="P7939">
        <v>8.3000000000000007</v>
      </c>
    </row>
    <row r="7940" spans="13:16" x14ac:dyDescent="0.25">
      <c r="M7940">
        <f>1*10.7*9.3</f>
        <v>99.51</v>
      </c>
      <c r="N7940">
        <v>1</v>
      </c>
      <c r="O7940">
        <v>10.7</v>
      </c>
      <c r="P7940">
        <v>9.3000000000000007</v>
      </c>
    </row>
    <row r="7941" spans="13:16" x14ac:dyDescent="0.25">
      <c r="M7941">
        <f>1*10.7*10.3</f>
        <v>110.21</v>
      </c>
      <c r="N7941">
        <v>1</v>
      </c>
      <c r="O7941">
        <v>10.7</v>
      </c>
      <c r="P7941">
        <v>10.3</v>
      </c>
    </row>
    <row r="7942" spans="13:16" x14ac:dyDescent="0.25">
      <c r="M7942">
        <f>1*10.7*1.4</f>
        <v>14.979999999999999</v>
      </c>
      <c r="N7942">
        <v>1</v>
      </c>
      <c r="O7942">
        <v>10.7</v>
      </c>
      <c r="P7942">
        <v>1.4</v>
      </c>
    </row>
    <row r="7943" spans="13:16" x14ac:dyDescent="0.25">
      <c r="M7943">
        <f>1*10.7*2.4</f>
        <v>25.679999999999996</v>
      </c>
      <c r="N7943">
        <v>1</v>
      </c>
      <c r="O7943">
        <v>10.7</v>
      </c>
      <c r="P7943">
        <v>2.4</v>
      </c>
    </row>
    <row r="7944" spans="13:16" x14ac:dyDescent="0.25">
      <c r="M7944">
        <f>1*10.7*3.4</f>
        <v>36.379999999999995</v>
      </c>
      <c r="N7944">
        <v>1</v>
      </c>
      <c r="O7944">
        <v>10.7</v>
      </c>
      <c r="P7944">
        <v>3.4</v>
      </c>
    </row>
    <row r="7945" spans="13:16" x14ac:dyDescent="0.25">
      <c r="M7945">
        <f>1*10.7*4.4</f>
        <v>47.08</v>
      </c>
      <c r="N7945">
        <v>1</v>
      </c>
      <c r="O7945">
        <v>10.7</v>
      </c>
      <c r="P7945">
        <v>4.4000000000000004</v>
      </c>
    </row>
    <row r="7946" spans="13:16" x14ac:dyDescent="0.25">
      <c r="M7946">
        <f>1*10.7*5.4</f>
        <v>57.78</v>
      </c>
      <c r="N7946">
        <v>1</v>
      </c>
      <c r="O7946">
        <v>10.7</v>
      </c>
      <c r="P7946">
        <v>5.4</v>
      </c>
    </row>
    <row r="7947" spans="13:16" x14ac:dyDescent="0.25">
      <c r="M7947">
        <f>1*10.7*6.4</f>
        <v>68.48</v>
      </c>
      <c r="N7947">
        <v>1</v>
      </c>
      <c r="O7947">
        <v>10.7</v>
      </c>
      <c r="P7947">
        <v>6.4</v>
      </c>
    </row>
    <row r="7948" spans="13:16" x14ac:dyDescent="0.25">
      <c r="M7948">
        <f>1*10.7*7.4</f>
        <v>79.179999999999993</v>
      </c>
      <c r="N7948">
        <v>1</v>
      </c>
      <c r="O7948">
        <v>10.7</v>
      </c>
      <c r="P7948">
        <v>7.4</v>
      </c>
    </row>
    <row r="7949" spans="13:16" x14ac:dyDescent="0.25">
      <c r="M7949">
        <f>1*10.7*8.4</f>
        <v>89.88</v>
      </c>
      <c r="N7949">
        <v>1</v>
      </c>
      <c r="O7949">
        <v>10.7</v>
      </c>
      <c r="P7949">
        <v>8.4</v>
      </c>
    </row>
    <row r="7950" spans="13:16" x14ac:dyDescent="0.25">
      <c r="M7950">
        <f>1*10.7*9.4</f>
        <v>100.58</v>
      </c>
      <c r="N7950">
        <v>1</v>
      </c>
      <c r="O7950">
        <v>10.7</v>
      </c>
      <c r="P7950">
        <v>9.4</v>
      </c>
    </row>
    <row r="7951" spans="13:16" x14ac:dyDescent="0.25">
      <c r="M7951">
        <f>1*10.7*10.4</f>
        <v>111.28</v>
      </c>
      <c r="N7951">
        <v>1</v>
      </c>
      <c r="O7951">
        <v>10.7</v>
      </c>
      <c r="P7951">
        <v>10.4</v>
      </c>
    </row>
    <row r="7952" spans="13:16" x14ac:dyDescent="0.25">
      <c r="M7952">
        <f>1*10.7*1.5</f>
        <v>16.049999999999997</v>
      </c>
      <c r="N7952">
        <v>1</v>
      </c>
      <c r="O7952">
        <v>10.7</v>
      </c>
      <c r="P7952">
        <v>1.5</v>
      </c>
    </row>
    <row r="7953" spans="13:16" x14ac:dyDescent="0.25">
      <c r="M7953">
        <f>1*10.7*2.5</f>
        <v>26.75</v>
      </c>
      <c r="N7953">
        <v>1</v>
      </c>
      <c r="O7953">
        <v>10.7</v>
      </c>
      <c r="P7953">
        <v>2.5</v>
      </c>
    </row>
    <row r="7954" spans="13:16" x14ac:dyDescent="0.25">
      <c r="M7954">
        <f>1*10.7*3.5</f>
        <v>37.449999999999996</v>
      </c>
      <c r="N7954">
        <v>1</v>
      </c>
      <c r="O7954">
        <v>10.7</v>
      </c>
      <c r="P7954">
        <v>3.5</v>
      </c>
    </row>
    <row r="7955" spans="13:16" x14ac:dyDescent="0.25">
      <c r="M7955">
        <f>1*10.7*4.5</f>
        <v>48.15</v>
      </c>
      <c r="N7955">
        <v>1</v>
      </c>
      <c r="O7955">
        <v>10.7</v>
      </c>
      <c r="P7955">
        <v>4.5</v>
      </c>
    </row>
    <row r="7956" spans="13:16" x14ac:dyDescent="0.25">
      <c r="M7956">
        <f>1*10.7*5.5</f>
        <v>58.849999999999994</v>
      </c>
      <c r="N7956">
        <v>1</v>
      </c>
      <c r="O7956">
        <v>10.7</v>
      </c>
      <c r="P7956">
        <v>5.5</v>
      </c>
    </row>
    <row r="7957" spans="13:16" x14ac:dyDescent="0.25">
      <c r="M7957">
        <f>1*10.7*6.5</f>
        <v>69.55</v>
      </c>
      <c r="N7957">
        <v>1</v>
      </c>
      <c r="O7957">
        <v>10.7</v>
      </c>
      <c r="P7957">
        <v>6.5</v>
      </c>
    </row>
    <row r="7958" spans="13:16" x14ac:dyDescent="0.25">
      <c r="M7958">
        <f>1*10.7*7.5</f>
        <v>80.25</v>
      </c>
      <c r="N7958">
        <v>1</v>
      </c>
      <c r="O7958">
        <v>10.7</v>
      </c>
      <c r="P7958">
        <v>7.5</v>
      </c>
    </row>
    <row r="7959" spans="13:16" x14ac:dyDescent="0.25">
      <c r="M7959">
        <f>1*10.7*8.5</f>
        <v>90.949999999999989</v>
      </c>
      <c r="N7959">
        <v>1</v>
      </c>
      <c r="O7959">
        <v>10.7</v>
      </c>
      <c r="P7959">
        <v>8.5</v>
      </c>
    </row>
    <row r="7960" spans="13:16" x14ac:dyDescent="0.25">
      <c r="M7960">
        <f>1*10.7*9.5</f>
        <v>101.64999999999999</v>
      </c>
      <c r="N7960">
        <v>1</v>
      </c>
      <c r="O7960">
        <v>10.7</v>
      </c>
      <c r="P7960">
        <v>9.5</v>
      </c>
    </row>
    <row r="7961" spans="13:16" x14ac:dyDescent="0.25">
      <c r="M7961">
        <f>1*10.7*10.5</f>
        <v>112.35</v>
      </c>
      <c r="N7961">
        <v>1</v>
      </c>
      <c r="O7961">
        <v>10.7</v>
      </c>
      <c r="P7961">
        <v>10.5</v>
      </c>
    </row>
    <row r="7962" spans="13:16" x14ac:dyDescent="0.25">
      <c r="M7962">
        <f>1*10.7*1.6</f>
        <v>17.12</v>
      </c>
      <c r="N7962">
        <v>1</v>
      </c>
      <c r="O7962">
        <v>10.7</v>
      </c>
      <c r="P7962">
        <v>1.6</v>
      </c>
    </row>
    <row r="7963" spans="13:16" x14ac:dyDescent="0.25">
      <c r="M7963">
        <f>1*10.7*2.6</f>
        <v>27.82</v>
      </c>
      <c r="N7963">
        <v>1</v>
      </c>
      <c r="O7963">
        <v>10.7</v>
      </c>
      <c r="P7963">
        <v>2.6</v>
      </c>
    </row>
    <row r="7964" spans="13:16" x14ac:dyDescent="0.25">
      <c r="M7964">
        <f>1*10.7*3.6</f>
        <v>38.519999999999996</v>
      </c>
      <c r="N7964">
        <v>1</v>
      </c>
      <c r="O7964">
        <v>10.7</v>
      </c>
      <c r="P7964">
        <v>3.6</v>
      </c>
    </row>
    <row r="7965" spans="13:16" x14ac:dyDescent="0.25">
      <c r="M7965">
        <f>1*10.7*4.6</f>
        <v>49.219999999999992</v>
      </c>
      <c r="N7965">
        <v>1</v>
      </c>
      <c r="O7965">
        <v>10.7</v>
      </c>
      <c r="P7965">
        <v>4.5999999999999996</v>
      </c>
    </row>
    <row r="7966" spans="13:16" x14ac:dyDescent="0.25">
      <c r="M7966">
        <f>1*10.7*5.6</f>
        <v>59.919999999999995</v>
      </c>
      <c r="N7966">
        <v>1</v>
      </c>
      <c r="O7966">
        <v>10.7</v>
      </c>
      <c r="P7966">
        <v>5.6</v>
      </c>
    </row>
    <row r="7967" spans="13:16" x14ac:dyDescent="0.25">
      <c r="M7967">
        <f>1*10.7*6.6</f>
        <v>70.61999999999999</v>
      </c>
      <c r="N7967">
        <v>1</v>
      </c>
      <c r="O7967">
        <v>10.7</v>
      </c>
      <c r="P7967">
        <v>6.6</v>
      </c>
    </row>
    <row r="7968" spans="13:16" x14ac:dyDescent="0.25">
      <c r="M7968">
        <f>1*10.7*7.6</f>
        <v>81.319999999999993</v>
      </c>
      <c r="N7968">
        <v>1</v>
      </c>
      <c r="O7968">
        <v>10.7</v>
      </c>
      <c r="P7968">
        <v>7.6</v>
      </c>
    </row>
    <row r="7969" spans="13:16" x14ac:dyDescent="0.25">
      <c r="M7969">
        <f>1*10.7*8.6</f>
        <v>92.02</v>
      </c>
      <c r="N7969">
        <v>1</v>
      </c>
      <c r="O7969">
        <v>10.7</v>
      </c>
      <c r="P7969">
        <v>8.6</v>
      </c>
    </row>
    <row r="7970" spans="13:16" x14ac:dyDescent="0.25">
      <c r="M7970">
        <f>1*10.7*9.6</f>
        <v>102.71999999999998</v>
      </c>
      <c r="N7970">
        <v>1</v>
      </c>
      <c r="O7970">
        <v>10.7</v>
      </c>
      <c r="P7970">
        <v>9.6</v>
      </c>
    </row>
    <row r="7971" spans="13:16" x14ac:dyDescent="0.25">
      <c r="M7971">
        <f>1*10.7*10.6</f>
        <v>113.41999999999999</v>
      </c>
      <c r="N7971">
        <v>1</v>
      </c>
      <c r="O7971">
        <v>10.7</v>
      </c>
      <c r="P7971">
        <v>10.6</v>
      </c>
    </row>
    <row r="7972" spans="13:16" x14ac:dyDescent="0.25">
      <c r="M7972">
        <f>1*10.7*1.7</f>
        <v>18.189999999999998</v>
      </c>
      <c r="N7972">
        <v>1</v>
      </c>
      <c r="O7972">
        <v>10.7</v>
      </c>
      <c r="P7972">
        <v>1.7</v>
      </c>
    </row>
    <row r="7973" spans="13:16" x14ac:dyDescent="0.25">
      <c r="M7973">
        <f>1*10.7*2.7</f>
        <v>28.89</v>
      </c>
      <c r="N7973">
        <v>1</v>
      </c>
      <c r="O7973">
        <v>10.7</v>
      </c>
      <c r="P7973">
        <v>2.7</v>
      </c>
    </row>
    <row r="7974" spans="13:16" x14ac:dyDescent="0.25">
      <c r="M7974">
        <f>1*10.7*3.7</f>
        <v>39.589999999999996</v>
      </c>
      <c r="N7974">
        <v>1</v>
      </c>
      <c r="O7974">
        <v>10.7</v>
      </c>
      <c r="P7974">
        <v>3.7</v>
      </c>
    </row>
    <row r="7975" spans="13:16" x14ac:dyDescent="0.25">
      <c r="M7975">
        <f>1*10.7*4.7</f>
        <v>50.29</v>
      </c>
      <c r="N7975">
        <v>1</v>
      </c>
      <c r="O7975">
        <v>10.7</v>
      </c>
      <c r="P7975">
        <v>4.7</v>
      </c>
    </row>
    <row r="7976" spans="13:16" x14ac:dyDescent="0.25">
      <c r="M7976">
        <f>1*10.7*5.7</f>
        <v>60.989999999999995</v>
      </c>
      <c r="N7976">
        <v>1</v>
      </c>
      <c r="O7976">
        <v>10.7</v>
      </c>
      <c r="P7976">
        <v>5.7</v>
      </c>
    </row>
    <row r="7977" spans="13:16" x14ac:dyDescent="0.25">
      <c r="M7977">
        <f>1*10.7*6.7</f>
        <v>71.69</v>
      </c>
      <c r="N7977">
        <v>1</v>
      </c>
      <c r="O7977">
        <v>10.7</v>
      </c>
      <c r="P7977">
        <v>6.7</v>
      </c>
    </row>
    <row r="7978" spans="13:16" x14ac:dyDescent="0.25">
      <c r="M7978">
        <f>1*10.7*7.7</f>
        <v>82.39</v>
      </c>
      <c r="N7978">
        <v>1</v>
      </c>
      <c r="O7978">
        <v>10.7</v>
      </c>
      <c r="P7978">
        <v>7.7</v>
      </c>
    </row>
    <row r="7979" spans="13:16" x14ac:dyDescent="0.25">
      <c r="M7979">
        <f>1*10.7*8.7</f>
        <v>93.089999999999989</v>
      </c>
      <c r="N7979">
        <v>1</v>
      </c>
      <c r="O7979">
        <v>10.7</v>
      </c>
      <c r="P7979">
        <v>8.6999999999999993</v>
      </c>
    </row>
    <row r="7980" spans="13:16" x14ac:dyDescent="0.25">
      <c r="M7980">
        <f>1*10.7*9.7</f>
        <v>103.78999999999999</v>
      </c>
      <c r="N7980">
        <v>1</v>
      </c>
      <c r="O7980">
        <v>10.7</v>
      </c>
      <c r="P7980">
        <v>9.6999999999999993</v>
      </c>
    </row>
    <row r="7981" spans="13:16" x14ac:dyDescent="0.25">
      <c r="M7981">
        <f>1*10.7*10.7</f>
        <v>114.48999999999998</v>
      </c>
      <c r="N7981">
        <v>1</v>
      </c>
      <c r="O7981">
        <v>10.7</v>
      </c>
      <c r="P7981">
        <v>10.7</v>
      </c>
    </row>
    <row r="7982" spans="13:16" x14ac:dyDescent="0.25">
      <c r="M7982">
        <f>1*10.7*1.8</f>
        <v>19.259999999999998</v>
      </c>
      <c r="N7982">
        <v>1</v>
      </c>
      <c r="O7982">
        <v>10.7</v>
      </c>
      <c r="P7982">
        <v>1.8</v>
      </c>
    </row>
    <row r="7983" spans="13:16" x14ac:dyDescent="0.25">
      <c r="M7983">
        <f>1*10.7*2.8</f>
        <v>29.959999999999997</v>
      </c>
      <c r="N7983">
        <v>1</v>
      </c>
      <c r="O7983">
        <v>10.7</v>
      </c>
      <c r="P7983">
        <v>2.8</v>
      </c>
    </row>
    <row r="7984" spans="13:16" x14ac:dyDescent="0.25">
      <c r="M7984">
        <f>1*10.7*3.8</f>
        <v>40.659999999999997</v>
      </c>
      <c r="N7984">
        <v>1</v>
      </c>
      <c r="O7984">
        <v>10.7</v>
      </c>
      <c r="P7984">
        <v>3.8</v>
      </c>
    </row>
    <row r="7985" spans="13:16" x14ac:dyDescent="0.25">
      <c r="M7985">
        <f>1*10.7*4.8</f>
        <v>51.359999999999992</v>
      </c>
      <c r="N7985">
        <v>1</v>
      </c>
      <c r="O7985">
        <v>10.7</v>
      </c>
      <c r="P7985">
        <v>4.8</v>
      </c>
    </row>
    <row r="7986" spans="13:16" x14ac:dyDescent="0.25">
      <c r="M7986">
        <f>1*10.7*5.8</f>
        <v>62.059999999999995</v>
      </c>
      <c r="N7986">
        <v>1</v>
      </c>
      <c r="O7986">
        <v>10.7</v>
      </c>
      <c r="P7986">
        <v>5.8</v>
      </c>
    </row>
    <row r="7987" spans="13:16" x14ac:dyDescent="0.25">
      <c r="M7987">
        <f>1*10.7*6.8</f>
        <v>72.759999999999991</v>
      </c>
      <c r="N7987">
        <v>1</v>
      </c>
      <c r="O7987">
        <v>10.7</v>
      </c>
      <c r="P7987">
        <v>6.8</v>
      </c>
    </row>
    <row r="7988" spans="13:16" x14ac:dyDescent="0.25">
      <c r="M7988">
        <f>1*10.7*7.8</f>
        <v>83.46</v>
      </c>
      <c r="N7988">
        <v>1</v>
      </c>
      <c r="O7988">
        <v>10.7</v>
      </c>
      <c r="P7988">
        <v>7.8</v>
      </c>
    </row>
    <row r="7989" spans="13:16" x14ac:dyDescent="0.25">
      <c r="M7989">
        <f>1*10.7*8.8</f>
        <v>94.16</v>
      </c>
      <c r="N7989">
        <v>1</v>
      </c>
      <c r="O7989">
        <v>10.7</v>
      </c>
      <c r="P7989">
        <v>8.8000000000000007</v>
      </c>
    </row>
    <row r="7990" spans="13:16" x14ac:dyDescent="0.25">
      <c r="M7990">
        <f>1*10.7*9.8</f>
        <v>104.86</v>
      </c>
      <c r="N7990">
        <v>1</v>
      </c>
      <c r="O7990">
        <v>10.7</v>
      </c>
      <c r="P7990">
        <v>9.8000000000000007</v>
      </c>
    </row>
    <row r="7991" spans="13:16" x14ac:dyDescent="0.25">
      <c r="M7991">
        <f>1*10.7*10.8</f>
        <v>115.56</v>
      </c>
      <c r="N7991">
        <v>1</v>
      </c>
      <c r="O7991">
        <v>10.7</v>
      </c>
      <c r="P7991">
        <v>10.8</v>
      </c>
    </row>
    <row r="7992" spans="13:16" x14ac:dyDescent="0.25">
      <c r="M7992">
        <f>1*10.7*1.9</f>
        <v>20.329999999999998</v>
      </c>
      <c r="N7992">
        <v>1</v>
      </c>
      <c r="O7992">
        <v>10.7</v>
      </c>
      <c r="P7992">
        <v>1.9</v>
      </c>
    </row>
    <row r="7993" spans="13:16" x14ac:dyDescent="0.25">
      <c r="M7993">
        <f>1*10.7*2.9</f>
        <v>31.029999999999998</v>
      </c>
      <c r="N7993">
        <v>1</v>
      </c>
      <c r="O7993">
        <v>10.7</v>
      </c>
      <c r="P7993">
        <v>2.9</v>
      </c>
    </row>
    <row r="7994" spans="13:16" x14ac:dyDescent="0.25">
      <c r="M7994">
        <f>1*10.7*3.9</f>
        <v>41.73</v>
      </c>
      <c r="N7994">
        <v>1</v>
      </c>
      <c r="O7994">
        <v>10.7</v>
      </c>
      <c r="P7994">
        <v>3.9</v>
      </c>
    </row>
    <row r="7995" spans="13:16" x14ac:dyDescent="0.25">
      <c r="M7995">
        <f>1*10.7*4.9</f>
        <v>52.43</v>
      </c>
      <c r="N7995">
        <v>1</v>
      </c>
      <c r="O7995">
        <v>10.7</v>
      </c>
      <c r="P7995">
        <v>4.9000000000000004</v>
      </c>
    </row>
    <row r="7996" spans="13:16" x14ac:dyDescent="0.25">
      <c r="M7996">
        <f>1*10.7*5.9</f>
        <v>63.13</v>
      </c>
      <c r="N7996">
        <v>1</v>
      </c>
      <c r="O7996">
        <v>10.7</v>
      </c>
      <c r="P7996">
        <v>5.9</v>
      </c>
    </row>
    <row r="7997" spans="13:16" x14ac:dyDescent="0.25">
      <c r="M7997">
        <f>1*10.7*6.9</f>
        <v>73.83</v>
      </c>
      <c r="N7997">
        <v>1</v>
      </c>
      <c r="O7997">
        <v>10.7</v>
      </c>
      <c r="P7997">
        <v>6.9</v>
      </c>
    </row>
    <row r="7998" spans="13:16" x14ac:dyDescent="0.25">
      <c r="M7998">
        <f>1*10.7*7.9</f>
        <v>84.53</v>
      </c>
      <c r="N7998">
        <v>1</v>
      </c>
      <c r="O7998">
        <v>10.7</v>
      </c>
      <c r="P7998">
        <v>7.9</v>
      </c>
    </row>
    <row r="7999" spans="13:16" x14ac:dyDescent="0.25">
      <c r="M7999">
        <f>1*10.7*8.9</f>
        <v>95.23</v>
      </c>
      <c r="N7999">
        <v>1</v>
      </c>
      <c r="O7999">
        <v>10.7</v>
      </c>
      <c r="P7999">
        <v>8.9</v>
      </c>
    </row>
    <row r="8000" spans="13:16" x14ac:dyDescent="0.25">
      <c r="M8000">
        <f>1*10.7*9.9</f>
        <v>105.92999999999999</v>
      </c>
      <c r="N8000">
        <v>1</v>
      </c>
      <c r="O8000">
        <v>10.7</v>
      </c>
      <c r="P8000">
        <v>9.9</v>
      </c>
    </row>
    <row r="8001" spans="13:16" x14ac:dyDescent="0.25">
      <c r="M8001">
        <f>1*10.7*10.9</f>
        <v>116.63</v>
      </c>
      <c r="N8001">
        <v>1</v>
      </c>
      <c r="O8001">
        <v>10.7</v>
      </c>
      <c r="P8001">
        <v>10.9</v>
      </c>
    </row>
    <row r="8002" spans="13:16" x14ac:dyDescent="0.25">
      <c r="M8002">
        <f>1*1.8*1</f>
        <v>1.8</v>
      </c>
      <c r="N8002">
        <v>1</v>
      </c>
      <c r="O8002">
        <v>1.8</v>
      </c>
      <c r="P8002">
        <v>1</v>
      </c>
    </row>
    <row r="8003" spans="13:16" x14ac:dyDescent="0.25">
      <c r="M8003">
        <f>1*1.8*2</f>
        <v>3.6</v>
      </c>
      <c r="N8003">
        <v>1</v>
      </c>
      <c r="O8003">
        <v>1.8</v>
      </c>
      <c r="P8003">
        <v>2</v>
      </c>
    </row>
    <row r="8004" spans="13:16" x14ac:dyDescent="0.25">
      <c r="M8004">
        <f>1*1.8*3</f>
        <v>5.4</v>
      </c>
      <c r="N8004">
        <v>1</v>
      </c>
      <c r="O8004">
        <v>1.8</v>
      </c>
      <c r="P8004">
        <v>3</v>
      </c>
    </row>
    <row r="8005" spans="13:16" x14ac:dyDescent="0.25">
      <c r="M8005">
        <f>1*1.8*4</f>
        <v>7.2</v>
      </c>
      <c r="N8005">
        <v>1</v>
      </c>
      <c r="O8005">
        <v>1.8</v>
      </c>
      <c r="P8005">
        <v>4</v>
      </c>
    </row>
    <row r="8006" spans="13:16" x14ac:dyDescent="0.25">
      <c r="M8006">
        <f>1*1.8*5</f>
        <v>9</v>
      </c>
      <c r="N8006">
        <v>1</v>
      </c>
      <c r="O8006">
        <v>1.8</v>
      </c>
      <c r="P8006">
        <v>5</v>
      </c>
    </row>
    <row r="8007" spans="13:16" x14ac:dyDescent="0.25">
      <c r="M8007">
        <f>1*1.8*6</f>
        <v>10.8</v>
      </c>
      <c r="N8007">
        <v>1</v>
      </c>
      <c r="O8007">
        <v>1.8</v>
      </c>
      <c r="P8007">
        <v>6</v>
      </c>
    </row>
    <row r="8008" spans="13:16" x14ac:dyDescent="0.25">
      <c r="M8008">
        <f>1*1.8*7</f>
        <v>12.6</v>
      </c>
      <c r="N8008">
        <v>1</v>
      </c>
      <c r="O8008">
        <v>1.8</v>
      </c>
      <c r="P8008">
        <v>7</v>
      </c>
    </row>
    <row r="8009" spans="13:16" x14ac:dyDescent="0.25">
      <c r="M8009">
        <f>1*1.8*8</f>
        <v>14.4</v>
      </c>
      <c r="N8009">
        <v>1</v>
      </c>
      <c r="O8009">
        <v>1.8</v>
      </c>
      <c r="P8009">
        <v>8</v>
      </c>
    </row>
    <row r="8010" spans="13:16" x14ac:dyDescent="0.25">
      <c r="M8010">
        <f>1*1.8*9</f>
        <v>16.2</v>
      </c>
      <c r="N8010">
        <v>1</v>
      </c>
      <c r="O8010">
        <v>1.8</v>
      </c>
      <c r="P8010">
        <v>9</v>
      </c>
    </row>
    <row r="8011" spans="13:16" x14ac:dyDescent="0.25">
      <c r="M8011">
        <f>1*1.8*10</f>
        <v>18</v>
      </c>
      <c r="N8011">
        <v>1</v>
      </c>
      <c r="O8011">
        <v>1.8</v>
      </c>
      <c r="P8011">
        <v>10</v>
      </c>
    </row>
    <row r="8012" spans="13:16" x14ac:dyDescent="0.25">
      <c r="M8012">
        <f>1*1.8*1.1</f>
        <v>1.9800000000000002</v>
      </c>
      <c r="N8012">
        <v>1</v>
      </c>
      <c r="O8012">
        <v>1.8</v>
      </c>
      <c r="P8012">
        <v>1.1000000000000001</v>
      </c>
    </row>
    <row r="8013" spans="13:16" x14ac:dyDescent="0.25">
      <c r="M8013">
        <f>1*1.8*2.1</f>
        <v>3.7800000000000002</v>
      </c>
      <c r="N8013">
        <v>1</v>
      </c>
      <c r="O8013">
        <v>1.8</v>
      </c>
      <c r="P8013">
        <v>2.1</v>
      </c>
    </row>
    <row r="8014" spans="13:16" x14ac:dyDescent="0.25">
      <c r="M8014">
        <f>1*1.8*3.1</f>
        <v>5.58</v>
      </c>
      <c r="N8014">
        <v>1</v>
      </c>
      <c r="O8014">
        <v>1.8</v>
      </c>
      <c r="P8014">
        <v>3.1</v>
      </c>
    </row>
    <row r="8015" spans="13:16" x14ac:dyDescent="0.25">
      <c r="M8015">
        <f>1*1.8*4.1</f>
        <v>7.38</v>
      </c>
      <c r="N8015">
        <v>1</v>
      </c>
      <c r="O8015">
        <v>1.8</v>
      </c>
      <c r="P8015">
        <v>4.0999999999999996</v>
      </c>
    </row>
    <row r="8016" spans="13:16" x14ac:dyDescent="0.25">
      <c r="M8016">
        <f>1*1.8*5.1</f>
        <v>9.18</v>
      </c>
      <c r="N8016">
        <v>1</v>
      </c>
      <c r="O8016">
        <v>1.8</v>
      </c>
      <c r="P8016">
        <v>5.0999999999999996</v>
      </c>
    </row>
    <row r="8017" spans="13:16" x14ac:dyDescent="0.25">
      <c r="M8017">
        <f>1*1.8*6.1</f>
        <v>10.98</v>
      </c>
      <c r="N8017">
        <v>1</v>
      </c>
      <c r="O8017">
        <v>1.8</v>
      </c>
      <c r="P8017">
        <v>6.1</v>
      </c>
    </row>
    <row r="8018" spans="13:16" x14ac:dyDescent="0.25">
      <c r="M8018">
        <f>1*1.8*7.1</f>
        <v>12.78</v>
      </c>
      <c r="N8018">
        <v>1</v>
      </c>
      <c r="O8018">
        <v>1.8</v>
      </c>
      <c r="P8018">
        <v>7.1</v>
      </c>
    </row>
    <row r="8019" spans="13:16" x14ac:dyDescent="0.25">
      <c r="M8019">
        <f>1*1.8*8.1</f>
        <v>14.58</v>
      </c>
      <c r="N8019">
        <v>1</v>
      </c>
      <c r="O8019">
        <v>1.8</v>
      </c>
      <c r="P8019">
        <v>8.1</v>
      </c>
    </row>
    <row r="8020" spans="13:16" x14ac:dyDescent="0.25">
      <c r="M8020">
        <f>1*1.8*9.1</f>
        <v>16.38</v>
      </c>
      <c r="N8020">
        <v>1</v>
      </c>
      <c r="O8020">
        <v>1.8</v>
      </c>
      <c r="P8020">
        <v>9.1</v>
      </c>
    </row>
    <row r="8021" spans="13:16" x14ac:dyDescent="0.25">
      <c r="M8021">
        <f>1*1.8*10.1</f>
        <v>18.18</v>
      </c>
      <c r="N8021">
        <v>1</v>
      </c>
      <c r="O8021">
        <v>1.8</v>
      </c>
      <c r="P8021">
        <v>10.1</v>
      </c>
    </row>
    <row r="8022" spans="13:16" x14ac:dyDescent="0.25">
      <c r="M8022">
        <f>1*1.8*1.2</f>
        <v>2.16</v>
      </c>
      <c r="N8022">
        <v>1</v>
      </c>
      <c r="O8022">
        <v>1.8</v>
      </c>
      <c r="P8022">
        <v>1.2</v>
      </c>
    </row>
    <row r="8023" spans="13:16" x14ac:dyDescent="0.25">
      <c r="M8023">
        <f>1*1.8*2.2</f>
        <v>3.9600000000000004</v>
      </c>
      <c r="N8023">
        <v>1</v>
      </c>
      <c r="O8023">
        <v>1.8</v>
      </c>
      <c r="P8023">
        <v>2.2000000000000002</v>
      </c>
    </row>
    <row r="8024" spans="13:16" x14ac:dyDescent="0.25">
      <c r="M8024">
        <f>1*1.8*3.2</f>
        <v>5.7600000000000007</v>
      </c>
      <c r="N8024">
        <v>1</v>
      </c>
      <c r="O8024">
        <v>1.8</v>
      </c>
      <c r="P8024">
        <v>3.2</v>
      </c>
    </row>
    <row r="8025" spans="13:16" x14ac:dyDescent="0.25">
      <c r="M8025">
        <f>1*1.8*4.2</f>
        <v>7.5600000000000005</v>
      </c>
      <c r="N8025">
        <v>1</v>
      </c>
      <c r="O8025">
        <v>1.8</v>
      </c>
      <c r="P8025">
        <v>4.2</v>
      </c>
    </row>
    <row r="8026" spans="13:16" x14ac:dyDescent="0.25">
      <c r="M8026">
        <f>1*1.8*5.2</f>
        <v>9.3600000000000012</v>
      </c>
      <c r="N8026">
        <v>1</v>
      </c>
      <c r="O8026">
        <v>1.8</v>
      </c>
      <c r="P8026">
        <v>5.2</v>
      </c>
    </row>
    <row r="8027" spans="13:16" x14ac:dyDescent="0.25">
      <c r="M8027">
        <f>1*1.8*6.2</f>
        <v>11.16</v>
      </c>
      <c r="N8027">
        <v>1</v>
      </c>
      <c r="O8027">
        <v>1.8</v>
      </c>
      <c r="P8027">
        <v>6.2</v>
      </c>
    </row>
    <row r="8028" spans="13:16" x14ac:dyDescent="0.25">
      <c r="M8028">
        <f>1*1.8*7.2</f>
        <v>12.96</v>
      </c>
      <c r="N8028">
        <v>1</v>
      </c>
      <c r="O8028">
        <v>1.8</v>
      </c>
      <c r="P8028">
        <v>7.2</v>
      </c>
    </row>
    <row r="8029" spans="13:16" x14ac:dyDescent="0.25">
      <c r="M8029">
        <f>1*1.8*8.2</f>
        <v>14.76</v>
      </c>
      <c r="N8029">
        <v>1</v>
      </c>
      <c r="O8029">
        <v>1.8</v>
      </c>
      <c r="P8029">
        <v>8.1999999999999993</v>
      </c>
    </row>
    <row r="8030" spans="13:16" x14ac:dyDescent="0.25">
      <c r="M8030">
        <f>1*1.8*9.2</f>
        <v>16.559999999999999</v>
      </c>
      <c r="N8030">
        <v>1</v>
      </c>
      <c r="O8030">
        <v>1.8</v>
      </c>
      <c r="P8030">
        <v>9.1999999999999993</v>
      </c>
    </row>
    <row r="8031" spans="13:16" x14ac:dyDescent="0.25">
      <c r="M8031">
        <f>1*1.8*10.2</f>
        <v>18.36</v>
      </c>
      <c r="N8031">
        <v>1</v>
      </c>
      <c r="O8031">
        <v>1.8</v>
      </c>
      <c r="P8031">
        <v>10.199999999999999</v>
      </c>
    </row>
    <row r="8032" spans="13:16" x14ac:dyDescent="0.25">
      <c r="M8032">
        <f>1*1.8*1.3</f>
        <v>2.3400000000000003</v>
      </c>
      <c r="N8032">
        <v>1</v>
      </c>
      <c r="O8032">
        <v>1.8</v>
      </c>
      <c r="P8032">
        <v>1.3</v>
      </c>
    </row>
    <row r="8033" spans="13:16" x14ac:dyDescent="0.25">
      <c r="M8033">
        <f>1*1.8*2.3</f>
        <v>4.1399999999999997</v>
      </c>
      <c r="N8033">
        <v>1</v>
      </c>
      <c r="O8033">
        <v>1.8</v>
      </c>
      <c r="P8033">
        <v>2.2999999999999998</v>
      </c>
    </row>
    <row r="8034" spans="13:16" x14ac:dyDescent="0.25">
      <c r="M8034">
        <f>1*1.8*3.3</f>
        <v>5.9399999999999995</v>
      </c>
      <c r="N8034">
        <v>1</v>
      </c>
      <c r="O8034">
        <v>1.8</v>
      </c>
      <c r="P8034">
        <v>3.3</v>
      </c>
    </row>
    <row r="8035" spans="13:16" x14ac:dyDescent="0.25">
      <c r="M8035">
        <f>1*1.8*4.3</f>
        <v>7.74</v>
      </c>
      <c r="N8035">
        <v>1</v>
      </c>
      <c r="O8035">
        <v>1.8</v>
      </c>
      <c r="P8035">
        <v>4.3</v>
      </c>
    </row>
    <row r="8036" spans="13:16" x14ac:dyDescent="0.25">
      <c r="M8036">
        <f>1*1.8*5.3</f>
        <v>9.5399999999999991</v>
      </c>
      <c r="N8036">
        <v>1</v>
      </c>
      <c r="O8036">
        <v>1.8</v>
      </c>
      <c r="P8036">
        <v>5.3</v>
      </c>
    </row>
    <row r="8037" spans="13:16" x14ac:dyDescent="0.25">
      <c r="M8037">
        <f>1*1.8*6.3</f>
        <v>11.34</v>
      </c>
      <c r="N8037">
        <v>1</v>
      </c>
      <c r="O8037">
        <v>1.8</v>
      </c>
      <c r="P8037">
        <v>6.3</v>
      </c>
    </row>
    <row r="8038" spans="13:16" x14ac:dyDescent="0.25">
      <c r="M8038">
        <f>1*1.8*7.3</f>
        <v>13.14</v>
      </c>
      <c r="N8038">
        <v>1</v>
      </c>
      <c r="O8038">
        <v>1.8</v>
      </c>
      <c r="P8038">
        <v>7.3</v>
      </c>
    </row>
    <row r="8039" spans="13:16" x14ac:dyDescent="0.25">
      <c r="M8039">
        <f>1*1.8*8.3</f>
        <v>14.940000000000001</v>
      </c>
      <c r="N8039">
        <v>1</v>
      </c>
      <c r="O8039">
        <v>1.8</v>
      </c>
      <c r="P8039">
        <v>8.3000000000000007</v>
      </c>
    </row>
    <row r="8040" spans="13:16" x14ac:dyDescent="0.25">
      <c r="M8040">
        <f>1*1.8*9.3</f>
        <v>16.740000000000002</v>
      </c>
      <c r="N8040">
        <v>1</v>
      </c>
      <c r="O8040">
        <v>1.8</v>
      </c>
      <c r="P8040">
        <v>9.3000000000000007</v>
      </c>
    </row>
    <row r="8041" spans="13:16" x14ac:dyDescent="0.25">
      <c r="M8041">
        <f>1*1.8*10.3</f>
        <v>18.540000000000003</v>
      </c>
      <c r="N8041">
        <v>1</v>
      </c>
      <c r="O8041">
        <v>1.8</v>
      </c>
      <c r="P8041">
        <v>10.3</v>
      </c>
    </row>
    <row r="8042" spans="13:16" x14ac:dyDescent="0.25">
      <c r="M8042">
        <f>1*1.8*1.4</f>
        <v>2.52</v>
      </c>
      <c r="N8042">
        <v>1</v>
      </c>
      <c r="O8042">
        <v>1.8</v>
      </c>
      <c r="P8042">
        <v>1.4</v>
      </c>
    </row>
    <row r="8043" spans="13:16" x14ac:dyDescent="0.25">
      <c r="M8043">
        <f>1*1.8*2.4</f>
        <v>4.32</v>
      </c>
      <c r="N8043">
        <v>1</v>
      </c>
      <c r="O8043">
        <v>1.8</v>
      </c>
      <c r="P8043">
        <v>2.4</v>
      </c>
    </row>
    <row r="8044" spans="13:16" x14ac:dyDescent="0.25">
      <c r="M8044">
        <f>1*1.8*3.4</f>
        <v>6.12</v>
      </c>
      <c r="N8044">
        <v>1</v>
      </c>
      <c r="O8044">
        <v>1.8</v>
      </c>
      <c r="P8044">
        <v>3.4</v>
      </c>
    </row>
    <row r="8045" spans="13:16" x14ac:dyDescent="0.25">
      <c r="M8045">
        <f>1*1.8*4.4</f>
        <v>7.9200000000000008</v>
      </c>
      <c r="N8045">
        <v>1</v>
      </c>
      <c r="O8045">
        <v>1.8</v>
      </c>
      <c r="P8045">
        <v>4.4000000000000004</v>
      </c>
    </row>
    <row r="8046" spans="13:16" x14ac:dyDescent="0.25">
      <c r="M8046">
        <f>1*1.8*5.4</f>
        <v>9.7200000000000006</v>
      </c>
      <c r="N8046">
        <v>1</v>
      </c>
      <c r="O8046">
        <v>1.8</v>
      </c>
      <c r="P8046">
        <v>5.4</v>
      </c>
    </row>
    <row r="8047" spans="13:16" x14ac:dyDescent="0.25">
      <c r="M8047">
        <f>1*1.8*6.4</f>
        <v>11.520000000000001</v>
      </c>
      <c r="N8047">
        <v>1</v>
      </c>
      <c r="O8047">
        <v>1.8</v>
      </c>
      <c r="P8047">
        <v>6.4</v>
      </c>
    </row>
    <row r="8048" spans="13:16" x14ac:dyDescent="0.25">
      <c r="M8048">
        <f>1*1.8*7.4</f>
        <v>13.32</v>
      </c>
      <c r="N8048">
        <v>1</v>
      </c>
      <c r="O8048">
        <v>1.8</v>
      </c>
      <c r="P8048">
        <v>7.4</v>
      </c>
    </row>
    <row r="8049" spans="13:16" x14ac:dyDescent="0.25">
      <c r="M8049">
        <f>1*1.8*8.4</f>
        <v>15.120000000000001</v>
      </c>
      <c r="N8049">
        <v>1</v>
      </c>
      <c r="O8049">
        <v>1.8</v>
      </c>
      <c r="P8049">
        <v>8.4</v>
      </c>
    </row>
    <row r="8050" spans="13:16" x14ac:dyDescent="0.25">
      <c r="M8050">
        <f>1*1.8*9.4</f>
        <v>16.920000000000002</v>
      </c>
      <c r="N8050">
        <v>1</v>
      </c>
      <c r="O8050">
        <v>1.8</v>
      </c>
      <c r="P8050">
        <v>9.4</v>
      </c>
    </row>
    <row r="8051" spans="13:16" x14ac:dyDescent="0.25">
      <c r="M8051">
        <f>1*1.8*10.4</f>
        <v>18.720000000000002</v>
      </c>
      <c r="N8051">
        <v>1</v>
      </c>
      <c r="O8051">
        <v>1.8</v>
      </c>
      <c r="P8051">
        <v>10.4</v>
      </c>
    </row>
    <row r="8052" spans="13:16" x14ac:dyDescent="0.25">
      <c r="M8052">
        <f>1*1.8*1.5</f>
        <v>2.7</v>
      </c>
      <c r="N8052">
        <v>1</v>
      </c>
      <c r="O8052">
        <v>1.8</v>
      </c>
      <c r="P8052">
        <v>1.5</v>
      </c>
    </row>
    <row r="8053" spans="13:16" x14ac:dyDescent="0.25">
      <c r="M8053">
        <f>1*1.8*2.5</f>
        <v>4.5</v>
      </c>
      <c r="N8053">
        <v>1</v>
      </c>
      <c r="O8053">
        <v>1.8</v>
      </c>
      <c r="P8053">
        <v>2.5</v>
      </c>
    </row>
    <row r="8054" spans="13:16" x14ac:dyDescent="0.25">
      <c r="M8054">
        <f>1*1.8*3.5</f>
        <v>6.3</v>
      </c>
      <c r="N8054">
        <v>1</v>
      </c>
      <c r="O8054">
        <v>1.8</v>
      </c>
      <c r="P8054">
        <v>3.5</v>
      </c>
    </row>
    <row r="8055" spans="13:16" x14ac:dyDescent="0.25">
      <c r="M8055">
        <f>1*1.8*4.5</f>
        <v>8.1</v>
      </c>
      <c r="N8055">
        <v>1</v>
      </c>
      <c r="O8055">
        <v>1.8</v>
      </c>
      <c r="P8055">
        <v>4.5</v>
      </c>
    </row>
    <row r="8056" spans="13:16" x14ac:dyDescent="0.25">
      <c r="M8056">
        <f>1*1.8*5.5</f>
        <v>9.9</v>
      </c>
      <c r="N8056">
        <v>1</v>
      </c>
      <c r="O8056">
        <v>1.8</v>
      </c>
      <c r="P8056">
        <v>5.5</v>
      </c>
    </row>
    <row r="8057" spans="13:16" x14ac:dyDescent="0.25">
      <c r="M8057">
        <f>1*1.8*6.5</f>
        <v>11.700000000000001</v>
      </c>
      <c r="N8057">
        <v>1</v>
      </c>
      <c r="O8057">
        <v>1.8</v>
      </c>
      <c r="P8057">
        <v>6.5</v>
      </c>
    </row>
    <row r="8058" spans="13:16" x14ac:dyDescent="0.25">
      <c r="M8058">
        <f>1*1.8*7.5</f>
        <v>13.5</v>
      </c>
      <c r="N8058">
        <v>1</v>
      </c>
      <c r="O8058">
        <v>1.8</v>
      </c>
      <c r="P8058">
        <v>7.5</v>
      </c>
    </row>
    <row r="8059" spans="13:16" x14ac:dyDescent="0.25">
      <c r="M8059">
        <f>1*1.8*8.5</f>
        <v>15.3</v>
      </c>
      <c r="N8059">
        <v>1</v>
      </c>
      <c r="O8059">
        <v>1.8</v>
      </c>
      <c r="P8059">
        <v>8.5</v>
      </c>
    </row>
    <row r="8060" spans="13:16" x14ac:dyDescent="0.25">
      <c r="M8060">
        <f>1*1.8*9.5</f>
        <v>17.100000000000001</v>
      </c>
      <c r="N8060">
        <v>1</v>
      </c>
      <c r="O8060">
        <v>1.8</v>
      </c>
      <c r="P8060">
        <v>9.5</v>
      </c>
    </row>
    <row r="8061" spans="13:16" x14ac:dyDescent="0.25">
      <c r="M8061">
        <f>1*1.8*10.5</f>
        <v>18.900000000000002</v>
      </c>
      <c r="N8061">
        <v>1</v>
      </c>
      <c r="O8061">
        <v>1.8</v>
      </c>
      <c r="P8061">
        <v>10.5</v>
      </c>
    </row>
    <row r="8062" spans="13:16" x14ac:dyDescent="0.25">
      <c r="M8062">
        <f>1*1.8*1.6</f>
        <v>2.8800000000000003</v>
      </c>
      <c r="N8062">
        <v>1</v>
      </c>
      <c r="O8062">
        <v>1.8</v>
      </c>
      <c r="P8062">
        <v>1.6</v>
      </c>
    </row>
    <row r="8063" spans="13:16" x14ac:dyDescent="0.25">
      <c r="M8063">
        <f>1*1.8*2.6</f>
        <v>4.6800000000000006</v>
      </c>
      <c r="N8063">
        <v>1</v>
      </c>
      <c r="O8063">
        <v>1.8</v>
      </c>
      <c r="P8063">
        <v>2.6</v>
      </c>
    </row>
    <row r="8064" spans="13:16" x14ac:dyDescent="0.25">
      <c r="M8064">
        <f>1*1.8*3.6</f>
        <v>6.48</v>
      </c>
      <c r="N8064">
        <v>1</v>
      </c>
      <c r="O8064">
        <v>1.8</v>
      </c>
      <c r="P8064">
        <v>3.6</v>
      </c>
    </row>
    <row r="8065" spans="13:16" x14ac:dyDescent="0.25">
      <c r="M8065">
        <f>1*1.8*4.6</f>
        <v>8.2799999999999994</v>
      </c>
      <c r="N8065">
        <v>1</v>
      </c>
      <c r="O8065">
        <v>1.8</v>
      </c>
      <c r="P8065">
        <v>4.5999999999999996</v>
      </c>
    </row>
    <row r="8066" spans="13:16" x14ac:dyDescent="0.25">
      <c r="M8066">
        <f>1*1.8*5.6</f>
        <v>10.08</v>
      </c>
      <c r="N8066">
        <v>1</v>
      </c>
      <c r="O8066">
        <v>1.8</v>
      </c>
      <c r="P8066">
        <v>5.6</v>
      </c>
    </row>
    <row r="8067" spans="13:16" x14ac:dyDescent="0.25">
      <c r="M8067">
        <f>1*1.8*6.6</f>
        <v>11.879999999999999</v>
      </c>
      <c r="N8067">
        <v>1</v>
      </c>
      <c r="O8067">
        <v>1.8</v>
      </c>
      <c r="P8067">
        <v>6.6</v>
      </c>
    </row>
    <row r="8068" spans="13:16" x14ac:dyDescent="0.25">
      <c r="M8068">
        <f>1*1.8*7.6</f>
        <v>13.68</v>
      </c>
      <c r="N8068">
        <v>1</v>
      </c>
      <c r="O8068">
        <v>1.8</v>
      </c>
      <c r="P8068">
        <v>7.6</v>
      </c>
    </row>
    <row r="8069" spans="13:16" x14ac:dyDescent="0.25">
      <c r="M8069">
        <f>1*1.8*8.6</f>
        <v>15.48</v>
      </c>
      <c r="N8069">
        <v>1</v>
      </c>
      <c r="O8069">
        <v>1.8</v>
      </c>
      <c r="P8069">
        <v>8.6</v>
      </c>
    </row>
    <row r="8070" spans="13:16" x14ac:dyDescent="0.25">
      <c r="M8070">
        <f>1*1.8*9.6</f>
        <v>17.28</v>
      </c>
      <c r="N8070">
        <v>1</v>
      </c>
      <c r="O8070">
        <v>1.8</v>
      </c>
      <c r="P8070">
        <v>9.6</v>
      </c>
    </row>
    <row r="8071" spans="13:16" x14ac:dyDescent="0.25">
      <c r="M8071">
        <f>1*1.8*10.6</f>
        <v>19.079999999999998</v>
      </c>
      <c r="N8071">
        <v>1</v>
      </c>
      <c r="O8071">
        <v>1.8</v>
      </c>
      <c r="P8071">
        <v>10.6</v>
      </c>
    </row>
    <row r="8072" spans="13:16" x14ac:dyDescent="0.25">
      <c r="M8072">
        <f>1*1.8*1.7</f>
        <v>3.06</v>
      </c>
      <c r="N8072">
        <v>1</v>
      </c>
      <c r="O8072">
        <v>1.8</v>
      </c>
      <c r="P8072">
        <v>1.7</v>
      </c>
    </row>
    <row r="8073" spans="13:16" x14ac:dyDescent="0.25">
      <c r="M8073">
        <f>1*1.8*2.7</f>
        <v>4.8600000000000003</v>
      </c>
      <c r="N8073">
        <v>1</v>
      </c>
      <c r="O8073">
        <v>1.8</v>
      </c>
      <c r="P8073">
        <v>2.7</v>
      </c>
    </row>
    <row r="8074" spans="13:16" x14ac:dyDescent="0.25">
      <c r="M8074">
        <f>1*1.8*3.7</f>
        <v>6.66</v>
      </c>
      <c r="N8074">
        <v>1</v>
      </c>
      <c r="O8074">
        <v>1.8</v>
      </c>
      <c r="P8074">
        <v>3.7</v>
      </c>
    </row>
    <row r="8075" spans="13:16" x14ac:dyDescent="0.25">
      <c r="M8075">
        <f>1*1.8*4.7</f>
        <v>8.4600000000000009</v>
      </c>
      <c r="N8075">
        <v>1</v>
      </c>
      <c r="O8075">
        <v>1.8</v>
      </c>
      <c r="P8075">
        <v>4.7</v>
      </c>
    </row>
    <row r="8076" spans="13:16" x14ac:dyDescent="0.25">
      <c r="M8076">
        <f>1*1.8*5.7</f>
        <v>10.26</v>
      </c>
      <c r="N8076">
        <v>1</v>
      </c>
      <c r="O8076">
        <v>1.8</v>
      </c>
      <c r="P8076">
        <v>5.7</v>
      </c>
    </row>
    <row r="8077" spans="13:16" x14ac:dyDescent="0.25">
      <c r="M8077">
        <f>1*1.8*6.7</f>
        <v>12.06</v>
      </c>
      <c r="N8077">
        <v>1</v>
      </c>
      <c r="O8077">
        <v>1.8</v>
      </c>
      <c r="P8077">
        <v>6.7</v>
      </c>
    </row>
    <row r="8078" spans="13:16" x14ac:dyDescent="0.25">
      <c r="M8078">
        <f>1*1.8*7.7</f>
        <v>13.860000000000001</v>
      </c>
      <c r="N8078">
        <v>1</v>
      </c>
      <c r="O8078">
        <v>1.8</v>
      </c>
      <c r="P8078">
        <v>7.7</v>
      </c>
    </row>
    <row r="8079" spans="13:16" x14ac:dyDescent="0.25">
      <c r="M8079">
        <f>1*1.8*8.7</f>
        <v>15.659999999999998</v>
      </c>
      <c r="N8079">
        <v>1</v>
      </c>
      <c r="O8079">
        <v>1.8</v>
      </c>
      <c r="P8079">
        <v>8.6999999999999993</v>
      </c>
    </row>
    <row r="8080" spans="13:16" x14ac:dyDescent="0.25">
      <c r="M8080">
        <f>1*1.8*9.7</f>
        <v>17.46</v>
      </c>
      <c r="N8080">
        <v>1</v>
      </c>
      <c r="O8080">
        <v>1.8</v>
      </c>
      <c r="P8080">
        <v>9.6999999999999993</v>
      </c>
    </row>
    <row r="8081" spans="13:16" x14ac:dyDescent="0.25">
      <c r="M8081">
        <f>1*1.8*10.7</f>
        <v>19.259999999999998</v>
      </c>
      <c r="N8081">
        <v>1</v>
      </c>
      <c r="O8081">
        <v>1.8</v>
      </c>
      <c r="P8081">
        <v>10.7</v>
      </c>
    </row>
    <row r="8082" spans="13:16" x14ac:dyDescent="0.25">
      <c r="M8082">
        <f>1*1.8*1.8</f>
        <v>3.24</v>
      </c>
      <c r="N8082">
        <v>1</v>
      </c>
      <c r="O8082">
        <v>1.8</v>
      </c>
      <c r="P8082">
        <v>1.8</v>
      </c>
    </row>
    <row r="8083" spans="13:16" x14ac:dyDescent="0.25">
      <c r="M8083">
        <f>1*1.8*2.8</f>
        <v>5.04</v>
      </c>
      <c r="N8083">
        <v>1</v>
      </c>
      <c r="O8083">
        <v>1.8</v>
      </c>
      <c r="P8083">
        <v>2.8</v>
      </c>
    </row>
    <row r="8084" spans="13:16" x14ac:dyDescent="0.25">
      <c r="M8084">
        <f>1*1.8*3.8</f>
        <v>6.84</v>
      </c>
      <c r="N8084">
        <v>1</v>
      </c>
      <c r="O8084">
        <v>1.8</v>
      </c>
      <c r="P8084">
        <v>3.8</v>
      </c>
    </row>
    <row r="8085" spans="13:16" x14ac:dyDescent="0.25">
      <c r="M8085">
        <f>1*1.8*4.8</f>
        <v>8.64</v>
      </c>
      <c r="N8085">
        <v>1</v>
      </c>
      <c r="O8085">
        <v>1.8</v>
      </c>
      <c r="P8085">
        <v>4.8</v>
      </c>
    </row>
    <row r="8086" spans="13:16" x14ac:dyDescent="0.25">
      <c r="M8086">
        <f>1*1.8*5.8</f>
        <v>10.44</v>
      </c>
      <c r="N8086">
        <v>1</v>
      </c>
      <c r="O8086">
        <v>1.8</v>
      </c>
      <c r="P8086">
        <v>5.8</v>
      </c>
    </row>
    <row r="8087" spans="13:16" x14ac:dyDescent="0.25">
      <c r="M8087">
        <f>1*1.8*6.8</f>
        <v>12.24</v>
      </c>
      <c r="N8087">
        <v>1</v>
      </c>
      <c r="O8087">
        <v>1.8</v>
      </c>
      <c r="P8087">
        <v>6.8</v>
      </c>
    </row>
    <row r="8088" spans="13:16" x14ac:dyDescent="0.25">
      <c r="M8088">
        <f>1*1.8*7.8</f>
        <v>14.04</v>
      </c>
      <c r="N8088">
        <v>1</v>
      </c>
      <c r="O8088">
        <v>1.8</v>
      </c>
      <c r="P8088">
        <v>7.8</v>
      </c>
    </row>
    <row r="8089" spans="13:16" x14ac:dyDescent="0.25">
      <c r="M8089">
        <f>1*1.8*8.8</f>
        <v>15.840000000000002</v>
      </c>
      <c r="N8089">
        <v>1</v>
      </c>
      <c r="O8089">
        <v>1.8</v>
      </c>
      <c r="P8089">
        <v>8.8000000000000007</v>
      </c>
    </row>
    <row r="8090" spans="13:16" x14ac:dyDescent="0.25">
      <c r="M8090">
        <f>1*1.8*9.8</f>
        <v>17.64</v>
      </c>
      <c r="N8090">
        <v>1</v>
      </c>
      <c r="O8090">
        <v>1.8</v>
      </c>
      <c r="P8090">
        <v>9.8000000000000007</v>
      </c>
    </row>
    <row r="8091" spans="13:16" x14ac:dyDescent="0.25">
      <c r="M8091">
        <f>1*1.8*10.8</f>
        <v>19.440000000000001</v>
      </c>
      <c r="N8091">
        <v>1</v>
      </c>
      <c r="O8091">
        <v>1.8</v>
      </c>
      <c r="P8091">
        <v>10.8</v>
      </c>
    </row>
    <row r="8092" spans="13:16" x14ac:dyDescent="0.25">
      <c r="M8092">
        <f>1*1.8*1.9</f>
        <v>3.42</v>
      </c>
      <c r="N8092">
        <v>1</v>
      </c>
      <c r="O8092">
        <v>1.8</v>
      </c>
      <c r="P8092">
        <v>1.9</v>
      </c>
    </row>
    <row r="8093" spans="13:16" x14ac:dyDescent="0.25">
      <c r="M8093">
        <f>1*1.8*2.9</f>
        <v>5.22</v>
      </c>
      <c r="N8093">
        <v>1</v>
      </c>
      <c r="O8093">
        <v>1.8</v>
      </c>
      <c r="P8093">
        <v>2.9</v>
      </c>
    </row>
    <row r="8094" spans="13:16" x14ac:dyDescent="0.25">
      <c r="M8094">
        <f>1*1.8*3.9</f>
        <v>7.02</v>
      </c>
      <c r="N8094">
        <v>1</v>
      </c>
      <c r="O8094">
        <v>1.8</v>
      </c>
      <c r="P8094">
        <v>3.9</v>
      </c>
    </row>
    <row r="8095" spans="13:16" x14ac:dyDescent="0.25">
      <c r="M8095">
        <f>1*1.8*4.9</f>
        <v>8.82</v>
      </c>
      <c r="N8095">
        <v>1</v>
      </c>
      <c r="O8095">
        <v>1.8</v>
      </c>
      <c r="P8095">
        <v>4.9000000000000004</v>
      </c>
    </row>
    <row r="8096" spans="13:16" x14ac:dyDescent="0.25">
      <c r="M8096">
        <f>1*1.8*5.9</f>
        <v>10.620000000000001</v>
      </c>
      <c r="N8096">
        <v>1</v>
      </c>
      <c r="O8096">
        <v>1.8</v>
      </c>
      <c r="P8096">
        <v>5.9</v>
      </c>
    </row>
    <row r="8097" spans="13:16" x14ac:dyDescent="0.25">
      <c r="M8097">
        <f>1*1.8*6.9</f>
        <v>12.420000000000002</v>
      </c>
      <c r="N8097">
        <v>1</v>
      </c>
      <c r="O8097">
        <v>1.8</v>
      </c>
      <c r="P8097">
        <v>6.9</v>
      </c>
    </row>
    <row r="8098" spans="13:16" x14ac:dyDescent="0.25">
      <c r="M8098">
        <f>1*1.8*7.9</f>
        <v>14.22</v>
      </c>
      <c r="N8098">
        <v>1</v>
      </c>
      <c r="O8098">
        <v>1.8</v>
      </c>
      <c r="P8098">
        <v>7.9</v>
      </c>
    </row>
    <row r="8099" spans="13:16" x14ac:dyDescent="0.25">
      <c r="M8099">
        <f>1*1.8*8.9</f>
        <v>16.02</v>
      </c>
      <c r="N8099">
        <v>1</v>
      </c>
      <c r="O8099">
        <v>1.8</v>
      </c>
      <c r="P8099">
        <v>8.9</v>
      </c>
    </row>
    <row r="8100" spans="13:16" x14ac:dyDescent="0.25">
      <c r="M8100">
        <f>1*1.8*9.9</f>
        <v>17.82</v>
      </c>
      <c r="N8100">
        <v>1</v>
      </c>
      <c r="O8100">
        <v>1.8</v>
      </c>
      <c r="P8100">
        <v>9.9</v>
      </c>
    </row>
    <row r="8101" spans="13:16" x14ac:dyDescent="0.25">
      <c r="M8101">
        <f>1*1.8*10.9</f>
        <v>19.62</v>
      </c>
      <c r="N8101">
        <v>1</v>
      </c>
      <c r="O8101">
        <v>1.8</v>
      </c>
      <c r="P8101">
        <v>10.9</v>
      </c>
    </row>
    <row r="8102" spans="13:16" x14ac:dyDescent="0.25">
      <c r="M8102">
        <f>1*2.8*1</f>
        <v>2.8</v>
      </c>
      <c r="N8102">
        <v>1</v>
      </c>
      <c r="O8102">
        <v>2.8</v>
      </c>
      <c r="P8102">
        <v>1</v>
      </c>
    </row>
    <row r="8103" spans="13:16" x14ac:dyDescent="0.25">
      <c r="M8103">
        <f>1*2.8*2</f>
        <v>5.6</v>
      </c>
      <c r="N8103">
        <v>1</v>
      </c>
      <c r="O8103">
        <v>2.8</v>
      </c>
      <c r="P8103">
        <v>2</v>
      </c>
    </row>
    <row r="8104" spans="13:16" x14ac:dyDescent="0.25">
      <c r="M8104">
        <f>1*2.8*3</f>
        <v>8.3999999999999986</v>
      </c>
      <c r="N8104">
        <v>1</v>
      </c>
      <c r="O8104">
        <v>2.8</v>
      </c>
      <c r="P8104">
        <v>3</v>
      </c>
    </row>
    <row r="8105" spans="13:16" x14ac:dyDescent="0.25">
      <c r="M8105">
        <f>1*2.8*4</f>
        <v>11.2</v>
      </c>
      <c r="N8105">
        <v>1</v>
      </c>
      <c r="O8105">
        <v>2.8</v>
      </c>
      <c r="P8105">
        <v>4</v>
      </c>
    </row>
    <row r="8106" spans="13:16" x14ac:dyDescent="0.25">
      <c r="M8106">
        <f>1*2.8*5</f>
        <v>14</v>
      </c>
      <c r="N8106">
        <v>1</v>
      </c>
      <c r="O8106">
        <v>2.8</v>
      </c>
      <c r="P8106">
        <v>5</v>
      </c>
    </row>
    <row r="8107" spans="13:16" x14ac:dyDescent="0.25">
      <c r="M8107">
        <f>1*2.8*6</f>
        <v>16.799999999999997</v>
      </c>
      <c r="N8107">
        <v>1</v>
      </c>
      <c r="O8107">
        <v>2.8</v>
      </c>
      <c r="P8107">
        <v>6</v>
      </c>
    </row>
    <row r="8108" spans="13:16" x14ac:dyDescent="0.25">
      <c r="M8108">
        <f>1*2.8*7</f>
        <v>19.599999999999998</v>
      </c>
      <c r="N8108">
        <v>1</v>
      </c>
      <c r="O8108">
        <v>2.8</v>
      </c>
      <c r="P8108">
        <v>7</v>
      </c>
    </row>
    <row r="8109" spans="13:16" x14ac:dyDescent="0.25">
      <c r="M8109">
        <f>1*2.8*8</f>
        <v>22.4</v>
      </c>
      <c r="N8109">
        <v>1</v>
      </c>
      <c r="O8109">
        <v>2.8</v>
      </c>
      <c r="P8109">
        <v>8</v>
      </c>
    </row>
    <row r="8110" spans="13:16" x14ac:dyDescent="0.25">
      <c r="M8110">
        <f>1*2.8*9</f>
        <v>25.2</v>
      </c>
      <c r="N8110">
        <v>1</v>
      </c>
      <c r="O8110">
        <v>2.8</v>
      </c>
      <c r="P8110">
        <v>9</v>
      </c>
    </row>
    <row r="8111" spans="13:16" x14ac:dyDescent="0.25">
      <c r="M8111">
        <f>1*2.8*10</f>
        <v>28</v>
      </c>
      <c r="N8111">
        <v>1</v>
      </c>
      <c r="O8111">
        <v>2.8</v>
      </c>
      <c r="P8111">
        <v>10</v>
      </c>
    </row>
    <row r="8112" spans="13:16" x14ac:dyDescent="0.25">
      <c r="M8112">
        <f>1*2.8*1.1</f>
        <v>3.08</v>
      </c>
      <c r="N8112">
        <v>1</v>
      </c>
      <c r="O8112">
        <v>2.8</v>
      </c>
      <c r="P8112">
        <v>1.1000000000000001</v>
      </c>
    </row>
    <row r="8113" spans="13:16" x14ac:dyDescent="0.25">
      <c r="M8113">
        <f>1*2.8*2.1</f>
        <v>5.88</v>
      </c>
      <c r="N8113">
        <v>1</v>
      </c>
      <c r="O8113">
        <v>2.8</v>
      </c>
      <c r="P8113">
        <v>2.1</v>
      </c>
    </row>
    <row r="8114" spans="13:16" x14ac:dyDescent="0.25">
      <c r="M8114">
        <f>1*2.8*3.1</f>
        <v>8.68</v>
      </c>
      <c r="N8114">
        <v>1</v>
      </c>
      <c r="O8114">
        <v>2.8</v>
      </c>
      <c r="P8114">
        <v>3.1</v>
      </c>
    </row>
    <row r="8115" spans="13:16" x14ac:dyDescent="0.25">
      <c r="M8115">
        <f>1*2.8*4.1</f>
        <v>11.479999999999999</v>
      </c>
      <c r="N8115">
        <v>1</v>
      </c>
      <c r="O8115">
        <v>2.8</v>
      </c>
      <c r="P8115">
        <v>4.0999999999999996</v>
      </c>
    </row>
    <row r="8116" spans="13:16" x14ac:dyDescent="0.25">
      <c r="M8116">
        <f>1*2.8*5.1</f>
        <v>14.279999999999998</v>
      </c>
      <c r="N8116">
        <v>1</v>
      </c>
      <c r="O8116">
        <v>2.8</v>
      </c>
      <c r="P8116">
        <v>5.0999999999999996</v>
      </c>
    </row>
    <row r="8117" spans="13:16" x14ac:dyDescent="0.25">
      <c r="M8117">
        <f>1*2.8*6.1</f>
        <v>17.079999999999998</v>
      </c>
      <c r="N8117">
        <v>1</v>
      </c>
      <c r="O8117">
        <v>2.8</v>
      </c>
      <c r="P8117">
        <v>6.1</v>
      </c>
    </row>
    <row r="8118" spans="13:16" x14ac:dyDescent="0.25">
      <c r="M8118">
        <f>1*2.8*7.1</f>
        <v>19.88</v>
      </c>
      <c r="N8118">
        <v>1</v>
      </c>
      <c r="O8118">
        <v>2.8</v>
      </c>
      <c r="P8118">
        <v>7.1</v>
      </c>
    </row>
    <row r="8119" spans="13:16" x14ac:dyDescent="0.25">
      <c r="M8119">
        <f>1*2.8*8.1</f>
        <v>22.679999999999996</v>
      </c>
      <c r="N8119">
        <v>1</v>
      </c>
      <c r="O8119">
        <v>2.8</v>
      </c>
      <c r="P8119">
        <v>8.1</v>
      </c>
    </row>
    <row r="8120" spans="13:16" x14ac:dyDescent="0.25">
      <c r="M8120">
        <f>1*2.8*9.1</f>
        <v>25.479999999999997</v>
      </c>
      <c r="N8120">
        <v>1</v>
      </c>
      <c r="O8120">
        <v>2.8</v>
      </c>
      <c r="P8120">
        <v>9.1</v>
      </c>
    </row>
    <row r="8121" spans="13:16" x14ac:dyDescent="0.25">
      <c r="M8121">
        <f>1*2.8*10.1</f>
        <v>28.279999999999998</v>
      </c>
      <c r="N8121">
        <v>1</v>
      </c>
      <c r="O8121">
        <v>2.8</v>
      </c>
      <c r="P8121">
        <v>10.1</v>
      </c>
    </row>
    <row r="8122" spans="13:16" x14ac:dyDescent="0.25">
      <c r="M8122">
        <f>1*2.8*1.2</f>
        <v>3.36</v>
      </c>
      <c r="N8122">
        <v>1</v>
      </c>
      <c r="O8122">
        <v>2.8</v>
      </c>
      <c r="P8122">
        <v>1.2</v>
      </c>
    </row>
    <row r="8123" spans="13:16" x14ac:dyDescent="0.25">
      <c r="M8123">
        <f>1*2.8*2.2</f>
        <v>6.16</v>
      </c>
      <c r="N8123">
        <v>1</v>
      </c>
      <c r="O8123">
        <v>2.8</v>
      </c>
      <c r="P8123">
        <v>2.2000000000000002</v>
      </c>
    </row>
    <row r="8124" spans="13:16" x14ac:dyDescent="0.25">
      <c r="M8124">
        <f>1*2.8*3.2</f>
        <v>8.9599999999999991</v>
      </c>
      <c r="N8124">
        <v>1</v>
      </c>
      <c r="O8124">
        <v>2.8</v>
      </c>
      <c r="P8124">
        <v>3.2</v>
      </c>
    </row>
    <row r="8125" spans="13:16" x14ac:dyDescent="0.25">
      <c r="M8125">
        <f>1*2.8*4.2</f>
        <v>11.76</v>
      </c>
      <c r="N8125">
        <v>1</v>
      </c>
      <c r="O8125">
        <v>2.8</v>
      </c>
      <c r="P8125">
        <v>4.2</v>
      </c>
    </row>
    <row r="8126" spans="13:16" x14ac:dyDescent="0.25">
      <c r="M8126">
        <f>1*2.8*5.2</f>
        <v>14.559999999999999</v>
      </c>
      <c r="N8126">
        <v>1</v>
      </c>
      <c r="O8126">
        <v>2.8</v>
      </c>
      <c r="P8126">
        <v>5.2</v>
      </c>
    </row>
    <row r="8127" spans="13:16" x14ac:dyDescent="0.25">
      <c r="M8127">
        <f>1*2.8*6.2</f>
        <v>17.36</v>
      </c>
      <c r="N8127">
        <v>1</v>
      </c>
      <c r="O8127">
        <v>2.8</v>
      </c>
      <c r="P8127">
        <v>6.2</v>
      </c>
    </row>
    <row r="8128" spans="13:16" x14ac:dyDescent="0.25">
      <c r="M8128">
        <f>1*2.8*7.2</f>
        <v>20.16</v>
      </c>
      <c r="N8128">
        <v>1</v>
      </c>
      <c r="O8128">
        <v>2.8</v>
      </c>
      <c r="P8128">
        <v>7.2</v>
      </c>
    </row>
    <row r="8129" spans="13:16" x14ac:dyDescent="0.25">
      <c r="M8129">
        <f>1*2.8*8.2</f>
        <v>22.959999999999997</v>
      </c>
      <c r="N8129">
        <v>1</v>
      </c>
      <c r="O8129">
        <v>2.8</v>
      </c>
      <c r="P8129">
        <v>8.1999999999999993</v>
      </c>
    </row>
    <row r="8130" spans="13:16" x14ac:dyDescent="0.25">
      <c r="M8130">
        <f>1*2.8*9.2</f>
        <v>25.759999999999998</v>
      </c>
      <c r="N8130">
        <v>1</v>
      </c>
      <c r="O8130">
        <v>2.8</v>
      </c>
      <c r="P8130">
        <v>9.1999999999999993</v>
      </c>
    </row>
    <row r="8131" spans="13:16" x14ac:dyDescent="0.25">
      <c r="M8131">
        <f>1*2.8*10.2</f>
        <v>28.559999999999995</v>
      </c>
      <c r="N8131">
        <v>1</v>
      </c>
      <c r="O8131">
        <v>2.8</v>
      </c>
      <c r="P8131">
        <v>10.199999999999999</v>
      </c>
    </row>
    <row r="8132" spans="13:16" x14ac:dyDescent="0.25">
      <c r="M8132">
        <f>1*2.8*1.3</f>
        <v>3.6399999999999997</v>
      </c>
      <c r="N8132">
        <v>1</v>
      </c>
      <c r="O8132">
        <v>2.8</v>
      </c>
      <c r="P8132">
        <v>1.3</v>
      </c>
    </row>
    <row r="8133" spans="13:16" x14ac:dyDescent="0.25">
      <c r="M8133">
        <f>1*2.8*2.3</f>
        <v>6.4399999999999995</v>
      </c>
      <c r="N8133">
        <v>1</v>
      </c>
      <c r="O8133">
        <v>2.8</v>
      </c>
      <c r="P8133">
        <v>2.2999999999999998</v>
      </c>
    </row>
    <row r="8134" spans="13:16" x14ac:dyDescent="0.25">
      <c r="M8134">
        <f>1*2.8*3.3</f>
        <v>9.2399999999999984</v>
      </c>
      <c r="N8134">
        <v>1</v>
      </c>
      <c r="O8134">
        <v>2.8</v>
      </c>
      <c r="P8134">
        <v>3.3</v>
      </c>
    </row>
    <row r="8135" spans="13:16" x14ac:dyDescent="0.25">
      <c r="M8135">
        <f>1*2.8*4.3</f>
        <v>12.04</v>
      </c>
      <c r="N8135">
        <v>1</v>
      </c>
      <c r="O8135">
        <v>2.8</v>
      </c>
      <c r="P8135">
        <v>4.3</v>
      </c>
    </row>
    <row r="8136" spans="13:16" x14ac:dyDescent="0.25">
      <c r="M8136">
        <f>1*2.8*5.3</f>
        <v>14.839999999999998</v>
      </c>
      <c r="N8136">
        <v>1</v>
      </c>
      <c r="O8136">
        <v>2.8</v>
      </c>
      <c r="P8136">
        <v>5.3</v>
      </c>
    </row>
    <row r="8137" spans="13:16" x14ac:dyDescent="0.25">
      <c r="M8137">
        <f>1*2.8*6.3</f>
        <v>17.639999999999997</v>
      </c>
      <c r="N8137">
        <v>1</v>
      </c>
      <c r="O8137">
        <v>2.8</v>
      </c>
      <c r="P8137">
        <v>6.3</v>
      </c>
    </row>
    <row r="8138" spans="13:16" x14ac:dyDescent="0.25">
      <c r="M8138">
        <f>1*2.8*7.3</f>
        <v>20.439999999999998</v>
      </c>
      <c r="N8138">
        <v>1</v>
      </c>
      <c r="O8138">
        <v>2.8</v>
      </c>
      <c r="P8138">
        <v>7.3</v>
      </c>
    </row>
    <row r="8139" spans="13:16" x14ac:dyDescent="0.25">
      <c r="M8139">
        <f>1*2.8*8.3</f>
        <v>23.240000000000002</v>
      </c>
      <c r="N8139">
        <v>1</v>
      </c>
      <c r="O8139">
        <v>2.8</v>
      </c>
      <c r="P8139">
        <v>8.3000000000000007</v>
      </c>
    </row>
    <row r="8140" spans="13:16" x14ac:dyDescent="0.25">
      <c r="M8140">
        <f>1*2.8*9.3</f>
        <v>26.04</v>
      </c>
      <c r="N8140">
        <v>1</v>
      </c>
      <c r="O8140">
        <v>2.8</v>
      </c>
      <c r="P8140">
        <v>9.3000000000000007</v>
      </c>
    </row>
    <row r="8141" spans="13:16" x14ac:dyDescent="0.25">
      <c r="M8141">
        <f>1*2.8*10.3</f>
        <v>28.84</v>
      </c>
      <c r="N8141">
        <v>1</v>
      </c>
      <c r="O8141">
        <v>2.8</v>
      </c>
      <c r="P8141">
        <v>10.3</v>
      </c>
    </row>
    <row r="8142" spans="13:16" x14ac:dyDescent="0.25">
      <c r="M8142">
        <f>1*2.8*1.4</f>
        <v>3.9199999999999995</v>
      </c>
      <c r="N8142">
        <v>1</v>
      </c>
      <c r="O8142">
        <v>2.8</v>
      </c>
      <c r="P8142">
        <v>1.4</v>
      </c>
    </row>
    <row r="8143" spans="13:16" x14ac:dyDescent="0.25">
      <c r="M8143">
        <f>1*2.8*2.4</f>
        <v>6.72</v>
      </c>
      <c r="N8143">
        <v>1</v>
      </c>
      <c r="O8143">
        <v>2.8</v>
      </c>
      <c r="P8143">
        <v>2.4</v>
      </c>
    </row>
    <row r="8144" spans="13:16" x14ac:dyDescent="0.25">
      <c r="M8144">
        <f>1*2.8*3.4</f>
        <v>9.52</v>
      </c>
      <c r="N8144">
        <v>1</v>
      </c>
      <c r="O8144">
        <v>2.8</v>
      </c>
      <c r="P8144">
        <v>3.4</v>
      </c>
    </row>
    <row r="8145" spans="13:16" x14ac:dyDescent="0.25">
      <c r="M8145">
        <f>1*2.8*4.4</f>
        <v>12.32</v>
      </c>
      <c r="N8145">
        <v>1</v>
      </c>
      <c r="O8145">
        <v>2.8</v>
      </c>
      <c r="P8145">
        <v>4.4000000000000004</v>
      </c>
    </row>
    <row r="8146" spans="13:16" x14ac:dyDescent="0.25">
      <c r="M8146">
        <f>1*2.8*5.4</f>
        <v>15.12</v>
      </c>
      <c r="N8146">
        <v>1</v>
      </c>
      <c r="O8146">
        <v>2.8</v>
      </c>
      <c r="P8146">
        <v>5.4</v>
      </c>
    </row>
    <row r="8147" spans="13:16" x14ac:dyDescent="0.25">
      <c r="M8147">
        <f>1*2.8*6.4</f>
        <v>17.919999999999998</v>
      </c>
      <c r="N8147">
        <v>1</v>
      </c>
      <c r="O8147">
        <v>2.8</v>
      </c>
      <c r="P8147">
        <v>6.4</v>
      </c>
    </row>
    <row r="8148" spans="13:16" x14ac:dyDescent="0.25">
      <c r="M8148">
        <f>1*2.8*7.4</f>
        <v>20.72</v>
      </c>
      <c r="N8148">
        <v>1</v>
      </c>
      <c r="O8148">
        <v>2.8</v>
      </c>
      <c r="P8148">
        <v>7.4</v>
      </c>
    </row>
    <row r="8149" spans="13:16" x14ac:dyDescent="0.25">
      <c r="M8149">
        <f>1*2.8*8.4</f>
        <v>23.52</v>
      </c>
      <c r="N8149">
        <v>1</v>
      </c>
      <c r="O8149">
        <v>2.8</v>
      </c>
      <c r="P8149">
        <v>8.4</v>
      </c>
    </row>
    <row r="8150" spans="13:16" x14ac:dyDescent="0.25">
      <c r="M8150">
        <f>1*2.8*9.4</f>
        <v>26.32</v>
      </c>
      <c r="N8150">
        <v>1</v>
      </c>
      <c r="O8150">
        <v>2.8</v>
      </c>
      <c r="P8150">
        <v>9.4</v>
      </c>
    </row>
    <row r="8151" spans="13:16" x14ac:dyDescent="0.25">
      <c r="M8151">
        <f>1*2.8*10.4</f>
        <v>29.119999999999997</v>
      </c>
      <c r="N8151">
        <v>1</v>
      </c>
      <c r="O8151">
        <v>2.8</v>
      </c>
      <c r="P8151">
        <v>10.4</v>
      </c>
    </row>
    <row r="8152" spans="13:16" x14ac:dyDescent="0.25">
      <c r="M8152">
        <f>1*2.8*1.5</f>
        <v>4.1999999999999993</v>
      </c>
      <c r="N8152">
        <v>1</v>
      </c>
      <c r="O8152">
        <v>2.8</v>
      </c>
      <c r="P8152">
        <v>1.5</v>
      </c>
    </row>
    <row r="8153" spans="13:16" x14ac:dyDescent="0.25">
      <c r="M8153">
        <f>1*2.8*2.5</f>
        <v>7</v>
      </c>
      <c r="N8153">
        <v>1</v>
      </c>
      <c r="O8153">
        <v>2.8</v>
      </c>
      <c r="P8153">
        <v>2.5</v>
      </c>
    </row>
    <row r="8154" spans="13:16" x14ac:dyDescent="0.25">
      <c r="M8154">
        <f>1*2.8*3.5</f>
        <v>9.7999999999999989</v>
      </c>
      <c r="N8154">
        <v>1</v>
      </c>
      <c r="O8154">
        <v>2.8</v>
      </c>
      <c r="P8154">
        <v>3.5</v>
      </c>
    </row>
    <row r="8155" spans="13:16" x14ac:dyDescent="0.25">
      <c r="M8155">
        <f>1*2.8*4.5</f>
        <v>12.6</v>
      </c>
      <c r="N8155">
        <v>1</v>
      </c>
      <c r="O8155">
        <v>2.8</v>
      </c>
      <c r="P8155">
        <v>4.5</v>
      </c>
    </row>
    <row r="8156" spans="13:16" x14ac:dyDescent="0.25">
      <c r="M8156">
        <f>1*2.8*5.5</f>
        <v>15.399999999999999</v>
      </c>
      <c r="N8156">
        <v>1</v>
      </c>
      <c r="O8156">
        <v>2.8</v>
      </c>
      <c r="P8156">
        <v>5.5</v>
      </c>
    </row>
    <row r="8157" spans="13:16" x14ac:dyDescent="0.25">
      <c r="M8157">
        <f>1*2.8*6.5</f>
        <v>18.2</v>
      </c>
      <c r="N8157">
        <v>1</v>
      </c>
      <c r="O8157">
        <v>2.8</v>
      </c>
      <c r="P8157">
        <v>6.5</v>
      </c>
    </row>
    <row r="8158" spans="13:16" x14ac:dyDescent="0.25">
      <c r="M8158">
        <f>1*2.8*7.5</f>
        <v>21</v>
      </c>
      <c r="N8158">
        <v>1</v>
      </c>
      <c r="O8158">
        <v>2.8</v>
      </c>
      <c r="P8158">
        <v>7.5</v>
      </c>
    </row>
    <row r="8159" spans="13:16" x14ac:dyDescent="0.25">
      <c r="M8159">
        <f>1*2.8*8.5</f>
        <v>23.799999999999997</v>
      </c>
      <c r="N8159">
        <v>1</v>
      </c>
      <c r="O8159">
        <v>2.8</v>
      </c>
      <c r="P8159">
        <v>8.5</v>
      </c>
    </row>
    <row r="8160" spans="13:16" x14ac:dyDescent="0.25">
      <c r="M8160">
        <f>1*2.8*9.5</f>
        <v>26.599999999999998</v>
      </c>
      <c r="N8160">
        <v>1</v>
      </c>
      <c r="O8160">
        <v>2.8</v>
      </c>
      <c r="P8160">
        <v>9.5</v>
      </c>
    </row>
    <row r="8161" spans="13:16" x14ac:dyDescent="0.25">
      <c r="M8161">
        <f>1*2.8*10.5</f>
        <v>29.4</v>
      </c>
      <c r="N8161">
        <v>1</v>
      </c>
      <c r="O8161">
        <v>2.8</v>
      </c>
      <c r="P8161">
        <v>10.5</v>
      </c>
    </row>
    <row r="8162" spans="13:16" x14ac:dyDescent="0.25">
      <c r="M8162">
        <f>1*2.8*1.6</f>
        <v>4.4799999999999995</v>
      </c>
      <c r="N8162">
        <v>1</v>
      </c>
      <c r="O8162">
        <v>2.8</v>
      </c>
      <c r="P8162">
        <v>1.6</v>
      </c>
    </row>
    <row r="8163" spans="13:16" x14ac:dyDescent="0.25">
      <c r="M8163">
        <f>1*2.8*2.6</f>
        <v>7.2799999999999994</v>
      </c>
      <c r="N8163">
        <v>1</v>
      </c>
      <c r="O8163">
        <v>2.8</v>
      </c>
      <c r="P8163">
        <v>2.6</v>
      </c>
    </row>
    <row r="8164" spans="13:16" x14ac:dyDescent="0.25">
      <c r="M8164">
        <f>1*2.8*3.6</f>
        <v>10.08</v>
      </c>
      <c r="N8164">
        <v>1</v>
      </c>
      <c r="O8164">
        <v>2.8</v>
      </c>
      <c r="P8164">
        <v>3.6</v>
      </c>
    </row>
    <row r="8165" spans="13:16" x14ac:dyDescent="0.25">
      <c r="M8165">
        <f>1*2.8*4.6</f>
        <v>12.879999999999999</v>
      </c>
      <c r="N8165">
        <v>1</v>
      </c>
      <c r="O8165">
        <v>2.8</v>
      </c>
      <c r="P8165">
        <v>4.5999999999999996</v>
      </c>
    </row>
    <row r="8166" spans="13:16" x14ac:dyDescent="0.25">
      <c r="M8166">
        <f>1*2.8*5.6</f>
        <v>15.679999999999998</v>
      </c>
      <c r="N8166">
        <v>1</v>
      </c>
      <c r="O8166">
        <v>2.8</v>
      </c>
      <c r="P8166">
        <v>5.6</v>
      </c>
    </row>
    <row r="8167" spans="13:16" x14ac:dyDescent="0.25">
      <c r="M8167">
        <f>1*2.8*6.6</f>
        <v>18.479999999999997</v>
      </c>
      <c r="N8167">
        <v>1</v>
      </c>
      <c r="O8167">
        <v>2.8</v>
      </c>
      <c r="P8167">
        <v>6.6</v>
      </c>
    </row>
    <row r="8168" spans="13:16" x14ac:dyDescent="0.25">
      <c r="M8168">
        <f>1*2.8*7.6</f>
        <v>21.279999999999998</v>
      </c>
      <c r="N8168">
        <v>1</v>
      </c>
      <c r="O8168">
        <v>2.8</v>
      </c>
      <c r="P8168">
        <v>7.6</v>
      </c>
    </row>
    <row r="8169" spans="13:16" x14ac:dyDescent="0.25">
      <c r="M8169">
        <f>1*2.8*8.6</f>
        <v>24.08</v>
      </c>
      <c r="N8169">
        <v>1</v>
      </c>
      <c r="O8169">
        <v>2.8</v>
      </c>
      <c r="P8169">
        <v>8.6</v>
      </c>
    </row>
    <row r="8170" spans="13:16" x14ac:dyDescent="0.25">
      <c r="M8170">
        <f>1*2.8*9.6</f>
        <v>26.88</v>
      </c>
      <c r="N8170">
        <v>1</v>
      </c>
      <c r="O8170">
        <v>2.8</v>
      </c>
      <c r="P8170">
        <v>9.6</v>
      </c>
    </row>
    <row r="8171" spans="13:16" x14ac:dyDescent="0.25">
      <c r="M8171">
        <f>1*2.8*10.6</f>
        <v>29.679999999999996</v>
      </c>
      <c r="N8171">
        <v>1</v>
      </c>
      <c r="O8171">
        <v>2.8</v>
      </c>
      <c r="P8171">
        <v>10.6</v>
      </c>
    </row>
    <row r="8172" spans="13:16" x14ac:dyDescent="0.25">
      <c r="M8172">
        <f>1*2.8*1.7</f>
        <v>4.76</v>
      </c>
      <c r="N8172">
        <v>1</v>
      </c>
      <c r="O8172">
        <v>2.8</v>
      </c>
      <c r="P8172">
        <v>1.7</v>
      </c>
    </row>
    <row r="8173" spans="13:16" x14ac:dyDescent="0.25">
      <c r="M8173">
        <f>1*2.8*2.7</f>
        <v>7.56</v>
      </c>
      <c r="N8173">
        <v>1</v>
      </c>
      <c r="O8173">
        <v>2.8</v>
      </c>
      <c r="P8173">
        <v>2.7</v>
      </c>
    </row>
    <row r="8174" spans="13:16" x14ac:dyDescent="0.25">
      <c r="M8174">
        <f>1*2.8*3.7</f>
        <v>10.36</v>
      </c>
      <c r="N8174">
        <v>1</v>
      </c>
      <c r="O8174">
        <v>2.8</v>
      </c>
      <c r="P8174">
        <v>3.7</v>
      </c>
    </row>
    <row r="8175" spans="13:16" x14ac:dyDescent="0.25">
      <c r="M8175">
        <f>1*2.8*4.7</f>
        <v>13.16</v>
      </c>
      <c r="N8175">
        <v>1</v>
      </c>
      <c r="O8175">
        <v>2.8</v>
      </c>
      <c r="P8175">
        <v>4.7</v>
      </c>
    </row>
    <row r="8176" spans="13:16" x14ac:dyDescent="0.25">
      <c r="M8176">
        <f>1*2.8*5.7</f>
        <v>15.959999999999999</v>
      </c>
      <c r="N8176">
        <v>1</v>
      </c>
      <c r="O8176">
        <v>2.8</v>
      </c>
      <c r="P8176">
        <v>5.7</v>
      </c>
    </row>
    <row r="8177" spans="13:16" x14ac:dyDescent="0.25">
      <c r="M8177">
        <f>1*2.8*6.7</f>
        <v>18.759999999999998</v>
      </c>
      <c r="N8177">
        <v>1</v>
      </c>
      <c r="O8177">
        <v>2.8</v>
      </c>
      <c r="P8177">
        <v>6.7</v>
      </c>
    </row>
    <row r="8178" spans="13:16" x14ac:dyDescent="0.25">
      <c r="M8178">
        <f>1*2.8*7.7</f>
        <v>21.56</v>
      </c>
      <c r="N8178">
        <v>1</v>
      </c>
      <c r="O8178">
        <v>2.8</v>
      </c>
      <c r="P8178">
        <v>7.7</v>
      </c>
    </row>
    <row r="8179" spans="13:16" x14ac:dyDescent="0.25">
      <c r="M8179">
        <f>1*2.8*8.7</f>
        <v>24.359999999999996</v>
      </c>
      <c r="N8179">
        <v>1</v>
      </c>
      <c r="O8179">
        <v>2.8</v>
      </c>
      <c r="P8179">
        <v>8.6999999999999993</v>
      </c>
    </row>
    <row r="8180" spans="13:16" x14ac:dyDescent="0.25">
      <c r="M8180">
        <f>1*2.8*9.7</f>
        <v>27.159999999999997</v>
      </c>
      <c r="N8180">
        <v>1</v>
      </c>
      <c r="O8180">
        <v>2.8</v>
      </c>
      <c r="P8180">
        <v>9.6999999999999993</v>
      </c>
    </row>
    <row r="8181" spans="13:16" x14ac:dyDescent="0.25">
      <c r="M8181">
        <f>1*2.8*10.7</f>
        <v>29.959999999999997</v>
      </c>
      <c r="N8181">
        <v>1</v>
      </c>
      <c r="O8181">
        <v>2.8</v>
      </c>
      <c r="P8181">
        <v>10.7</v>
      </c>
    </row>
    <row r="8182" spans="13:16" x14ac:dyDescent="0.25">
      <c r="M8182">
        <f>1*2.8*1.8</f>
        <v>5.04</v>
      </c>
      <c r="N8182">
        <v>1</v>
      </c>
      <c r="O8182">
        <v>2.8</v>
      </c>
      <c r="P8182">
        <v>1.8</v>
      </c>
    </row>
    <row r="8183" spans="13:16" x14ac:dyDescent="0.25">
      <c r="M8183">
        <f>1*2.8*2.8</f>
        <v>7.839999999999999</v>
      </c>
      <c r="N8183">
        <v>1</v>
      </c>
      <c r="O8183">
        <v>2.8</v>
      </c>
      <c r="P8183">
        <v>2.8</v>
      </c>
    </row>
    <row r="8184" spans="13:16" x14ac:dyDescent="0.25">
      <c r="M8184">
        <f>1*2.8*3.8</f>
        <v>10.639999999999999</v>
      </c>
      <c r="N8184">
        <v>1</v>
      </c>
      <c r="O8184">
        <v>2.8</v>
      </c>
      <c r="P8184">
        <v>3.8</v>
      </c>
    </row>
    <row r="8185" spans="13:16" x14ac:dyDescent="0.25">
      <c r="M8185">
        <f>1*2.8*4.8</f>
        <v>13.44</v>
      </c>
      <c r="N8185">
        <v>1</v>
      </c>
      <c r="O8185">
        <v>2.8</v>
      </c>
      <c r="P8185">
        <v>4.8</v>
      </c>
    </row>
    <row r="8186" spans="13:16" x14ac:dyDescent="0.25">
      <c r="M8186">
        <f>1*2.8*5.8</f>
        <v>16.239999999999998</v>
      </c>
      <c r="N8186">
        <v>1</v>
      </c>
      <c r="O8186">
        <v>2.8</v>
      </c>
      <c r="P8186">
        <v>5.8</v>
      </c>
    </row>
    <row r="8187" spans="13:16" x14ac:dyDescent="0.25">
      <c r="M8187">
        <f>1*2.8*6.8</f>
        <v>19.04</v>
      </c>
      <c r="N8187">
        <v>1</v>
      </c>
      <c r="O8187">
        <v>2.8</v>
      </c>
      <c r="P8187">
        <v>6.8</v>
      </c>
    </row>
    <row r="8188" spans="13:16" x14ac:dyDescent="0.25">
      <c r="M8188">
        <f>1*2.8*7.8</f>
        <v>21.84</v>
      </c>
      <c r="N8188">
        <v>1</v>
      </c>
      <c r="O8188">
        <v>2.8</v>
      </c>
      <c r="P8188">
        <v>7.8</v>
      </c>
    </row>
    <row r="8189" spans="13:16" x14ac:dyDescent="0.25">
      <c r="M8189">
        <f>1*2.8*8.8</f>
        <v>24.64</v>
      </c>
      <c r="N8189">
        <v>1</v>
      </c>
      <c r="O8189">
        <v>2.8</v>
      </c>
      <c r="P8189">
        <v>8.8000000000000007</v>
      </c>
    </row>
    <row r="8190" spans="13:16" x14ac:dyDescent="0.25">
      <c r="M8190">
        <f>1*2.8*9.8</f>
        <v>27.44</v>
      </c>
      <c r="N8190">
        <v>1</v>
      </c>
      <c r="O8190">
        <v>2.8</v>
      </c>
      <c r="P8190">
        <v>9.8000000000000007</v>
      </c>
    </row>
    <row r="8191" spans="13:16" x14ac:dyDescent="0.25">
      <c r="M8191">
        <f>1*2.8*10.8</f>
        <v>30.24</v>
      </c>
      <c r="N8191">
        <v>1</v>
      </c>
      <c r="O8191">
        <v>2.8</v>
      </c>
      <c r="P8191">
        <v>10.8</v>
      </c>
    </row>
    <row r="8192" spans="13:16" x14ac:dyDescent="0.25">
      <c r="M8192">
        <f>1*2.8*1.9</f>
        <v>5.3199999999999994</v>
      </c>
      <c r="N8192">
        <v>1</v>
      </c>
      <c r="O8192">
        <v>2.8</v>
      </c>
      <c r="P8192">
        <v>1.9</v>
      </c>
    </row>
    <row r="8193" spans="13:16" x14ac:dyDescent="0.25">
      <c r="M8193">
        <f>1*2.8*2.9</f>
        <v>8.1199999999999992</v>
      </c>
      <c r="N8193">
        <v>1</v>
      </c>
      <c r="O8193">
        <v>2.8</v>
      </c>
      <c r="P8193">
        <v>2.9</v>
      </c>
    </row>
    <row r="8194" spans="13:16" x14ac:dyDescent="0.25">
      <c r="M8194">
        <f>1*2.8*3.9</f>
        <v>10.92</v>
      </c>
      <c r="N8194">
        <v>1</v>
      </c>
      <c r="O8194">
        <v>2.8</v>
      </c>
      <c r="P8194">
        <v>3.9</v>
      </c>
    </row>
    <row r="8195" spans="13:16" x14ac:dyDescent="0.25">
      <c r="M8195">
        <f>1*2.8*4.9</f>
        <v>13.72</v>
      </c>
      <c r="N8195">
        <v>1</v>
      </c>
      <c r="O8195">
        <v>2.8</v>
      </c>
      <c r="P8195">
        <v>4.9000000000000004</v>
      </c>
    </row>
    <row r="8196" spans="13:16" x14ac:dyDescent="0.25">
      <c r="M8196">
        <f>1*2.8*5.9</f>
        <v>16.52</v>
      </c>
      <c r="N8196">
        <v>1</v>
      </c>
      <c r="O8196">
        <v>2.8</v>
      </c>
      <c r="P8196">
        <v>5.9</v>
      </c>
    </row>
    <row r="8197" spans="13:16" x14ac:dyDescent="0.25">
      <c r="M8197">
        <f>1*2.8*6.9</f>
        <v>19.32</v>
      </c>
      <c r="N8197">
        <v>1</v>
      </c>
      <c r="O8197">
        <v>2.8</v>
      </c>
      <c r="P8197">
        <v>6.9</v>
      </c>
    </row>
    <row r="8198" spans="13:16" x14ac:dyDescent="0.25">
      <c r="M8198">
        <f>1*2.8*7.9</f>
        <v>22.12</v>
      </c>
      <c r="N8198">
        <v>1</v>
      </c>
      <c r="O8198">
        <v>2.8</v>
      </c>
      <c r="P8198">
        <v>7.9</v>
      </c>
    </row>
    <row r="8199" spans="13:16" x14ac:dyDescent="0.25">
      <c r="M8199">
        <f>1*2.8*8.9</f>
        <v>24.919999999999998</v>
      </c>
      <c r="N8199">
        <v>1</v>
      </c>
      <c r="O8199">
        <v>2.8</v>
      </c>
      <c r="P8199">
        <v>8.9</v>
      </c>
    </row>
    <row r="8200" spans="13:16" x14ac:dyDescent="0.25">
      <c r="M8200">
        <f>1*2.8*9.9</f>
        <v>27.72</v>
      </c>
      <c r="N8200">
        <v>1</v>
      </c>
      <c r="O8200">
        <v>2.8</v>
      </c>
      <c r="P8200">
        <v>9.9</v>
      </c>
    </row>
    <row r="8201" spans="13:16" x14ac:dyDescent="0.25">
      <c r="M8201">
        <f>1*2.8*10.9</f>
        <v>30.52</v>
      </c>
      <c r="N8201">
        <v>1</v>
      </c>
      <c r="O8201">
        <v>2.8</v>
      </c>
      <c r="P8201">
        <v>10.9</v>
      </c>
    </row>
    <row r="8202" spans="13:16" x14ac:dyDescent="0.25">
      <c r="M8202">
        <f>1*3.8*1</f>
        <v>3.8</v>
      </c>
      <c r="N8202">
        <v>1</v>
      </c>
      <c r="O8202">
        <v>3.8</v>
      </c>
      <c r="P8202">
        <v>1</v>
      </c>
    </row>
    <row r="8203" spans="13:16" x14ac:dyDescent="0.25">
      <c r="M8203">
        <f>1*3.8*2</f>
        <v>7.6</v>
      </c>
      <c r="N8203">
        <v>1</v>
      </c>
      <c r="O8203">
        <v>3.8</v>
      </c>
      <c r="P8203">
        <v>2</v>
      </c>
    </row>
    <row r="8204" spans="13:16" x14ac:dyDescent="0.25">
      <c r="M8204">
        <f>1*3.8*3</f>
        <v>11.399999999999999</v>
      </c>
      <c r="N8204">
        <v>1</v>
      </c>
      <c r="O8204">
        <v>3.8</v>
      </c>
      <c r="P8204">
        <v>3</v>
      </c>
    </row>
    <row r="8205" spans="13:16" x14ac:dyDescent="0.25">
      <c r="M8205">
        <f>1*3.8*4</f>
        <v>15.2</v>
      </c>
      <c r="N8205">
        <v>1</v>
      </c>
      <c r="O8205">
        <v>3.8</v>
      </c>
      <c r="P8205">
        <v>4</v>
      </c>
    </row>
    <row r="8206" spans="13:16" x14ac:dyDescent="0.25">
      <c r="M8206">
        <f>1*3.8*5</f>
        <v>19</v>
      </c>
      <c r="N8206">
        <v>1</v>
      </c>
      <c r="O8206">
        <v>3.8</v>
      </c>
      <c r="P8206">
        <v>5</v>
      </c>
    </row>
    <row r="8207" spans="13:16" x14ac:dyDescent="0.25">
      <c r="M8207">
        <f>1*3.8*6</f>
        <v>22.799999999999997</v>
      </c>
      <c r="N8207">
        <v>1</v>
      </c>
      <c r="O8207">
        <v>3.8</v>
      </c>
      <c r="P8207">
        <v>6</v>
      </c>
    </row>
    <row r="8208" spans="13:16" x14ac:dyDescent="0.25">
      <c r="M8208">
        <f>1*3.8*7</f>
        <v>26.599999999999998</v>
      </c>
      <c r="N8208">
        <v>1</v>
      </c>
      <c r="O8208">
        <v>3.8</v>
      </c>
      <c r="P8208">
        <v>7</v>
      </c>
    </row>
    <row r="8209" spans="13:16" x14ac:dyDescent="0.25">
      <c r="M8209">
        <f>1*3.8*8</f>
        <v>30.4</v>
      </c>
      <c r="N8209">
        <v>1</v>
      </c>
      <c r="O8209">
        <v>3.8</v>
      </c>
      <c r="P8209">
        <v>8</v>
      </c>
    </row>
    <row r="8210" spans="13:16" x14ac:dyDescent="0.25">
      <c r="M8210">
        <f>1*3.8*9</f>
        <v>34.199999999999996</v>
      </c>
      <c r="N8210">
        <v>1</v>
      </c>
      <c r="O8210">
        <v>3.8</v>
      </c>
      <c r="P8210">
        <v>9</v>
      </c>
    </row>
    <row r="8211" spans="13:16" x14ac:dyDescent="0.25">
      <c r="M8211">
        <f>1*3.8*10</f>
        <v>38</v>
      </c>
      <c r="N8211">
        <v>1</v>
      </c>
      <c r="O8211">
        <v>3.8</v>
      </c>
      <c r="P8211">
        <v>10</v>
      </c>
    </row>
    <row r="8212" spans="13:16" x14ac:dyDescent="0.25">
      <c r="M8212">
        <f>1*3.8*1.1</f>
        <v>4.18</v>
      </c>
      <c r="N8212">
        <v>1</v>
      </c>
      <c r="O8212">
        <v>3.8</v>
      </c>
      <c r="P8212">
        <v>1.1000000000000001</v>
      </c>
    </row>
    <row r="8213" spans="13:16" x14ac:dyDescent="0.25">
      <c r="M8213">
        <f>1*3.8*2.1</f>
        <v>7.9799999999999995</v>
      </c>
      <c r="N8213">
        <v>1</v>
      </c>
      <c r="O8213">
        <v>3.8</v>
      </c>
      <c r="P8213">
        <v>2.1</v>
      </c>
    </row>
    <row r="8214" spans="13:16" x14ac:dyDescent="0.25">
      <c r="M8214">
        <f>1*3.8*3.1</f>
        <v>11.78</v>
      </c>
      <c r="N8214">
        <v>1</v>
      </c>
      <c r="O8214">
        <v>3.8</v>
      </c>
      <c r="P8214">
        <v>3.1</v>
      </c>
    </row>
    <row r="8215" spans="13:16" x14ac:dyDescent="0.25">
      <c r="M8215">
        <f>1*3.8*4.1</f>
        <v>15.579999999999998</v>
      </c>
      <c r="N8215">
        <v>1</v>
      </c>
      <c r="O8215">
        <v>3.8</v>
      </c>
      <c r="P8215">
        <v>4.0999999999999996</v>
      </c>
    </row>
    <row r="8216" spans="13:16" x14ac:dyDescent="0.25">
      <c r="M8216">
        <f>1*3.8*5.1</f>
        <v>19.38</v>
      </c>
      <c r="N8216">
        <v>1</v>
      </c>
      <c r="O8216">
        <v>3.8</v>
      </c>
      <c r="P8216">
        <v>5.0999999999999996</v>
      </c>
    </row>
    <row r="8217" spans="13:16" x14ac:dyDescent="0.25">
      <c r="M8217">
        <f>1*3.8*6.1</f>
        <v>23.179999999999996</v>
      </c>
      <c r="N8217">
        <v>1</v>
      </c>
      <c r="O8217">
        <v>3.8</v>
      </c>
      <c r="P8217">
        <v>6.1</v>
      </c>
    </row>
    <row r="8218" spans="13:16" x14ac:dyDescent="0.25">
      <c r="M8218">
        <f>1*3.8*7.1</f>
        <v>26.979999999999997</v>
      </c>
      <c r="N8218">
        <v>1</v>
      </c>
      <c r="O8218">
        <v>3.8</v>
      </c>
      <c r="P8218">
        <v>7.1</v>
      </c>
    </row>
    <row r="8219" spans="13:16" x14ac:dyDescent="0.25">
      <c r="M8219">
        <f>1*3.8*8.1</f>
        <v>30.779999999999998</v>
      </c>
      <c r="N8219">
        <v>1</v>
      </c>
      <c r="O8219">
        <v>3.8</v>
      </c>
      <c r="P8219">
        <v>8.1</v>
      </c>
    </row>
    <row r="8220" spans="13:16" x14ac:dyDescent="0.25">
      <c r="M8220">
        <f>1*3.8*9.1</f>
        <v>34.58</v>
      </c>
      <c r="N8220">
        <v>1</v>
      </c>
      <c r="O8220">
        <v>3.8</v>
      </c>
      <c r="P8220">
        <v>9.1</v>
      </c>
    </row>
    <row r="8221" spans="13:16" x14ac:dyDescent="0.25">
      <c r="M8221">
        <f>1*3.8*10.1</f>
        <v>38.379999999999995</v>
      </c>
      <c r="N8221">
        <v>1</v>
      </c>
      <c r="O8221">
        <v>3.8</v>
      </c>
      <c r="P8221">
        <v>10.1</v>
      </c>
    </row>
    <row r="8222" spans="13:16" x14ac:dyDescent="0.25">
      <c r="M8222">
        <f>1*3.8*1.2</f>
        <v>4.5599999999999996</v>
      </c>
      <c r="N8222">
        <v>1</v>
      </c>
      <c r="O8222">
        <v>3.8</v>
      </c>
      <c r="P8222">
        <v>1.2</v>
      </c>
    </row>
    <row r="8223" spans="13:16" x14ac:dyDescent="0.25">
      <c r="M8223">
        <f>1*3.8*2.2</f>
        <v>8.36</v>
      </c>
      <c r="N8223">
        <v>1</v>
      </c>
      <c r="O8223">
        <v>3.8</v>
      </c>
      <c r="P8223">
        <v>2.2000000000000002</v>
      </c>
    </row>
    <row r="8224" spans="13:16" x14ac:dyDescent="0.25">
      <c r="M8224">
        <f>1*3.8*3.2</f>
        <v>12.16</v>
      </c>
      <c r="N8224">
        <v>1</v>
      </c>
      <c r="O8224">
        <v>3.8</v>
      </c>
      <c r="P8224">
        <v>3.2</v>
      </c>
    </row>
    <row r="8225" spans="13:16" x14ac:dyDescent="0.25">
      <c r="M8225">
        <f>1*3.8*4.2</f>
        <v>15.959999999999999</v>
      </c>
      <c r="N8225">
        <v>1</v>
      </c>
      <c r="O8225">
        <v>3.8</v>
      </c>
      <c r="P8225">
        <v>4.2</v>
      </c>
    </row>
    <row r="8226" spans="13:16" x14ac:dyDescent="0.25">
      <c r="M8226">
        <f>1*3.8*5.2</f>
        <v>19.759999999999998</v>
      </c>
      <c r="N8226">
        <v>1</v>
      </c>
      <c r="O8226">
        <v>3.8</v>
      </c>
      <c r="P8226">
        <v>5.2</v>
      </c>
    </row>
    <row r="8227" spans="13:16" x14ac:dyDescent="0.25">
      <c r="M8227">
        <f>1*3.8*6.2</f>
        <v>23.56</v>
      </c>
      <c r="N8227">
        <v>1</v>
      </c>
      <c r="O8227">
        <v>3.8</v>
      </c>
      <c r="P8227">
        <v>6.2</v>
      </c>
    </row>
    <row r="8228" spans="13:16" x14ac:dyDescent="0.25">
      <c r="M8228">
        <f>1*3.8*7.2</f>
        <v>27.36</v>
      </c>
      <c r="N8228">
        <v>1</v>
      </c>
      <c r="O8228">
        <v>3.8</v>
      </c>
      <c r="P8228">
        <v>7.2</v>
      </c>
    </row>
    <row r="8229" spans="13:16" x14ac:dyDescent="0.25">
      <c r="M8229">
        <f>1*3.8*8.2</f>
        <v>31.159999999999997</v>
      </c>
      <c r="N8229">
        <v>1</v>
      </c>
      <c r="O8229">
        <v>3.8</v>
      </c>
      <c r="P8229">
        <v>8.1999999999999993</v>
      </c>
    </row>
    <row r="8230" spans="13:16" x14ac:dyDescent="0.25">
      <c r="M8230">
        <f>1*3.8*9.2</f>
        <v>34.959999999999994</v>
      </c>
      <c r="N8230">
        <v>1</v>
      </c>
      <c r="O8230">
        <v>3.8</v>
      </c>
      <c r="P8230">
        <v>9.1999999999999993</v>
      </c>
    </row>
    <row r="8231" spans="13:16" x14ac:dyDescent="0.25">
      <c r="M8231">
        <f>1*3.8*10.2</f>
        <v>38.76</v>
      </c>
      <c r="N8231">
        <v>1</v>
      </c>
      <c r="O8231">
        <v>3.8</v>
      </c>
      <c r="P8231">
        <v>10.199999999999999</v>
      </c>
    </row>
    <row r="8232" spans="13:16" x14ac:dyDescent="0.25">
      <c r="M8232">
        <f>1*3.8*1.3</f>
        <v>4.9399999999999995</v>
      </c>
      <c r="N8232">
        <v>1</v>
      </c>
      <c r="O8232">
        <v>3.8</v>
      </c>
      <c r="P8232">
        <v>1.3</v>
      </c>
    </row>
    <row r="8233" spans="13:16" x14ac:dyDescent="0.25">
      <c r="M8233">
        <f>1*3.8*2.3</f>
        <v>8.7399999999999984</v>
      </c>
      <c r="N8233">
        <v>1</v>
      </c>
      <c r="O8233">
        <v>3.8</v>
      </c>
      <c r="P8233">
        <v>2.2999999999999998</v>
      </c>
    </row>
    <row r="8234" spans="13:16" x14ac:dyDescent="0.25">
      <c r="M8234">
        <f>1*3.8*3.3</f>
        <v>12.54</v>
      </c>
      <c r="N8234">
        <v>1</v>
      </c>
      <c r="O8234">
        <v>3.8</v>
      </c>
      <c r="P8234">
        <v>3.3</v>
      </c>
    </row>
    <row r="8235" spans="13:16" x14ac:dyDescent="0.25">
      <c r="M8235">
        <f>1*3.8*4.3</f>
        <v>16.34</v>
      </c>
      <c r="N8235">
        <v>1</v>
      </c>
      <c r="O8235">
        <v>3.8</v>
      </c>
      <c r="P8235">
        <v>4.3</v>
      </c>
    </row>
    <row r="8236" spans="13:16" x14ac:dyDescent="0.25">
      <c r="M8236">
        <f>1*3.8*5.3</f>
        <v>20.139999999999997</v>
      </c>
      <c r="N8236">
        <v>1</v>
      </c>
      <c r="O8236">
        <v>3.8</v>
      </c>
      <c r="P8236">
        <v>5.3</v>
      </c>
    </row>
    <row r="8237" spans="13:16" x14ac:dyDescent="0.25">
      <c r="M8237">
        <f>1*3.8*6.3</f>
        <v>23.939999999999998</v>
      </c>
      <c r="N8237">
        <v>1</v>
      </c>
      <c r="O8237">
        <v>3.8</v>
      </c>
      <c r="P8237">
        <v>6.3</v>
      </c>
    </row>
    <row r="8238" spans="13:16" x14ac:dyDescent="0.25">
      <c r="M8238">
        <f>1*3.8*7.3</f>
        <v>27.74</v>
      </c>
      <c r="N8238">
        <v>1</v>
      </c>
      <c r="O8238">
        <v>3.8</v>
      </c>
      <c r="P8238">
        <v>7.3</v>
      </c>
    </row>
    <row r="8239" spans="13:16" x14ac:dyDescent="0.25">
      <c r="M8239">
        <f>1*3.8*8.3</f>
        <v>31.540000000000003</v>
      </c>
      <c r="N8239">
        <v>1</v>
      </c>
      <c r="O8239">
        <v>3.8</v>
      </c>
      <c r="P8239">
        <v>8.3000000000000007</v>
      </c>
    </row>
    <row r="8240" spans="13:16" x14ac:dyDescent="0.25">
      <c r="M8240">
        <f>1*3.8*9.3</f>
        <v>35.340000000000003</v>
      </c>
      <c r="N8240">
        <v>1</v>
      </c>
      <c r="O8240">
        <v>3.8</v>
      </c>
      <c r="P8240">
        <v>9.3000000000000007</v>
      </c>
    </row>
    <row r="8241" spans="13:16" x14ac:dyDescent="0.25">
      <c r="M8241">
        <f>1*3.8*10.3</f>
        <v>39.14</v>
      </c>
      <c r="N8241">
        <v>1</v>
      </c>
      <c r="O8241">
        <v>3.8</v>
      </c>
      <c r="P8241">
        <v>10.3</v>
      </c>
    </row>
    <row r="8242" spans="13:16" x14ac:dyDescent="0.25">
      <c r="M8242">
        <f>1*3.8*1.4</f>
        <v>5.3199999999999994</v>
      </c>
      <c r="N8242">
        <v>1</v>
      </c>
      <c r="O8242">
        <v>3.8</v>
      </c>
      <c r="P8242">
        <v>1.4</v>
      </c>
    </row>
    <row r="8243" spans="13:16" x14ac:dyDescent="0.25">
      <c r="M8243">
        <f>1*3.8*2.4</f>
        <v>9.1199999999999992</v>
      </c>
      <c r="N8243">
        <v>1</v>
      </c>
      <c r="O8243">
        <v>3.8</v>
      </c>
      <c r="P8243">
        <v>2.4</v>
      </c>
    </row>
    <row r="8244" spans="13:16" x14ac:dyDescent="0.25">
      <c r="M8244">
        <f>1*3.8*3.4</f>
        <v>12.92</v>
      </c>
      <c r="N8244">
        <v>1</v>
      </c>
      <c r="O8244">
        <v>3.8</v>
      </c>
      <c r="P8244">
        <v>3.4</v>
      </c>
    </row>
    <row r="8245" spans="13:16" x14ac:dyDescent="0.25">
      <c r="M8245">
        <f>1*3.8*4.4</f>
        <v>16.72</v>
      </c>
      <c r="N8245">
        <v>1</v>
      </c>
      <c r="O8245">
        <v>3.8</v>
      </c>
      <c r="P8245">
        <v>4.4000000000000004</v>
      </c>
    </row>
    <row r="8246" spans="13:16" x14ac:dyDescent="0.25">
      <c r="M8246">
        <f>1*3.8*5.4</f>
        <v>20.52</v>
      </c>
      <c r="N8246">
        <v>1</v>
      </c>
      <c r="O8246">
        <v>3.8</v>
      </c>
      <c r="P8246">
        <v>5.4</v>
      </c>
    </row>
    <row r="8247" spans="13:16" x14ac:dyDescent="0.25">
      <c r="M8247">
        <f>1*3.8*6.4</f>
        <v>24.32</v>
      </c>
      <c r="N8247">
        <v>1</v>
      </c>
      <c r="O8247">
        <v>3.8</v>
      </c>
      <c r="P8247">
        <v>6.4</v>
      </c>
    </row>
    <row r="8248" spans="13:16" x14ac:dyDescent="0.25">
      <c r="M8248">
        <f>1*3.8*7.4</f>
        <v>28.12</v>
      </c>
      <c r="N8248">
        <v>1</v>
      </c>
      <c r="O8248">
        <v>3.8</v>
      </c>
      <c r="P8248">
        <v>7.4</v>
      </c>
    </row>
    <row r="8249" spans="13:16" x14ac:dyDescent="0.25">
      <c r="M8249">
        <f>1*3.8*8.4</f>
        <v>31.919999999999998</v>
      </c>
      <c r="N8249">
        <v>1</v>
      </c>
      <c r="O8249">
        <v>3.8</v>
      </c>
      <c r="P8249">
        <v>8.4</v>
      </c>
    </row>
    <row r="8250" spans="13:16" x14ac:dyDescent="0.25">
      <c r="M8250">
        <f>1*3.8*9.4</f>
        <v>35.72</v>
      </c>
      <c r="N8250">
        <v>1</v>
      </c>
      <c r="O8250">
        <v>3.8</v>
      </c>
      <c r="P8250">
        <v>9.4</v>
      </c>
    </row>
    <row r="8251" spans="13:16" x14ac:dyDescent="0.25">
      <c r="M8251">
        <f>1*3.8*10.4</f>
        <v>39.519999999999996</v>
      </c>
      <c r="N8251">
        <v>1</v>
      </c>
      <c r="O8251">
        <v>3.8</v>
      </c>
      <c r="P8251">
        <v>10.4</v>
      </c>
    </row>
    <row r="8252" spans="13:16" x14ac:dyDescent="0.25">
      <c r="M8252">
        <f>1*3.8*1.5</f>
        <v>5.6999999999999993</v>
      </c>
      <c r="N8252">
        <v>1</v>
      </c>
      <c r="O8252">
        <v>3.8</v>
      </c>
      <c r="P8252">
        <v>1.5</v>
      </c>
    </row>
    <row r="8253" spans="13:16" x14ac:dyDescent="0.25">
      <c r="M8253">
        <f>1*3.8*2.5</f>
        <v>9.5</v>
      </c>
      <c r="N8253">
        <v>1</v>
      </c>
      <c r="O8253">
        <v>3.8</v>
      </c>
      <c r="P8253">
        <v>2.5</v>
      </c>
    </row>
    <row r="8254" spans="13:16" x14ac:dyDescent="0.25">
      <c r="M8254">
        <f>1*3.8*3.5</f>
        <v>13.299999999999999</v>
      </c>
      <c r="N8254">
        <v>1</v>
      </c>
      <c r="O8254">
        <v>3.8</v>
      </c>
      <c r="P8254">
        <v>3.5</v>
      </c>
    </row>
    <row r="8255" spans="13:16" x14ac:dyDescent="0.25">
      <c r="M8255">
        <f>1*3.8*4.5</f>
        <v>17.099999999999998</v>
      </c>
      <c r="N8255">
        <v>1</v>
      </c>
      <c r="O8255">
        <v>3.8</v>
      </c>
      <c r="P8255">
        <v>4.5</v>
      </c>
    </row>
    <row r="8256" spans="13:16" x14ac:dyDescent="0.25">
      <c r="M8256">
        <f>1*3.8*5.5</f>
        <v>20.9</v>
      </c>
      <c r="N8256">
        <v>1</v>
      </c>
      <c r="O8256">
        <v>3.8</v>
      </c>
      <c r="P8256">
        <v>5.5</v>
      </c>
    </row>
    <row r="8257" spans="13:16" x14ac:dyDescent="0.25">
      <c r="M8257">
        <f>1*3.8*6.5</f>
        <v>24.7</v>
      </c>
      <c r="N8257">
        <v>1</v>
      </c>
      <c r="O8257">
        <v>3.8</v>
      </c>
      <c r="P8257">
        <v>6.5</v>
      </c>
    </row>
    <row r="8258" spans="13:16" x14ac:dyDescent="0.25">
      <c r="M8258">
        <f>1*3.8*7.5</f>
        <v>28.5</v>
      </c>
      <c r="N8258">
        <v>1</v>
      </c>
      <c r="O8258">
        <v>3.8</v>
      </c>
      <c r="P8258">
        <v>7.5</v>
      </c>
    </row>
    <row r="8259" spans="13:16" x14ac:dyDescent="0.25">
      <c r="M8259">
        <f>1*3.8*8.5</f>
        <v>32.299999999999997</v>
      </c>
      <c r="N8259">
        <v>1</v>
      </c>
      <c r="O8259">
        <v>3.8</v>
      </c>
      <c r="P8259">
        <v>8.5</v>
      </c>
    </row>
    <row r="8260" spans="13:16" x14ac:dyDescent="0.25">
      <c r="M8260">
        <f>1*3.8*9.5</f>
        <v>36.1</v>
      </c>
      <c r="N8260">
        <v>1</v>
      </c>
      <c r="O8260">
        <v>3.8</v>
      </c>
      <c r="P8260">
        <v>9.5</v>
      </c>
    </row>
    <row r="8261" spans="13:16" x14ac:dyDescent="0.25">
      <c r="M8261">
        <f>1*3.8*10.5</f>
        <v>39.9</v>
      </c>
      <c r="N8261">
        <v>1</v>
      </c>
      <c r="O8261">
        <v>3.8</v>
      </c>
      <c r="P8261">
        <v>10.5</v>
      </c>
    </row>
    <row r="8262" spans="13:16" x14ac:dyDescent="0.25">
      <c r="M8262">
        <f>1*3.8*1.6</f>
        <v>6.08</v>
      </c>
      <c r="N8262">
        <v>1</v>
      </c>
      <c r="O8262">
        <v>3.8</v>
      </c>
      <c r="P8262">
        <v>1.6</v>
      </c>
    </row>
    <row r="8263" spans="13:16" x14ac:dyDescent="0.25">
      <c r="M8263">
        <f>1*3.8*2.6</f>
        <v>9.879999999999999</v>
      </c>
      <c r="N8263">
        <v>1</v>
      </c>
      <c r="O8263">
        <v>3.8</v>
      </c>
      <c r="P8263">
        <v>2.6</v>
      </c>
    </row>
    <row r="8264" spans="13:16" x14ac:dyDescent="0.25">
      <c r="M8264">
        <f>1*3.8*3.6</f>
        <v>13.68</v>
      </c>
      <c r="N8264">
        <v>1</v>
      </c>
      <c r="O8264">
        <v>3.8</v>
      </c>
      <c r="P8264">
        <v>3.6</v>
      </c>
    </row>
    <row r="8265" spans="13:16" x14ac:dyDescent="0.25">
      <c r="M8265">
        <f>1*3.8*4.6</f>
        <v>17.479999999999997</v>
      </c>
      <c r="N8265">
        <v>1</v>
      </c>
      <c r="O8265">
        <v>3.8</v>
      </c>
      <c r="P8265">
        <v>4.5999999999999996</v>
      </c>
    </row>
    <row r="8266" spans="13:16" x14ac:dyDescent="0.25">
      <c r="M8266">
        <f>1*3.8*5.6</f>
        <v>21.279999999999998</v>
      </c>
      <c r="N8266">
        <v>1</v>
      </c>
      <c r="O8266">
        <v>3.8</v>
      </c>
      <c r="P8266">
        <v>5.6</v>
      </c>
    </row>
    <row r="8267" spans="13:16" x14ac:dyDescent="0.25">
      <c r="M8267">
        <f>1*3.8*6.6</f>
        <v>25.08</v>
      </c>
      <c r="N8267">
        <v>1</v>
      </c>
      <c r="O8267">
        <v>3.8</v>
      </c>
      <c r="P8267">
        <v>6.6</v>
      </c>
    </row>
    <row r="8268" spans="13:16" x14ac:dyDescent="0.25">
      <c r="M8268">
        <f>1*3.8*7.6</f>
        <v>28.88</v>
      </c>
      <c r="N8268">
        <v>1</v>
      </c>
      <c r="O8268">
        <v>3.8</v>
      </c>
      <c r="P8268">
        <v>7.6</v>
      </c>
    </row>
    <row r="8269" spans="13:16" x14ac:dyDescent="0.25">
      <c r="M8269">
        <f>1*3.8*8.6</f>
        <v>32.68</v>
      </c>
      <c r="N8269">
        <v>1</v>
      </c>
      <c r="O8269">
        <v>3.8</v>
      </c>
      <c r="P8269">
        <v>8.6</v>
      </c>
    </row>
    <row r="8270" spans="13:16" x14ac:dyDescent="0.25">
      <c r="M8270">
        <f>1*3.8*9.6</f>
        <v>36.479999999999997</v>
      </c>
      <c r="N8270">
        <v>1</v>
      </c>
      <c r="O8270">
        <v>3.8</v>
      </c>
      <c r="P8270">
        <v>9.6</v>
      </c>
    </row>
    <row r="8271" spans="13:16" x14ac:dyDescent="0.25">
      <c r="M8271">
        <f>1*3.8*10.6</f>
        <v>40.279999999999994</v>
      </c>
      <c r="N8271">
        <v>1</v>
      </c>
      <c r="O8271">
        <v>3.8</v>
      </c>
      <c r="P8271">
        <v>10.6</v>
      </c>
    </row>
    <row r="8272" spans="13:16" x14ac:dyDescent="0.25">
      <c r="M8272">
        <f>1*3.8*1.7</f>
        <v>6.46</v>
      </c>
      <c r="N8272">
        <v>1</v>
      </c>
      <c r="O8272">
        <v>3.8</v>
      </c>
      <c r="P8272">
        <v>1.7</v>
      </c>
    </row>
    <row r="8273" spans="13:16" x14ac:dyDescent="0.25">
      <c r="M8273">
        <f>1*3.8*2.7</f>
        <v>10.26</v>
      </c>
      <c r="N8273">
        <v>1</v>
      </c>
      <c r="O8273">
        <v>3.8</v>
      </c>
      <c r="P8273">
        <v>2.7</v>
      </c>
    </row>
    <row r="8274" spans="13:16" x14ac:dyDescent="0.25">
      <c r="M8274">
        <f>1*3.8*3.7</f>
        <v>14.06</v>
      </c>
      <c r="N8274">
        <v>1</v>
      </c>
      <c r="O8274">
        <v>3.8</v>
      </c>
      <c r="P8274">
        <v>3.7</v>
      </c>
    </row>
    <row r="8275" spans="13:16" x14ac:dyDescent="0.25">
      <c r="M8275">
        <f>1*3.8*4.7</f>
        <v>17.86</v>
      </c>
      <c r="N8275">
        <v>1</v>
      </c>
      <c r="O8275">
        <v>3.8</v>
      </c>
      <c r="P8275">
        <v>4.7</v>
      </c>
    </row>
    <row r="8276" spans="13:16" x14ac:dyDescent="0.25">
      <c r="M8276">
        <f>1*3.8*5.7</f>
        <v>21.66</v>
      </c>
      <c r="N8276">
        <v>1</v>
      </c>
      <c r="O8276">
        <v>3.8</v>
      </c>
      <c r="P8276">
        <v>5.7</v>
      </c>
    </row>
    <row r="8277" spans="13:16" x14ac:dyDescent="0.25">
      <c r="M8277">
        <f>1*3.8*6.7</f>
        <v>25.46</v>
      </c>
      <c r="N8277">
        <v>1</v>
      </c>
      <c r="O8277">
        <v>3.8</v>
      </c>
      <c r="P8277">
        <v>6.7</v>
      </c>
    </row>
    <row r="8278" spans="13:16" x14ac:dyDescent="0.25">
      <c r="M8278">
        <f>1*3.8*7.7</f>
        <v>29.259999999999998</v>
      </c>
      <c r="N8278">
        <v>1</v>
      </c>
      <c r="O8278">
        <v>3.8</v>
      </c>
      <c r="P8278">
        <v>7.7</v>
      </c>
    </row>
    <row r="8279" spans="13:16" x14ac:dyDescent="0.25">
      <c r="M8279">
        <f>1*3.8*8.7</f>
        <v>33.059999999999995</v>
      </c>
      <c r="N8279">
        <v>1</v>
      </c>
      <c r="O8279">
        <v>3.8</v>
      </c>
      <c r="P8279">
        <v>8.6999999999999993</v>
      </c>
    </row>
    <row r="8280" spans="13:16" x14ac:dyDescent="0.25">
      <c r="M8280">
        <f>1*3.8*9.7</f>
        <v>36.859999999999992</v>
      </c>
      <c r="N8280">
        <v>1</v>
      </c>
      <c r="O8280">
        <v>3.8</v>
      </c>
      <c r="P8280">
        <v>9.6999999999999993</v>
      </c>
    </row>
    <row r="8281" spans="13:16" x14ac:dyDescent="0.25">
      <c r="M8281">
        <f>1*3.8*10.7</f>
        <v>40.659999999999997</v>
      </c>
      <c r="N8281">
        <v>1</v>
      </c>
      <c r="O8281">
        <v>3.8</v>
      </c>
      <c r="P8281">
        <v>10.7</v>
      </c>
    </row>
    <row r="8282" spans="13:16" x14ac:dyDescent="0.25">
      <c r="M8282">
        <f>1*3.8*1.8</f>
        <v>6.84</v>
      </c>
      <c r="N8282">
        <v>1</v>
      </c>
      <c r="O8282">
        <v>3.8</v>
      </c>
      <c r="P8282">
        <v>1.8</v>
      </c>
    </row>
    <row r="8283" spans="13:16" x14ac:dyDescent="0.25">
      <c r="M8283">
        <f>1*3.8*2.8</f>
        <v>10.639999999999999</v>
      </c>
      <c r="N8283">
        <v>1</v>
      </c>
      <c r="O8283">
        <v>3.8</v>
      </c>
      <c r="P8283">
        <v>2.8</v>
      </c>
    </row>
    <row r="8284" spans="13:16" x14ac:dyDescent="0.25">
      <c r="M8284">
        <f>1*3.8*3.8</f>
        <v>14.44</v>
      </c>
      <c r="N8284">
        <v>1</v>
      </c>
      <c r="O8284">
        <v>3.8</v>
      </c>
      <c r="P8284">
        <v>3.8</v>
      </c>
    </row>
    <row r="8285" spans="13:16" x14ac:dyDescent="0.25">
      <c r="M8285">
        <f>1*3.8*4.8</f>
        <v>18.239999999999998</v>
      </c>
      <c r="N8285">
        <v>1</v>
      </c>
      <c r="O8285">
        <v>3.8</v>
      </c>
      <c r="P8285">
        <v>4.8</v>
      </c>
    </row>
    <row r="8286" spans="13:16" x14ac:dyDescent="0.25">
      <c r="M8286">
        <f>1*3.8*5.8</f>
        <v>22.04</v>
      </c>
      <c r="N8286">
        <v>1</v>
      </c>
      <c r="O8286">
        <v>3.8</v>
      </c>
      <c r="P8286">
        <v>5.8</v>
      </c>
    </row>
    <row r="8287" spans="13:16" x14ac:dyDescent="0.25">
      <c r="M8287">
        <f>1*3.8*6.8</f>
        <v>25.84</v>
      </c>
      <c r="N8287">
        <v>1</v>
      </c>
      <c r="O8287">
        <v>3.8</v>
      </c>
      <c r="P8287">
        <v>6.8</v>
      </c>
    </row>
    <row r="8288" spans="13:16" x14ac:dyDescent="0.25">
      <c r="M8288">
        <f>1*3.8*7.8</f>
        <v>29.639999999999997</v>
      </c>
      <c r="N8288">
        <v>1</v>
      </c>
      <c r="O8288">
        <v>3.8</v>
      </c>
      <c r="P8288">
        <v>7.8</v>
      </c>
    </row>
    <row r="8289" spans="13:16" x14ac:dyDescent="0.25">
      <c r="M8289">
        <f>1*3.8*8.8</f>
        <v>33.44</v>
      </c>
      <c r="N8289">
        <v>1</v>
      </c>
      <c r="O8289">
        <v>3.8</v>
      </c>
      <c r="P8289">
        <v>8.8000000000000007</v>
      </c>
    </row>
    <row r="8290" spans="13:16" x14ac:dyDescent="0.25">
      <c r="M8290">
        <f>1*3.8*9.8</f>
        <v>37.24</v>
      </c>
      <c r="N8290">
        <v>1</v>
      </c>
      <c r="O8290">
        <v>3.8</v>
      </c>
      <c r="P8290">
        <v>9.8000000000000007</v>
      </c>
    </row>
    <row r="8291" spans="13:16" x14ac:dyDescent="0.25">
      <c r="M8291">
        <f>1*3.8*10.8</f>
        <v>41.04</v>
      </c>
      <c r="N8291">
        <v>1</v>
      </c>
      <c r="O8291">
        <v>3.8</v>
      </c>
      <c r="P8291">
        <v>10.8</v>
      </c>
    </row>
    <row r="8292" spans="13:16" x14ac:dyDescent="0.25">
      <c r="M8292">
        <f>1*3.8*1.9</f>
        <v>7.22</v>
      </c>
      <c r="N8292">
        <v>1</v>
      </c>
      <c r="O8292">
        <v>3.8</v>
      </c>
      <c r="P8292">
        <v>1.9</v>
      </c>
    </row>
    <row r="8293" spans="13:16" x14ac:dyDescent="0.25">
      <c r="M8293">
        <f>1*3.8*2.9</f>
        <v>11.02</v>
      </c>
      <c r="N8293">
        <v>1</v>
      </c>
      <c r="O8293">
        <v>3.8</v>
      </c>
      <c r="P8293">
        <v>2.9</v>
      </c>
    </row>
    <row r="8294" spans="13:16" x14ac:dyDescent="0.25">
      <c r="M8294">
        <f>1*3.8*3.9</f>
        <v>14.819999999999999</v>
      </c>
      <c r="N8294">
        <v>1</v>
      </c>
      <c r="O8294">
        <v>3.8</v>
      </c>
      <c r="P8294">
        <v>3.9</v>
      </c>
    </row>
    <row r="8295" spans="13:16" x14ac:dyDescent="0.25">
      <c r="M8295">
        <f>1*3.8*4.9</f>
        <v>18.62</v>
      </c>
      <c r="N8295">
        <v>1</v>
      </c>
      <c r="O8295">
        <v>3.8</v>
      </c>
      <c r="P8295">
        <v>4.9000000000000004</v>
      </c>
    </row>
    <row r="8296" spans="13:16" x14ac:dyDescent="0.25">
      <c r="M8296">
        <f>1*3.8*5.9</f>
        <v>22.42</v>
      </c>
      <c r="N8296">
        <v>1</v>
      </c>
      <c r="O8296">
        <v>3.8</v>
      </c>
      <c r="P8296">
        <v>5.9</v>
      </c>
    </row>
    <row r="8297" spans="13:16" x14ac:dyDescent="0.25">
      <c r="M8297">
        <f>1*3.8*6.9</f>
        <v>26.22</v>
      </c>
      <c r="N8297">
        <v>1</v>
      </c>
      <c r="O8297">
        <v>3.8</v>
      </c>
      <c r="P8297">
        <v>6.9</v>
      </c>
    </row>
    <row r="8298" spans="13:16" x14ac:dyDescent="0.25">
      <c r="M8298">
        <f>1*3.8*7.9</f>
        <v>30.02</v>
      </c>
      <c r="N8298">
        <v>1</v>
      </c>
      <c r="O8298">
        <v>3.8</v>
      </c>
      <c r="P8298">
        <v>7.9</v>
      </c>
    </row>
    <row r="8299" spans="13:16" x14ac:dyDescent="0.25">
      <c r="M8299">
        <f>1*3.8*8.9</f>
        <v>33.82</v>
      </c>
      <c r="N8299">
        <v>1</v>
      </c>
      <c r="O8299">
        <v>3.8</v>
      </c>
      <c r="P8299">
        <v>8.9</v>
      </c>
    </row>
    <row r="8300" spans="13:16" x14ac:dyDescent="0.25">
      <c r="M8300">
        <f>1*3.8*9.9</f>
        <v>37.619999999999997</v>
      </c>
      <c r="N8300">
        <v>1</v>
      </c>
      <c r="O8300">
        <v>3.8</v>
      </c>
      <c r="P8300">
        <v>9.9</v>
      </c>
    </row>
    <row r="8301" spans="13:16" x14ac:dyDescent="0.25">
      <c r="M8301">
        <f>1*3.8*10.9</f>
        <v>41.42</v>
      </c>
      <c r="N8301">
        <v>1</v>
      </c>
      <c r="O8301">
        <v>3.8</v>
      </c>
      <c r="P8301">
        <v>10.9</v>
      </c>
    </row>
    <row r="8302" spans="13:16" x14ac:dyDescent="0.25">
      <c r="M8302">
        <f>1*4.8*1</f>
        <v>4.8</v>
      </c>
      <c r="N8302">
        <v>1</v>
      </c>
      <c r="O8302">
        <v>4.8</v>
      </c>
      <c r="P8302">
        <v>1</v>
      </c>
    </row>
    <row r="8303" spans="13:16" x14ac:dyDescent="0.25">
      <c r="M8303">
        <f>1*4.8*2</f>
        <v>9.6</v>
      </c>
      <c r="N8303">
        <v>1</v>
      </c>
      <c r="O8303">
        <v>4.8</v>
      </c>
      <c r="P8303">
        <v>2</v>
      </c>
    </row>
    <row r="8304" spans="13:16" x14ac:dyDescent="0.25">
      <c r="M8304">
        <f>1*4.8*3</f>
        <v>14.399999999999999</v>
      </c>
      <c r="N8304">
        <v>1</v>
      </c>
      <c r="O8304">
        <v>4.8</v>
      </c>
      <c r="P8304">
        <v>3</v>
      </c>
    </row>
    <row r="8305" spans="13:16" x14ac:dyDescent="0.25">
      <c r="M8305">
        <f>1*4.8*4</f>
        <v>19.2</v>
      </c>
      <c r="N8305">
        <v>1</v>
      </c>
      <c r="O8305">
        <v>4.8</v>
      </c>
      <c r="P8305">
        <v>4</v>
      </c>
    </row>
    <row r="8306" spans="13:16" x14ac:dyDescent="0.25">
      <c r="M8306">
        <f>1*4.8*5</f>
        <v>24</v>
      </c>
      <c r="N8306">
        <v>1</v>
      </c>
      <c r="O8306">
        <v>4.8</v>
      </c>
      <c r="P8306">
        <v>5</v>
      </c>
    </row>
    <row r="8307" spans="13:16" x14ac:dyDescent="0.25">
      <c r="M8307">
        <f>1*4.8*6</f>
        <v>28.799999999999997</v>
      </c>
      <c r="N8307">
        <v>1</v>
      </c>
      <c r="O8307">
        <v>4.8</v>
      </c>
      <c r="P8307">
        <v>6</v>
      </c>
    </row>
    <row r="8308" spans="13:16" x14ac:dyDescent="0.25">
      <c r="M8308">
        <f>1*4.8*7</f>
        <v>33.6</v>
      </c>
      <c r="N8308">
        <v>1</v>
      </c>
      <c r="O8308">
        <v>4.8</v>
      </c>
      <c r="P8308">
        <v>7</v>
      </c>
    </row>
    <row r="8309" spans="13:16" x14ac:dyDescent="0.25">
      <c r="M8309">
        <f>1*4.8*8</f>
        <v>38.4</v>
      </c>
      <c r="N8309">
        <v>1</v>
      </c>
      <c r="O8309">
        <v>4.8</v>
      </c>
      <c r="P8309">
        <v>8</v>
      </c>
    </row>
    <row r="8310" spans="13:16" x14ac:dyDescent="0.25">
      <c r="M8310">
        <f>1*4.8*9</f>
        <v>43.199999999999996</v>
      </c>
      <c r="N8310">
        <v>1</v>
      </c>
      <c r="O8310">
        <v>4.8</v>
      </c>
      <c r="P8310">
        <v>9</v>
      </c>
    </row>
    <row r="8311" spans="13:16" x14ac:dyDescent="0.25">
      <c r="M8311">
        <f>1*4.8*10</f>
        <v>48</v>
      </c>
      <c r="N8311">
        <v>1</v>
      </c>
      <c r="O8311">
        <v>4.8</v>
      </c>
      <c r="P8311">
        <v>10</v>
      </c>
    </row>
    <row r="8312" spans="13:16" x14ac:dyDescent="0.25">
      <c r="M8312">
        <f>1*4.8*1.1</f>
        <v>5.28</v>
      </c>
      <c r="N8312">
        <v>1</v>
      </c>
      <c r="O8312">
        <v>4.8</v>
      </c>
      <c r="P8312">
        <v>1.1000000000000001</v>
      </c>
    </row>
    <row r="8313" spans="13:16" x14ac:dyDescent="0.25">
      <c r="M8313">
        <f>1*4.8*2.1</f>
        <v>10.08</v>
      </c>
      <c r="N8313">
        <v>1</v>
      </c>
      <c r="O8313">
        <v>4.8</v>
      </c>
      <c r="P8313">
        <v>2.1</v>
      </c>
    </row>
    <row r="8314" spans="13:16" x14ac:dyDescent="0.25">
      <c r="M8314">
        <f>1*4.8*3.1</f>
        <v>14.879999999999999</v>
      </c>
      <c r="N8314">
        <v>1</v>
      </c>
      <c r="O8314">
        <v>4.8</v>
      </c>
      <c r="P8314">
        <v>3.1</v>
      </c>
    </row>
    <row r="8315" spans="13:16" x14ac:dyDescent="0.25">
      <c r="M8315">
        <f>1*4.8*4.1</f>
        <v>19.679999999999996</v>
      </c>
      <c r="N8315">
        <v>1</v>
      </c>
      <c r="O8315">
        <v>4.8</v>
      </c>
      <c r="P8315">
        <v>4.0999999999999996</v>
      </c>
    </row>
    <row r="8316" spans="13:16" x14ac:dyDescent="0.25">
      <c r="M8316">
        <f>1*4.8*5.1</f>
        <v>24.479999999999997</v>
      </c>
      <c r="N8316">
        <v>1</v>
      </c>
      <c r="O8316">
        <v>4.8</v>
      </c>
      <c r="P8316">
        <v>5.0999999999999996</v>
      </c>
    </row>
    <row r="8317" spans="13:16" x14ac:dyDescent="0.25">
      <c r="M8317">
        <f>1*4.8*6.1</f>
        <v>29.279999999999998</v>
      </c>
      <c r="N8317">
        <v>1</v>
      </c>
      <c r="O8317">
        <v>4.8</v>
      </c>
      <c r="P8317">
        <v>6.1</v>
      </c>
    </row>
    <row r="8318" spans="13:16" x14ac:dyDescent="0.25">
      <c r="M8318">
        <f>1*4.8*7.1</f>
        <v>34.08</v>
      </c>
      <c r="N8318">
        <v>1</v>
      </c>
      <c r="O8318">
        <v>4.8</v>
      </c>
      <c r="P8318">
        <v>7.1</v>
      </c>
    </row>
    <row r="8319" spans="13:16" x14ac:dyDescent="0.25">
      <c r="M8319">
        <f>1*4.8*8.1</f>
        <v>38.879999999999995</v>
      </c>
      <c r="N8319">
        <v>1</v>
      </c>
      <c r="O8319">
        <v>4.8</v>
      </c>
      <c r="P8319">
        <v>8.1</v>
      </c>
    </row>
    <row r="8320" spans="13:16" x14ac:dyDescent="0.25">
      <c r="M8320">
        <f>1*4.8*9.1</f>
        <v>43.68</v>
      </c>
      <c r="N8320">
        <v>1</v>
      </c>
      <c r="O8320">
        <v>4.8</v>
      </c>
      <c r="P8320">
        <v>9.1</v>
      </c>
    </row>
    <row r="8321" spans="13:16" x14ac:dyDescent="0.25">
      <c r="M8321">
        <f>1*4.8*10.1</f>
        <v>48.48</v>
      </c>
      <c r="N8321">
        <v>1</v>
      </c>
      <c r="O8321">
        <v>4.8</v>
      </c>
      <c r="P8321">
        <v>10.1</v>
      </c>
    </row>
    <row r="8322" spans="13:16" x14ac:dyDescent="0.25">
      <c r="M8322">
        <f>1*4.8*1.2</f>
        <v>5.76</v>
      </c>
      <c r="N8322">
        <v>1</v>
      </c>
      <c r="O8322">
        <v>4.8</v>
      </c>
      <c r="P8322">
        <v>1.2</v>
      </c>
    </row>
    <row r="8323" spans="13:16" x14ac:dyDescent="0.25">
      <c r="M8323">
        <f>1*4.8*2.2</f>
        <v>10.56</v>
      </c>
      <c r="N8323">
        <v>1</v>
      </c>
      <c r="O8323">
        <v>4.8</v>
      </c>
      <c r="P8323">
        <v>2.2000000000000002</v>
      </c>
    </row>
    <row r="8324" spans="13:16" x14ac:dyDescent="0.25">
      <c r="M8324">
        <f>1*4.8*3.2</f>
        <v>15.36</v>
      </c>
      <c r="N8324">
        <v>1</v>
      </c>
      <c r="O8324">
        <v>4.8</v>
      </c>
      <c r="P8324">
        <v>3.2</v>
      </c>
    </row>
    <row r="8325" spans="13:16" x14ac:dyDescent="0.25">
      <c r="M8325">
        <f>1*4.8*4.2</f>
        <v>20.16</v>
      </c>
      <c r="N8325">
        <v>1</v>
      </c>
      <c r="O8325">
        <v>4.8</v>
      </c>
      <c r="P8325">
        <v>4.2</v>
      </c>
    </row>
    <row r="8326" spans="13:16" x14ac:dyDescent="0.25">
      <c r="M8326">
        <f>1*4.8*5.2</f>
        <v>24.96</v>
      </c>
      <c r="N8326">
        <v>1</v>
      </c>
      <c r="O8326">
        <v>4.8</v>
      </c>
      <c r="P8326">
        <v>5.2</v>
      </c>
    </row>
    <row r="8327" spans="13:16" x14ac:dyDescent="0.25">
      <c r="M8327">
        <f>1*4.8*6.2</f>
        <v>29.759999999999998</v>
      </c>
      <c r="N8327">
        <v>1</v>
      </c>
      <c r="O8327">
        <v>4.8</v>
      </c>
      <c r="P8327">
        <v>6.2</v>
      </c>
    </row>
    <row r="8328" spans="13:16" x14ac:dyDescent="0.25">
      <c r="M8328">
        <f>1*4.8*7.2</f>
        <v>34.56</v>
      </c>
      <c r="N8328">
        <v>1</v>
      </c>
      <c r="O8328">
        <v>4.8</v>
      </c>
      <c r="P8328">
        <v>7.2</v>
      </c>
    </row>
    <row r="8329" spans="13:16" x14ac:dyDescent="0.25">
      <c r="M8329">
        <f>1*4.8*8.2</f>
        <v>39.359999999999992</v>
      </c>
      <c r="N8329">
        <v>1</v>
      </c>
      <c r="O8329">
        <v>4.8</v>
      </c>
      <c r="P8329">
        <v>8.1999999999999993</v>
      </c>
    </row>
    <row r="8330" spans="13:16" x14ac:dyDescent="0.25">
      <c r="M8330">
        <f>1*4.8*9.2</f>
        <v>44.16</v>
      </c>
      <c r="N8330">
        <v>1</v>
      </c>
      <c r="O8330">
        <v>4.8</v>
      </c>
      <c r="P8330">
        <v>9.1999999999999993</v>
      </c>
    </row>
    <row r="8331" spans="13:16" x14ac:dyDescent="0.25">
      <c r="M8331">
        <f>1*4.8*10.2</f>
        <v>48.959999999999994</v>
      </c>
      <c r="N8331">
        <v>1</v>
      </c>
      <c r="O8331">
        <v>4.8</v>
      </c>
      <c r="P8331">
        <v>10.199999999999999</v>
      </c>
    </row>
    <row r="8332" spans="13:16" x14ac:dyDescent="0.25">
      <c r="M8332">
        <f>1*4.8*1.3</f>
        <v>6.24</v>
      </c>
      <c r="N8332">
        <v>1</v>
      </c>
      <c r="O8332">
        <v>4.8</v>
      </c>
      <c r="P8332">
        <v>1.3</v>
      </c>
    </row>
    <row r="8333" spans="13:16" x14ac:dyDescent="0.25">
      <c r="M8333">
        <f>1*4.8*2.3</f>
        <v>11.04</v>
      </c>
      <c r="N8333">
        <v>1</v>
      </c>
      <c r="O8333">
        <v>4.8</v>
      </c>
      <c r="P8333">
        <v>2.2999999999999998</v>
      </c>
    </row>
    <row r="8334" spans="13:16" x14ac:dyDescent="0.25">
      <c r="M8334">
        <f>1*4.8*3.3</f>
        <v>15.839999999999998</v>
      </c>
      <c r="N8334">
        <v>1</v>
      </c>
      <c r="O8334">
        <v>4.8</v>
      </c>
      <c r="P8334">
        <v>3.3</v>
      </c>
    </row>
    <row r="8335" spans="13:16" x14ac:dyDescent="0.25">
      <c r="M8335">
        <f>1*4.8*4.3</f>
        <v>20.639999999999997</v>
      </c>
      <c r="N8335">
        <v>1</v>
      </c>
      <c r="O8335">
        <v>4.8</v>
      </c>
      <c r="P8335">
        <v>4.3</v>
      </c>
    </row>
    <row r="8336" spans="13:16" x14ac:dyDescent="0.25">
      <c r="M8336">
        <f>1*4.8*5.3</f>
        <v>25.439999999999998</v>
      </c>
      <c r="N8336">
        <v>1</v>
      </c>
      <c r="O8336">
        <v>4.8</v>
      </c>
      <c r="P8336">
        <v>5.3</v>
      </c>
    </row>
    <row r="8337" spans="13:16" x14ac:dyDescent="0.25">
      <c r="M8337">
        <f>1*4.8*6.3</f>
        <v>30.24</v>
      </c>
      <c r="N8337">
        <v>1</v>
      </c>
      <c r="O8337">
        <v>4.8</v>
      </c>
      <c r="P8337">
        <v>6.3</v>
      </c>
    </row>
    <row r="8338" spans="13:16" x14ac:dyDescent="0.25">
      <c r="M8338">
        <f>1*4.8*7.3</f>
        <v>35.04</v>
      </c>
      <c r="N8338">
        <v>1</v>
      </c>
      <c r="O8338">
        <v>4.8</v>
      </c>
      <c r="P8338">
        <v>7.3</v>
      </c>
    </row>
    <row r="8339" spans="13:16" x14ac:dyDescent="0.25">
      <c r="M8339">
        <f>1*4.8*8.3</f>
        <v>39.840000000000003</v>
      </c>
      <c r="N8339">
        <v>1</v>
      </c>
      <c r="O8339">
        <v>4.8</v>
      </c>
      <c r="P8339">
        <v>8.3000000000000007</v>
      </c>
    </row>
    <row r="8340" spans="13:16" x14ac:dyDescent="0.25">
      <c r="M8340">
        <f>1*4.8*9.3</f>
        <v>44.64</v>
      </c>
      <c r="N8340">
        <v>1</v>
      </c>
      <c r="O8340">
        <v>4.8</v>
      </c>
      <c r="P8340">
        <v>9.3000000000000007</v>
      </c>
    </row>
    <row r="8341" spans="13:16" x14ac:dyDescent="0.25">
      <c r="M8341">
        <f>1*4.8*10.3</f>
        <v>49.440000000000005</v>
      </c>
      <c r="N8341">
        <v>1</v>
      </c>
      <c r="O8341">
        <v>4.8</v>
      </c>
      <c r="P8341">
        <v>10.3</v>
      </c>
    </row>
    <row r="8342" spans="13:16" x14ac:dyDescent="0.25">
      <c r="M8342">
        <f>1*4.8*1.4</f>
        <v>6.72</v>
      </c>
      <c r="N8342">
        <v>1</v>
      </c>
      <c r="O8342">
        <v>4.8</v>
      </c>
      <c r="P8342">
        <v>1.4</v>
      </c>
    </row>
    <row r="8343" spans="13:16" x14ac:dyDescent="0.25">
      <c r="M8343">
        <f>1*4.8*2.4</f>
        <v>11.52</v>
      </c>
      <c r="N8343">
        <v>1</v>
      </c>
      <c r="O8343">
        <v>4.8</v>
      </c>
      <c r="P8343">
        <v>2.4</v>
      </c>
    </row>
    <row r="8344" spans="13:16" x14ac:dyDescent="0.25">
      <c r="M8344">
        <f>1*4.8*3.4</f>
        <v>16.32</v>
      </c>
      <c r="N8344">
        <v>1</v>
      </c>
      <c r="O8344">
        <v>4.8</v>
      </c>
      <c r="P8344">
        <v>3.4</v>
      </c>
    </row>
    <row r="8345" spans="13:16" x14ac:dyDescent="0.25">
      <c r="M8345">
        <f>1*4.8*4.4</f>
        <v>21.12</v>
      </c>
      <c r="N8345">
        <v>1</v>
      </c>
      <c r="O8345">
        <v>4.8</v>
      </c>
      <c r="P8345">
        <v>4.4000000000000004</v>
      </c>
    </row>
    <row r="8346" spans="13:16" x14ac:dyDescent="0.25">
      <c r="M8346">
        <f>1*4.8*5.4</f>
        <v>25.92</v>
      </c>
      <c r="N8346">
        <v>1</v>
      </c>
      <c r="O8346">
        <v>4.8</v>
      </c>
      <c r="P8346">
        <v>5.4</v>
      </c>
    </row>
    <row r="8347" spans="13:16" x14ac:dyDescent="0.25">
      <c r="M8347">
        <f>1*4.8*6.4</f>
        <v>30.72</v>
      </c>
      <c r="N8347">
        <v>1</v>
      </c>
      <c r="O8347">
        <v>4.8</v>
      </c>
      <c r="P8347">
        <v>6.4</v>
      </c>
    </row>
    <row r="8348" spans="13:16" x14ac:dyDescent="0.25">
      <c r="M8348">
        <f>1*4.8*7.4</f>
        <v>35.520000000000003</v>
      </c>
      <c r="N8348">
        <v>1</v>
      </c>
      <c r="O8348">
        <v>4.8</v>
      </c>
      <c r="P8348">
        <v>7.4</v>
      </c>
    </row>
    <row r="8349" spans="13:16" x14ac:dyDescent="0.25">
      <c r="M8349">
        <f>1*4.8*8.4</f>
        <v>40.32</v>
      </c>
      <c r="N8349">
        <v>1</v>
      </c>
      <c r="O8349">
        <v>4.8</v>
      </c>
      <c r="P8349">
        <v>8.4</v>
      </c>
    </row>
    <row r="8350" spans="13:16" x14ac:dyDescent="0.25">
      <c r="M8350">
        <f>1*4.8*9.4</f>
        <v>45.12</v>
      </c>
      <c r="N8350">
        <v>1</v>
      </c>
      <c r="O8350">
        <v>4.8</v>
      </c>
      <c r="P8350">
        <v>9.4</v>
      </c>
    </row>
    <row r="8351" spans="13:16" x14ac:dyDescent="0.25">
      <c r="M8351">
        <f>1*4.8*10.4</f>
        <v>49.92</v>
      </c>
      <c r="N8351">
        <v>1</v>
      </c>
      <c r="O8351">
        <v>4.8</v>
      </c>
      <c r="P8351">
        <v>10.4</v>
      </c>
    </row>
    <row r="8352" spans="13:16" x14ac:dyDescent="0.25">
      <c r="M8352">
        <f>1*4.8*1.5</f>
        <v>7.1999999999999993</v>
      </c>
      <c r="N8352">
        <v>1</v>
      </c>
      <c r="O8352">
        <v>4.8</v>
      </c>
      <c r="P8352">
        <v>1.5</v>
      </c>
    </row>
    <row r="8353" spans="13:16" x14ac:dyDescent="0.25">
      <c r="M8353">
        <f>1*4.8*2.5</f>
        <v>12</v>
      </c>
      <c r="N8353">
        <v>1</v>
      </c>
      <c r="O8353">
        <v>4.8</v>
      </c>
      <c r="P8353">
        <v>2.5</v>
      </c>
    </row>
    <row r="8354" spans="13:16" x14ac:dyDescent="0.25">
      <c r="M8354">
        <f>1*4.8*3.5</f>
        <v>16.8</v>
      </c>
      <c r="N8354">
        <v>1</v>
      </c>
      <c r="O8354">
        <v>4.8</v>
      </c>
      <c r="P8354">
        <v>3.5</v>
      </c>
    </row>
    <row r="8355" spans="13:16" x14ac:dyDescent="0.25">
      <c r="M8355">
        <f>1*4.8*4.5</f>
        <v>21.599999999999998</v>
      </c>
      <c r="N8355">
        <v>1</v>
      </c>
      <c r="O8355">
        <v>4.8</v>
      </c>
      <c r="P8355">
        <v>4.5</v>
      </c>
    </row>
    <row r="8356" spans="13:16" x14ac:dyDescent="0.25">
      <c r="M8356">
        <f>1*4.8*5.5</f>
        <v>26.4</v>
      </c>
      <c r="N8356">
        <v>1</v>
      </c>
      <c r="O8356">
        <v>4.8</v>
      </c>
      <c r="P8356">
        <v>5.5</v>
      </c>
    </row>
    <row r="8357" spans="13:16" x14ac:dyDescent="0.25">
      <c r="M8357">
        <f>1*4.8*6.5</f>
        <v>31.2</v>
      </c>
      <c r="N8357">
        <v>1</v>
      </c>
      <c r="O8357">
        <v>4.8</v>
      </c>
      <c r="P8357">
        <v>6.5</v>
      </c>
    </row>
    <row r="8358" spans="13:16" x14ac:dyDescent="0.25">
      <c r="M8358">
        <f>1*4.8*7.5</f>
        <v>36</v>
      </c>
      <c r="N8358">
        <v>1</v>
      </c>
      <c r="O8358">
        <v>4.8</v>
      </c>
      <c r="P8358">
        <v>7.5</v>
      </c>
    </row>
    <row r="8359" spans="13:16" x14ac:dyDescent="0.25">
      <c r="M8359">
        <f>1*4.8*8.5</f>
        <v>40.799999999999997</v>
      </c>
      <c r="N8359">
        <v>1</v>
      </c>
      <c r="O8359">
        <v>4.8</v>
      </c>
      <c r="P8359">
        <v>8.5</v>
      </c>
    </row>
    <row r="8360" spans="13:16" x14ac:dyDescent="0.25">
      <c r="M8360">
        <f>1*4.8*9.5</f>
        <v>45.6</v>
      </c>
      <c r="N8360">
        <v>1</v>
      </c>
      <c r="O8360">
        <v>4.8</v>
      </c>
      <c r="P8360">
        <v>9.5</v>
      </c>
    </row>
    <row r="8361" spans="13:16" x14ac:dyDescent="0.25">
      <c r="M8361">
        <f>1*4.8*10.5</f>
        <v>50.4</v>
      </c>
      <c r="N8361">
        <v>1</v>
      </c>
      <c r="O8361">
        <v>4.8</v>
      </c>
      <c r="P8361">
        <v>10.5</v>
      </c>
    </row>
    <row r="8362" spans="13:16" x14ac:dyDescent="0.25">
      <c r="M8362">
        <f>1*4.8*1.6</f>
        <v>7.68</v>
      </c>
      <c r="N8362">
        <v>1</v>
      </c>
      <c r="O8362">
        <v>4.8</v>
      </c>
      <c r="P8362">
        <v>1.6</v>
      </c>
    </row>
    <row r="8363" spans="13:16" x14ac:dyDescent="0.25">
      <c r="M8363">
        <f>1*4.8*2.6</f>
        <v>12.48</v>
      </c>
      <c r="N8363">
        <v>1</v>
      </c>
      <c r="O8363">
        <v>4.8</v>
      </c>
      <c r="P8363">
        <v>2.6</v>
      </c>
    </row>
    <row r="8364" spans="13:16" x14ac:dyDescent="0.25">
      <c r="M8364">
        <f>1*4.8*3.6</f>
        <v>17.28</v>
      </c>
      <c r="N8364">
        <v>1</v>
      </c>
      <c r="O8364">
        <v>4.8</v>
      </c>
      <c r="P8364">
        <v>3.6</v>
      </c>
    </row>
    <row r="8365" spans="13:16" x14ac:dyDescent="0.25">
      <c r="M8365">
        <f>1*4.8*4.6</f>
        <v>22.08</v>
      </c>
      <c r="N8365">
        <v>1</v>
      </c>
      <c r="O8365">
        <v>4.8</v>
      </c>
      <c r="P8365">
        <v>4.5999999999999996</v>
      </c>
    </row>
    <row r="8366" spans="13:16" x14ac:dyDescent="0.25">
      <c r="M8366">
        <f>1*4.8*5.6</f>
        <v>26.88</v>
      </c>
      <c r="N8366">
        <v>1</v>
      </c>
      <c r="O8366">
        <v>4.8</v>
      </c>
      <c r="P8366">
        <v>5.6</v>
      </c>
    </row>
    <row r="8367" spans="13:16" x14ac:dyDescent="0.25">
      <c r="M8367">
        <f>1*4.8*6.6</f>
        <v>31.679999999999996</v>
      </c>
      <c r="N8367">
        <v>1</v>
      </c>
      <c r="O8367">
        <v>4.8</v>
      </c>
      <c r="P8367">
        <v>6.6</v>
      </c>
    </row>
    <row r="8368" spans="13:16" x14ac:dyDescent="0.25">
      <c r="M8368">
        <f>1*4.8*7.6</f>
        <v>36.479999999999997</v>
      </c>
      <c r="N8368">
        <v>1</v>
      </c>
      <c r="O8368">
        <v>4.8</v>
      </c>
      <c r="P8368">
        <v>7.6</v>
      </c>
    </row>
    <row r="8369" spans="13:16" x14ac:dyDescent="0.25">
      <c r="M8369">
        <f>1*4.8*8.6</f>
        <v>41.279999999999994</v>
      </c>
      <c r="N8369">
        <v>1</v>
      </c>
      <c r="O8369">
        <v>4.8</v>
      </c>
      <c r="P8369">
        <v>8.6</v>
      </c>
    </row>
    <row r="8370" spans="13:16" x14ac:dyDescent="0.25">
      <c r="M8370">
        <f>1*4.8*9.6</f>
        <v>46.08</v>
      </c>
      <c r="N8370">
        <v>1</v>
      </c>
      <c r="O8370">
        <v>4.8</v>
      </c>
      <c r="P8370">
        <v>9.6</v>
      </c>
    </row>
    <row r="8371" spans="13:16" x14ac:dyDescent="0.25">
      <c r="M8371">
        <f>1*4.8*10.6</f>
        <v>50.879999999999995</v>
      </c>
      <c r="N8371">
        <v>1</v>
      </c>
      <c r="O8371">
        <v>4.8</v>
      </c>
      <c r="P8371">
        <v>10.6</v>
      </c>
    </row>
    <row r="8372" spans="13:16" x14ac:dyDescent="0.25">
      <c r="M8372">
        <f>1*4.8*1.7</f>
        <v>8.16</v>
      </c>
      <c r="N8372">
        <v>1</v>
      </c>
      <c r="O8372">
        <v>4.8</v>
      </c>
      <c r="P8372">
        <v>1.7</v>
      </c>
    </row>
    <row r="8373" spans="13:16" x14ac:dyDescent="0.25">
      <c r="M8373">
        <f>1*4.8*2.7</f>
        <v>12.96</v>
      </c>
      <c r="N8373">
        <v>1</v>
      </c>
      <c r="O8373">
        <v>4.8</v>
      </c>
      <c r="P8373">
        <v>2.7</v>
      </c>
    </row>
    <row r="8374" spans="13:16" x14ac:dyDescent="0.25">
      <c r="M8374">
        <f>1*4.8*3.7</f>
        <v>17.760000000000002</v>
      </c>
      <c r="N8374">
        <v>1</v>
      </c>
      <c r="O8374">
        <v>4.8</v>
      </c>
      <c r="P8374">
        <v>3.7</v>
      </c>
    </row>
    <row r="8375" spans="13:16" x14ac:dyDescent="0.25">
      <c r="M8375">
        <f>1*4.8*4.7</f>
        <v>22.56</v>
      </c>
      <c r="N8375">
        <v>1</v>
      </c>
      <c r="O8375">
        <v>4.8</v>
      </c>
      <c r="P8375">
        <v>4.7</v>
      </c>
    </row>
    <row r="8376" spans="13:16" x14ac:dyDescent="0.25">
      <c r="M8376">
        <f>1*4.8*5.7</f>
        <v>27.36</v>
      </c>
      <c r="N8376">
        <v>1</v>
      </c>
      <c r="O8376">
        <v>4.8</v>
      </c>
      <c r="P8376">
        <v>5.7</v>
      </c>
    </row>
    <row r="8377" spans="13:16" x14ac:dyDescent="0.25">
      <c r="M8377">
        <f>1*4.8*6.7</f>
        <v>32.159999999999997</v>
      </c>
      <c r="N8377">
        <v>1</v>
      </c>
      <c r="O8377">
        <v>4.8</v>
      </c>
      <c r="P8377">
        <v>6.7</v>
      </c>
    </row>
    <row r="8378" spans="13:16" x14ac:dyDescent="0.25">
      <c r="M8378">
        <f>1*4.8*7.7</f>
        <v>36.96</v>
      </c>
      <c r="N8378">
        <v>1</v>
      </c>
      <c r="O8378">
        <v>4.8</v>
      </c>
      <c r="P8378">
        <v>7.7</v>
      </c>
    </row>
    <row r="8379" spans="13:16" x14ac:dyDescent="0.25">
      <c r="M8379">
        <f>1*4.8*8.7</f>
        <v>41.76</v>
      </c>
      <c r="N8379">
        <v>1</v>
      </c>
      <c r="O8379">
        <v>4.8</v>
      </c>
      <c r="P8379">
        <v>8.6999999999999993</v>
      </c>
    </row>
    <row r="8380" spans="13:16" x14ac:dyDescent="0.25">
      <c r="M8380">
        <f>1*4.8*9.7</f>
        <v>46.559999999999995</v>
      </c>
      <c r="N8380">
        <v>1</v>
      </c>
      <c r="O8380">
        <v>4.8</v>
      </c>
      <c r="P8380">
        <v>9.6999999999999993</v>
      </c>
    </row>
    <row r="8381" spans="13:16" x14ac:dyDescent="0.25">
      <c r="M8381">
        <f>1*4.8*10.7</f>
        <v>51.359999999999992</v>
      </c>
      <c r="N8381">
        <v>1</v>
      </c>
      <c r="O8381">
        <v>4.8</v>
      </c>
      <c r="P8381">
        <v>10.7</v>
      </c>
    </row>
    <row r="8382" spans="13:16" x14ac:dyDescent="0.25">
      <c r="M8382">
        <f>1*4.8*1.8</f>
        <v>8.64</v>
      </c>
      <c r="N8382">
        <v>1</v>
      </c>
      <c r="O8382">
        <v>4.8</v>
      </c>
      <c r="P8382">
        <v>1.8</v>
      </c>
    </row>
    <row r="8383" spans="13:16" x14ac:dyDescent="0.25">
      <c r="M8383">
        <f>1*4.8*2.8</f>
        <v>13.44</v>
      </c>
      <c r="N8383">
        <v>1</v>
      </c>
      <c r="O8383">
        <v>4.8</v>
      </c>
      <c r="P8383">
        <v>2.8</v>
      </c>
    </row>
    <row r="8384" spans="13:16" x14ac:dyDescent="0.25">
      <c r="M8384">
        <f>1*4.8*3.8</f>
        <v>18.239999999999998</v>
      </c>
      <c r="N8384">
        <v>1</v>
      </c>
      <c r="O8384">
        <v>4.8</v>
      </c>
      <c r="P8384">
        <v>3.8</v>
      </c>
    </row>
    <row r="8385" spans="13:16" x14ac:dyDescent="0.25">
      <c r="M8385">
        <f>1*4.8*4.8</f>
        <v>23.04</v>
      </c>
      <c r="N8385">
        <v>1</v>
      </c>
      <c r="O8385">
        <v>4.8</v>
      </c>
      <c r="P8385">
        <v>4.8</v>
      </c>
    </row>
    <row r="8386" spans="13:16" x14ac:dyDescent="0.25">
      <c r="M8386">
        <f>1*4.8*5.8</f>
        <v>27.84</v>
      </c>
      <c r="N8386">
        <v>1</v>
      </c>
      <c r="O8386">
        <v>4.8</v>
      </c>
      <c r="P8386">
        <v>5.8</v>
      </c>
    </row>
    <row r="8387" spans="13:16" x14ac:dyDescent="0.25">
      <c r="M8387">
        <f>1*4.8*6.8</f>
        <v>32.64</v>
      </c>
      <c r="N8387">
        <v>1</v>
      </c>
      <c r="O8387">
        <v>4.8</v>
      </c>
      <c r="P8387">
        <v>6.8</v>
      </c>
    </row>
    <row r="8388" spans="13:16" x14ac:dyDescent="0.25">
      <c r="M8388">
        <f>1*4.8*7.8</f>
        <v>37.44</v>
      </c>
      <c r="N8388">
        <v>1</v>
      </c>
      <c r="O8388">
        <v>4.8</v>
      </c>
      <c r="P8388">
        <v>7.8</v>
      </c>
    </row>
    <row r="8389" spans="13:16" x14ac:dyDescent="0.25">
      <c r="M8389">
        <f>1*4.8*8.8</f>
        <v>42.24</v>
      </c>
      <c r="N8389">
        <v>1</v>
      </c>
      <c r="O8389">
        <v>4.8</v>
      </c>
      <c r="P8389">
        <v>8.8000000000000007</v>
      </c>
    </row>
    <row r="8390" spans="13:16" x14ac:dyDescent="0.25">
      <c r="M8390">
        <f>1*4.8*9.8</f>
        <v>47.04</v>
      </c>
      <c r="N8390">
        <v>1</v>
      </c>
      <c r="O8390">
        <v>4.8</v>
      </c>
      <c r="P8390">
        <v>9.8000000000000007</v>
      </c>
    </row>
    <row r="8391" spans="13:16" x14ac:dyDescent="0.25">
      <c r="M8391">
        <f>1*4.8*10.8</f>
        <v>51.84</v>
      </c>
      <c r="N8391">
        <v>1</v>
      </c>
      <c r="O8391">
        <v>4.8</v>
      </c>
      <c r="P8391">
        <v>10.8</v>
      </c>
    </row>
    <row r="8392" spans="13:16" x14ac:dyDescent="0.25">
      <c r="M8392">
        <f>1*4.8*1.9</f>
        <v>9.1199999999999992</v>
      </c>
      <c r="N8392">
        <v>1</v>
      </c>
      <c r="O8392">
        <v>4.8</v>
      </c>
      <c r="P8392">
        <v>1.9</v>
      </c>
    </row>
    <row r="8393" spans="13:16" x14ac:dyDescent="0.25">
      <c r="M8393">
        <f>1*4.8*2.9</f>
        <v>13.92</v>
      </c>
      <c r="N8393">
        <v>1</v>
      </c>
      <c r="O8393">
        <v>4.8</v>
      </c>
      <c r="P8393">
        <v>2.9</v>
      </c>
    </row>
    <row r="8394" spans="13:16" x14ac:dyDescent="0.25">
      <c r="M8394">
        <f>1*4.8*3.9</f>
        <v>18.72</v>
      </c>
      <c r="N8394">
        <v>1</v>
      </c>
      <c r="O8394">
        <v>4.8</v>
      </c>
      <c r="P8394">
        <v>3.9</v>
      </c>
    </row>
    <row r="8395" spans="13:16" x14ac:dyDescent="0.25">
      <c r="M8395">
        <f>1*4.8*4.9</f>
        <v>23.52</v>
      </c>
      <c r="N8395">
        <v>1</v>
      </c>
      <c r="O8395">
        <v>4.8</v>
      </c>
      <c r="P8395">
        <v>4.9000000000000004</v>
      </c>
    </row>
    <row r="8396" spans="13:16" x14ac:dyDescent="0.25">
      <c r="M8396">
        <f>1*4.8*5.9</f>
        <v>28.32</v>
      </c>
      <c r="N8396">
        <v>1</v>
      </c>
      <c r="O8396">
        <v>4.8</v>
      </c>
      <c r="P8396">
        <v>5.9</v>
      </c>
    </row>
    <row r="8397" spans="13:16" x14ac:dyDescent="0.25">
      <c r="M8397">
        <f>1*4.8*6.9</f>
        <v>33.119999999999997</v>
      </c>
      <c r="N8397">
        <v>1</v>
      </c>
      <c r="O8397">
        <v>4.8</v>
      </c>
      <c r="P8397">
        <v>6.9</v>
      </c>
    </row>
    <row r="8398" spans="13:16" x14ac:dyDescent="0.25">
      <c r="M8398">
        <f>1*4.8*7.9</f>
        <v>37.92</v>
      </c>
      <c r="N8398">
        <v>1</v>
      </c>
      <c r="O8398">
        <v>4.8</v>
      </c>
      <c r="P8398">
        <v>7.9</v>
      </c>
    </row>
    <row r="8399" spans="13:16" x14ac:dyDescent="0.25">
      <c r="M8399">
        <f>1*4.8*8.9</f>
        <v>42.72</v>
      </c>
      <c r="N8399">
        <v>1</v>
      </c>
      <c r="O8399">
        <v>4.8</v>
      </c>
      <c r="P8399">
        <v>8.9</v>
      </c>
    </row>
    <row r="8400" spans="13:16" x14ac:dyDescent="0.25">
      <c r="M8400">
        <f>1*4.8*9.9</f>
        <v>47.52</v>
      </c>
      <c r="N8400">
        <v>1</v>
      </c>
      <c r="O8400">
        <v>4.8</v>
      </c>
      <c r="P8400">
        <v>9.9</v>
      </c>
    </row>
    <row r="8401" spans="13:16" x14ac:dyDescent="0.25">
      <c r="M8401">
        <f>1*4.8*10.9</f>
        <v>52.32</v>
      </c>
      <c r="N8401">
        <v>1</v>
      </c>
      <c r="O8401">
        <v>4.8</v>
      </c>
      <c r="P8401">
        <v>10.9</v>
      </c>
    </row>
    <row r="8402" spans="13:16" x14ac:dyDescent="0.25">
      <c r="M8402">
        <f>1*5.8*1</f>
        <v>5.8</v>
      </c>
      <c r="N8402">
        <v>1</v>
      </c>
      <c r="O8402">
        <v>5.8</v>
      </c>
      <c r="P8402">
        <v>1</v>
      </c>
    </row>
    <row r="8403" spans="13:16" x14ac:dyDescent="0.25">
      <c r="M8403">
        <f>1*5.8*2</f>
        <v>11.6</v>
      </c>
      <c r="N8403">
        <v>1</v>
      </c>
      <c r="O8403">
        <v>5.8</v>
      </c>
      <c r="P8403">
        <v>2</v>
      </c>
    </row>
    <row r="8404" spans="13:16" x14ac:dyDescent="0.25">
      <c r="M8404">
        <f>1*5.8*3</f>
        <v>17.399999999999999</v>
      </c>
      <c r="N8404">
        <v>1</v>
      </c>
      <c r="O8404">
        <v>5.8</v>
      </c>
      <c r="P8404">
        <v>3</v>
      </c>
    </row>
    <row r="8405" spans="13:16" x14ac:dyDescent="0.25">
      <c r="M8405">
        <f>1*5.8*4</f>
        <v>23.2</v>
      </c>
      <c r="N8405">
        <v>1</v>
      </c>
      <c r="O8405">
        <v>5.8</v>
      </c>
      <c r="P8405">
        <v>4</v>
      </c>
    </row>
    <row r="8406" spans="13:16" x14ac:dyDescent="0.25">
      <c r="M8406">
        <f>1*5.8*5</f>
        <v>29</v>
      </c>
      <c r="N8406">
        <v>1</v>
      </c>
      <c r="O8406">
        <v>5.8</v>
      </c>
      <c r="P8406">
        <v>5</v>
      </c>
    </row>
    <row r="8407" spans="13:16" x14ac:dyDescent="0.25">
      <c r="M8407">
        <f>1*5.8*6</f>
        <v>34.799999999999997</v>
      </c>
      <c r="N8407">
        <v>1</v>
      </c>
      <c r="O8407">
        <v>5.8</v>
      </c>
      <c r="P8407">
        <v>6</v>
      </c>
    </row>
    <row r="8408" spans="13:16" x14ac:dyDescent="0.25">
      <c r="M8408">
        <f>1*5.8*7</f>
        <v>40.6</v>
      </c>
      <c r="N8408">
        <v>1</v>
      </c>
      <c r="O8408">
        <v>5.8</v>
      </c>
      <c r="P8408">
        <v>7</v>
      </c>
    </row>
    <row r="8409" spans="13:16" x14ac:dyDescent="0.25">
      <c r="M8409">
        <f>1*5.8*8</f>
        <v>46.4</v>
      </c>
      <c r="N8409">
        <v>1</v>
      </c>
      <c r="O8409">
        <v>5.8</v>
      </c>
      <c r="P8409">
        <v>8</v>
      </c>
    </row>
    <row r="8410" spans="13:16" x14ac:dyDescent="0.25">
      <c r="M8410">
        <f>1*5.8*9</f>
        <v>52.199999999999996</v>
      </c>
      <c r="N8410">
        <v>1</v>
      </c>
      <c r="O8410">
        <v>5.8</v>
      </c>
      <c r="P8410">
        <v>9</v>
      </c>
    </row>
    <row r="8411" spans="13:16" x14ac:dyDescent="0.25">
      <c r="M8411">
        <f>1*5.8*10</f>
        <v>58</v>
      </c>
      <c r="N8411">
        <v>1</v>
      </c>
      <c r="O8411">
        <v>5.8</v>
      </c>
      <c r="P8411">
        <v>10</v>
      </c>
    </row>
    <row r="8412" spans="13:16" x14ac:dyDescent="0.25">
      <c r="M8412">
        <f>1*5.8*1.1</f>
        <v>6.38</v>
      </c>
      <c r="N8412">
        <v>1</v>
      </c>
      <c r="O8412">
        <v>5.8</v>
      </c>
      <c r="P8412">
        <v>1.1000000000000001</v>
      </c>
    </row>
    <row r="8413" spans="13:16" x14ac:dyDescent="0.25">
      <c r="M8413">
        <f>1*5.8*2.1</f>
        <v>12.18</v>
      </c>
      <c r="N8413">
        <v>1</v>
      </c>
      <c r="O8413">
        <v>5.8</v>
      </c>
      <c r="P8413">
        <v>2.1</v>
      </c>
    </row>
    <row r="8414" spans="13:16" x14ac:dyDescent="0.25">
      <c r="M8414">
        <f>1*5.8*3.1</f>
        <v>17.98</v>
      </c>
      <c r="N8414">
        <v>1</v>
      </c>
      <c r="O8414">
        <v>5.8</v>
      </c>
      <c r="P8414">
        <v>3.1</v>
      </c>
    </row>
    <row r="8415" spans="13:16" x14ac:dyDescent="0.25">
      <c r="M8415">
        <f>1*5.8*4.1</f>
        <v>23.779999999999998</v>
      </c>
      <c r="N8415">
        <v>1</v>
      </c>
      <c r="O8415">
        <v>5.8</v>
      </c>
      <c r="P8415">
        <v>4.0999999999999996</v>
      </c>
    </row>
    <row r="8416" spans="13:16" x14ac:dyDescent="0.25">
      <c r="M8416">
        <f>1*5.8*5.1</f>
        <v>29.58</v>
      </c>
      <c r="N8416">
        <v>1</v>
      </c>
      <c r="O8416">
        <v>5.8</v>
      </c>
      <c r="P8416">
        <v>5.0999999999999996</v>
      </c>
    </row>
    <row r="8417" spans="13:16" x14ac:dyDescent="0.25">
      <c r="M8417">
        <f>1*5.8*6.1</f>
        <v>35.379999999999995</v>
      </c>
      <c r="N8417">
        <v>1</v>
      </c>
      <c r="O8417">
        <v>5.8</v>
      </c>
      <c r="P8417">
        <v>6.1</v>
      </c>
    </row>
    <row r="8418" spans="13:16" x14ac:dyDescent="0.25">
      <c r="M8418">
        <f>1*5.8*7.1</f>
        <v>41.18</v>
      </c>
      <c r="N8418">
        <v>1</v>
      </c>
      <c r="O8418">
        <v>5.8</v>
      </c>
      <c r="P8418">
        <v>7.1</v>
      </c>
    </row>
    <row r="8419" spans="13:16" x14ac:dyDescent="0.25">
      <c r="M8419">
        <f>1*5.8*8.1</f>
        <v>46.98</v>
      </c>
      <c r="N8419">
        <v>1</v>
      </c>
      <c r="O8419">
        <v>5.8</v>
      </c>
      <c r="P8419">
        <v>8.1</v>
      </c>
    </row>
    <row r="8420" spans="13:16" x14ac:dyDescent="0.25">
      <c r="M8420">
        <f>1*5.8*9.1</f>
        <v>52.779999999999994</v>
      </c>
      <c r="N8420">
        <v>1</v>
      </c>
      <c r="O8420">
        <v>5.8</v>
      </c>
      <c r="P8420">
        <v>9.1</v>
      </c>
    </row>
    <row r="8421" spans="13:16" x14ac:dyDescent="0.25">
      <c r="M8421">
        <f>1*5.8*10.1</f>
        <v>58.58</v>
      </c>
      <c r="N8421">
        <v>1</v>
      </c>
      <c r="O8421">
        <v>5.8</v>
      </c>
      <c r="P8421">
        <v>10.1</v>
      </c>
    </row>
    <row r="8422" spans="13:16" x14ac:dyDescent="0.25">
      <c r="M8422">
        <f>1*5.8*1.2</f>
        <v>6.96</v>
      </c>
      <c r="N8422">
        <v>1</v>
      </c>
      <c r="O8422">
        <v>5.8</v>
      </c>
      <c r="P8422">
        <v>1.2</v>
      </c>
    </row>
    <row r="8423" spans="13:16" x14ac:dyDescent="0.25">
      <c r="M8423">
        <f>1*5.8*2.2</f>
        <v>12.76</v>
      </c>
      <c r="N8423">
        <v>1</v>
      </c>
      <c r="O8423">
        <v>5.8</v>
      </c>
      <c r="P8423">
        <v>2.2000000000000002</v>
      </c>
    </row>
    <row r="8424" spans="13:16" x14ac:dyDescent="0.25">
      <c r="M8424">
        <f>1*5.8*3.2</f>
        <v>18.559999999999999</v>
      </c>
      <c r="N8424">
        <v>1</v>
      </c>
      <c r="O8424">
        <v>5.8</v>
      </c>
      <c r="P8424">
        <v>3.2</v>
      </c>
    </row>
    <row r="8425" spans="13:16" x14ac:dyDescent="0.25">
      <c r="M8425">
        <f>1*5.8*4.2</f>
        <v>24.36</v>
      </c>
      <c r="N8425">
        <v>1</v>
      </c>
      <c r="O8425">
        <v>5.8</v>
      </c>
      <c r="P8425">
        <v>4.2</v>
      </c>
    </row>
    <row r="8426" spans="13:16" x14ac:dyDescent="0.25">
      <c r="M8426">
        <f>1*5.8*5.2</f>
        <v>30.16</v>
      </c>
      <c r="N8426">
        <v>1</v>
      </c>
      <c r="O8426">
        <v>5.8</v>
      </c>
      <c r="P8426">
        <v>5.2</v>
      </c>
    </row>
    <row r="8427" spans="13:16" x14ac:dyDescent="0.25">
      <c r="M8427">
        <f>1*5.8*6.2</f>
        <v>35.96</v>
      </c>
      <c r="N8427">
        <v>1</v>
      </c>
      <c r="O8427">
        <v>5.8</v>
      </c>
      <c r="P8427">
        <v>6.2</v>
      </c>
    </row>
    <row r="8428" spans="13:16" x14ac:dyDescent="0.25">
      <c r="M8428">
        <f>1*5.8*7.2</f>
        <v>41.76</v>
      </c>
      <c r="N8428">
        <v>1</v>
      </c>
      <c r="O8428">
        <v>5.8</v>
      </c>
      <c r="P8428">
        <v>7.2</v>
      </c>
    </row>
    <row r="8429" spans="13:16" x14ac:dyDescent="0.25">
      <c r="M8429">
        <f>1*5.8*8.2</f>
        <v>47.559999999999995</v>
      </c>
      <c r="N8429">
        <v>1</v>
      </c>
      <c r="O8429">
        <v>5.8</v>
      </c>
      <c r="P8429">
        <v>8.1999999999999993</v>
      </c>
    </row>
    <row r="8430" spans="13:16" x14ac:dyDescent="0.25">
      <c r="M8430">
        <f>1*5.8*9.2</f>
        <v>53.359999999999992</v>
      </c>
      <c r="N8430">
        <v>1</v>
      </c>
      <c r="O8430">
        <v>5.8</v>
      </c>
      <c r="P8430">
        <v>9.1999999999999993</v>
      </c>
    </row>
    <row r="8431" spans="13:16" x14ac:dyDescent="0.25">
      <c r="M8431">
        <f>1*5.8*10.2</f>
        <v>59.16</v>
      </c>
      <c r="N8431">
        <v>1</v>
      </c>
      <c r="O8431">
        <v>5.8</v>
      </c>
      <c r="P8431">
        <v>10.199999999999999</v>
      </c>
    </row>
    <row r="8432" spans="13:16" x14ac:dyDescent="0.25">
      <c r="M8432">
        <f>1*5.8*1.3</f>
        <v>7.54</v>
      </c>
      <c r="N8432">
        <v>1</v>
      </c>
      <c r="O8432">
        <v>5.8</v>
      </c>
      <c r="P8432">
        <v>1.3</v>
      </c>
    </row>
    <row r="8433" spans="13:16" x14ac:dyDescent="0.25">
      <c r="M8433">
        <f>1*5.8*2.3</f>
        <v>13.339999999999998</v>
      </c>
      <c r="N8433">
        <v>1</v>
      </c>
      <c r="O8433">
        <v>5.8</v>
      </c>
      <c r="P8433">
        <v>2.2999999999999998</v>
      </c>
    </row>
    <row r="8434" spans="13:16" x14ac:dyDescent="0.25">
      <c r="M8434">
        <f>1*5.8*3.3</f>
        <v>19.139999999999997</v>
      </c>
      <c r="N8434">
        <v>1</v>
      </c>
      <c r="O8434">
        <v>5.8</v>
      </c>
      <c r="P8434">
        <v>3.3</v>
      </c>
    </row>
    <row r="8435" spans="13:16" x14ac:dyDescent="0.25">
      <c r="M8435">
        <f>1*5.8*4.3</f>
        <v>24.939999999999998</v>
      </c>
      <c r="N8435">
        <v>1</v>
      </c>
      <c r="O8435">
        <v>5.8</v>
      </c>
      <c r="P8435">
        <v>4.3</v>
      </c>
    </row>
    <row r="8436" spans="13:16" x14ac:dyDescent="0.25">
      <c r="M8436">
        <f>1*5.8*5.3</f>
        <v>30.74</v>
      </c>
      <c r="N8436">
        <v>1</v>
      </c>
      <c r="O8436">
        <v>5.8</v>
      </c>
      <c r="P8436">
        <v>5.3</v>
      </c>
    </row>
    <row r="8437" spans="13:16" x14ac:dyDescent="0.25">
      <c r="M8437">
        <f>1*5.8*6.3</f>
        <v>36.54</v>
      </c>
      <c r="N8437">
        <v>1</v>
      </c>
      <c r="O8437">
        <v>5.8</v>
      </c>
      <c r="P8437">
        <v>6.3</v>
      </c>
    </row>
    <row r="8438" spans="13:16" x14ac:dyDescent="0.25">
      <c r="M8438">
        <f>1*5.8*7.3</f>
        <v>42.339999999999996</v>
      </c>
      <c r="N8438">
        <v>1</v>
      </c>
      <c r="O8438">
        <v>5.8</v>
      </c>
      <c r="P8438">
        <v>7.3</v>
      </c>
    </row>
    <row r="8439" spans="13:16" x14ac:dyDescent="0.25">
      <c r="M8439">
        <f>1*5.8*8.3</f>
        <v>48.14</v>
      </c>
      <c r="N8439">
        <v>1</v>
      </c>
      <c r="O8439">
        <v>5.8</v>
      </c>
      <c r="P8439">
        <v>8.3000000000000007</v>
      </c>
    </row>
    <row r="8440" spans="13:16" x14ac:dyDescent="0.25">
      <c r="M8440">
        <f>1*5.8*9.3</f>
        <v>53.940000000000005</v>
      </c>
      <c r="N8440">
        <v>1</v>
      </c>
      <c r="O8440">
        <v>5.8</v>
      </c>
      <c r="P8440">
        <v>9.3000000000000007</v>
      </c>
    </row>
    <row r="8441" spans="13:16" x14ac:dyDescent="0.25">
      <c r="M8441">
        <f>1*5.8*10.3</f>
        <v>59.74</v>
      </c>
      <c r="N8441">
        <v>1</v>
      </c>
      <c r="O8441">
        <v>5.8</v>
      </c>
      <c r="P8441">
        <v>10.3</v>
      </c>
    </row>
    <row r="8442" spans="13:16" x14ac:dyDescent="0.25">
      <c r="M8442">
        <f>1*5.8*1.4</f>
        <v>8.1199999999999992</v>
      </c>
      <c r="N8442">
        <v>1</v>
      </c>
      <c r="O8442">
        <v>5.8</v>
      </c>
      <c r="P8442">
        <v>1.4</v>
      </c>
    </row>
    <row r="8443" spans="13:16" x14ac:dyDescent="0.25">
      <c r="M8443">
        <f>1*5.8*2.4</f>
        <v>13.92</v>
      </c>
      <c r="N8443">
        <v>1</v>
      </c>
      <c r="O8443">
        <v>5.8</v>
      </c>
      <c r="P8443">
        <v>2.4</v>
      </c>
    </row>
    <row r="8444" spans="13:16" x14ac:dyDescent="0.25">
      <c r="M8444">
        <f>1*5.8*3.4</f>
        <v>19.72</v>
      </c>
      <c r="N8444">
        <v>1</v>
      </c>
      <c r="O8444">
        <v>5.8</v>
      </c>
      <c r="P8444">
        <v>3.4</v>
      </c>
    </row>
    <row r="8445" spans="13:16" x14ac:dyDescent="0.25">
      <c r="M8445">
        <f>1*5.8*4.4</f>
        <v>25.52</v>
      </c>
      <c r="N8445">
        <v>1</v>
      </c>
      <c r="O8445">
        <v>5.8</v>
      </c>
      <c r="P8445">
        <v>4.4000000000000004</v>
      </c>
    </row>
    <row r="8446" spans="13:16" x14ac:dyDescent="0.25">
      <c r="M8446">
        <f>1*5.8*5.4</f>
        <v>31.32</v>
      </c>
      <c r="N8446">
        <v>1</v>
      </c>
      <c r="O8446">
        <v>5.8</v>
      </c>
      <c r="P8446">
        <v>5.4</v>
      </c>
    </row>
    <row r="8447" spans="13:16" x14ac:dyDescent="0.25">
      <c r="M8447">
        <f>1*5.8*6.4</f>
        <v>37.119999999999997</v>
      </c>
      <c r="N8447">
        <v>1</v>
      </c>
      <c r="O8447">
        <v>5.8</v>
      </c>
      <c r="P8447">
        <v>6.4</v>
      </c>
    </row>
    <row r="8448" spans="13:16" x14ac:dyDescent="0.25">
      <c r="M8448">
        <f>1*5.8*7.4</f>
        <v>42.92</v>
      </c>
      <c r="N8448">
        <v>1</v>
      </c>
      <c r="O8448">
        <v>5.8</v>
      </c>
      <c r="P8448">
        <v>7.4</v>
      </c>
    </row>
    <row r="8449" spans="13:16" x14ac:dyDescent="0.25">
      <c r="M8449">
        <f>1*5.8*8.4</f>
        <v>48.72</v>
      </c>
      <c r="N8449">
        <v>1</v>
      </c>
      <c r="O8449">
        <v>5.8</v>
      </c>
      <c r="P8449">
        <v>8.4</v>
      </c>
    </row>
    <row r="8450" spans="13:16" x14ac:dyDescent="0.25">
      <c r="M8450">
        <f>1*5.8*9.4</f>
        <v>54.52</v>
      </c>
      <c r="N8450">
        <v>1</v>
      </c>
      <c r="O8450">
        <v>5.8</v>
      </c>
      <c r="P8450">
        <v>9.4</v>
      </c>
    </row>
    <row r="8451" spans="13:16" x14ac:dyDescent="0.25">
      <c r="M8451">
        <f>1*5.8*10.4</f>
        <v>60.32</v>
      </c>
      <c r="N8451">
        <v>1</v>
      </c>
      <c r="O8451">
        <v>5.8</v>
      </c>
      <c r="P8451">
        <v>10.4</v>
      </c>
    </row>
    <row r="8452" spans="13:16" x14ac:dyDescent="0.25">
      <c r="M8452">
        <f>1*5.8*1.5</f>
        <v>8.6999999999999993</v>
      </c>
      <c r="N8452">
        <v>1</v>
      </c>
      <c r="O8452">
        <v>5.8</v>
      </c>
      <c r="P8452">
        <v>1.5</v>
      </c>
    </row>
    <row r="8453" spans="13:16" x14ac:dyDescent="0.25">
      <c r="M8453">
        <f>1*5.8*2.5</f>
        <v>14.5</v>
      </c>
      <c r="N8453">
        <v>1</v>
      </c>
      <c r="O8453">
        <v>5.8</v>
      </c>
      <c r="P8453">
        <v>2.5</v>
      </c>
    </row>
    <row r="8454" spans="13:16" x14ac:dyDescent="0.25">
      <c r="M8454">
        <f>1*5.8*3.5</f>
        <v>20.3</v>
      </c>
      <c r="N8454">
        <v>1</v>
      </c>
      <c r="O8454">
        <v>5.8</v>
      </c>
      <c r="P8454">
        <v>3.5</v>
      </c>
    </row>
    <row r="8455" spans="13:16" x14ac:dyDescent="0.25">
      <c r="M8455">
        <f>1*5.8*4.5</f>
        <v>26.099999999999998</v>
      </c>
      <c r="N8455">
        <v>1</v>
      </c>
      <c r="O8455">
        <v>5.8</v>
      </c>
      <c r="P8455">
        <v>4.5</v>
      </c>
    </row>
    <row r="8456" spans="13:16" x14ac:dyDescent="0.25">
      <c r="M8456">
        <f>1*5.8*5.5</f>
        <v>31.9</v>
      </c>
      <c r="N8456">
        <v>1</v>
      </c>
      <c r="O8456">
        <v>5.8</v>
      </c>
      <c r="P8456">
        <v>5.5</v>
      </c>
    </row>
    <row r="8457" spans="13:16" x14ac:dyDescent="0.25">
      <c r="M8457">
        <f>1*5.8*6.5</f>
        <v>37.699999999999996</v>
      </c>
      <c r="N8457">
        <v>1</v>
      </c>
      <c r="O8457">
        <v>5.8</v>
      </c>
      <c r="P8457">
        <v>6.5</v>
      </c>
    </row>
    <row r="8458" spans="13:16" x14ac:dyDescent="0.25">
      <c r="M8458">
        <f>1*5.8*7.5</f>
        <v>43.5</v>
      </c>
      <c r="N8458">
        <v>1</v>
      </c>
      <c r="O8458">
        <v>5.8</v>
      </c>
      <c r="P8458">
        <v>7.5</v>
      </c>
    </row>
    <row r="8459" spans="13:16" x14ac:dyDescent="0.25">
      <c r="M8459">
        <f>1*5.8*8.5</f>
        <v>49.3</v>
      </c>
      <c r="N8459">
        <v>1</v>
      </c>
      <c r="O8459">
        <v>5.8</v>
      </c>
      <c r="P8459">
        <v>8.5</v>
      </c>
    </row>
    <row r="8460" spans="13:16" x14ac:dyDescent="0.25">
      <c r="M8460">
        <f>1*5.8*9.5</f>
        <v>55.1</v>
      </c>
      <c r="N8460">
        <v>1</v>
      </c>
      <c r="O8460">
        <v>5.8</v>
      </c>
      <c r="P8460">
        <v>9.5</v>
      </c>
    </row>
    <row r="8461" spans="13:16" x14ac:dyDescent="0.25">
      <c r="M8461">
        <f>1*5.8*10.5</f>
        <v>60.9</v>
      </c>
      <c r="N8461">
        <v>1</v>
      </c>
      <c r="O8461">
        <v>5.8</v>
      </c>
      <c r="P8461">
        <v>10.5</v>
      </c>
    </row>
    <row r="8462" spans="13:16" x14ac:dyDescent="0.25">
      <c r="M8462">
        <f>1*5.8*1.6</f>
        <v>9.2799999999999994</v>
      </c>
      <c r="N8462">
        <v>1</v>
      </c>
      <c r="O8462">
        <v>5.8</v>
      </c>
      <c r="P8462">
        <v>1.6</v>
      </c>
    </row>
    <row r="8463" spans="13:16" x14ac:dyDescent="0.25">
      <c r="M8463">
        <f>1*5.8*2.6</f>
        <v>15.08</v>
      </c>
      <c r="N8463">
        <v>1</v>
      </c>
      <c r="O8463">
        <v>5.8</v>
      </c>
      <c r="P8463">
        <v>2.6</v>
      </c>
    </row>
    <row r="8464" spans="13:16" x14ac:dyDescent="0.25">
      <c r="M8464">
        <f>1*5.8*3.6</f>
        <v>20.88</v>
      </c>
      <c r="N8464">
        <v>1</v>
      </c>
      <c r="O8464">
        <v>5.8</v>
      </c>
      <c r="P8464">
        <v>3.6</v>
      </c>
    </row>
    <row r="8465" spans="13:16" x14ac:dyDescent="0.25">
      <c r="M8465">
        <f>1*5.8*4.6</f>
        <v>26.679999999999996</v>
      </c>
      <c r="N8465">
        <v>1</v>
      </c>
      <c r="O8465">
        <v>5.8</v>
      </c>
      <c r="P8465">
        <v>4.5999999999999996</v>
      </c>
    </row>
    <row r="8466" spans="13:16" x14ac:dyDescent="0.25">
      <c r="M8466">
        <f>1*5.8*5.6</f>
        <v>32.479999999999997</v>
      </c>
      <c r="N8466">
        <v>1</v>
      </c>
      <c r="O8466">
        <v>5.8</v>
      </c>
      <c r="P8466">
        <v>5.6</v>
      </c>
    </row>
    <row r="8467" spans="13:16" x14ac:dyDescent="0.25">
      <c r="M8467">
        <f>1*5.8*6.6</f>
        <v>38.279999999999994</v>
      </c>
      <c r="N8467">
        <v>1</v>
      </c>
      <c r="O8467">
        <v>5.8</v>
      </c>
      <c r="P8467">
        <v>6.6</v>
      </c>
    </row>
    <row r="8468" spans="13:16" x14ac:dyDescent="0.25">
      <c r="M8468">
        <f>1*5.8*7.6</f>
        <v>44.08</v>
      </c>
      <c r="N8468">
        <v>1</v>
      </c>
      <c r="O8468">
        <v>5.8</v>
      </c>
      <c r="P8468">
        <v>7.6</v>
      </c>
    </row>
    <row r="8469" spans="13:16" x14ac:dyDescent="0.25">
      <c r="M8469">
        <f>1*5.8*8.6</f>
        <v>49.879999999999995</v>
      </c>
      <c r="N8469">
        <v>1</v>
      </c>
      <c r="O8469">
        <v>5.8</v>
      </c>
      <c r="P8469">
        <v>8.6</v>
      </c>
    </row>
    <row r="8470" spans="13:16" x14ac:dyDescent="0.25">
      <c r="M8470">
        <f>1*5.8*9.6</f>
        <v>55.68</v>
      </c>
      <c r="N8470">
        <v>1</v>
      </c>
      <c r="O8470">
        <v>5.8</v>
      </c>
      <c r="P8470">
        <v>9.6</v>
      </c>
    </row>
    <row r="8471" spans="13:16" x14ac:dyDescent="0.25">
      <c r="M8471">
        <f>1*5.8*10.6</f>
        <v>61.48</v>
      </c>
      <c r="N8471">
        <v>1</v>
      </c>
      <c r="O8471">
        <v>5.8</v>
      </c>
      <c r="P8471">
        <v>10.6</v>
      </c>
    </row>
    <row r="8472" spans="13:16" x14ac:dyDescent="0.25">
      <c r="M8472">
        <f>1*5.8*1.7</f>
        <v>9.86</v>
      </c>
      <c r="N8472">
        <v>1</v>
      </c>
      <c r="O8472">
        <v>5.8</v>
      </c>
      <c r="P8472">
        <v>1.7</v>
      </c>
    </row>
    <row r="8473" spans="13:16" x14ac:dyDescent="0.25">
      <c r="M8473">
        <f>1*5.8*2.7</f>
        <v>15.66</v>
      </c>
      <c r="N8473">
        <v>1</v>
      </c>
      <c r="O8473">
        <v>5.8</v>
      </c>
      <c r="P8473">
        <v>2.7</v>
      </c>
    </row>
    <row r="8474" spans="13:16" x14ac:dyDescent="0.25">
      <c r="M8474">
        <f>1*5.8*3.7</f>
        <v>21.46</v>
      </c>
      <c r="N8474">
        <v>1</v>
      </c>
      <c r="O8474">
        <v>5.8</v>
      </c>
      <c r="P8474">
        <v>3.7</v>
      </c>
    </row>
    <row r="8475" spans="13:16" x14ac:dyDescent="0.25">
      <c r="M8475">
        <f>1*5.8*4.7</f>
        <v>27.26</v>
      </c>
      <c r="N8475">
        <v>1</v>
      </c>
      <c r="O8475">
        <v>5.8</v>
      </c>
      <c r="P8475">
        <v>4.7</v>
      </c>
    </row>
    <row r="8476" spans="13:16" x14ac:dyDescent="0.25">
      <c r="M8476">
        <f>1*5.8*5.7</f>
        <v>33.06</v>
      </c>
      <c r="N8476">
        <v>1</v>
      </c>
      <c r="O8476">
        <v>5.8</v>
      </c>
      <c r="P8476">
        <v>5.7</v>
      </c>
    </row>
    <row r="8477" spans="13:16" x14ac:dyDescent="0.25">
      <c r="M8477">
        <f>1*5.8*6.7</f>
        <v>38.86</v>
      </c>
      <c r="N8477">
        <v>1</v>
      </c>
      <c r="O8477">
        <v>5.8</v>
      </c>
      <c r="P8477">
        <v>6.7</v>
      </c>
    </row>
    <row r="8478" spans="13:16" x14ac:dyDescent="0.25">
      <c r="M8478">
        <f>1*5.8*7.7</f>
        <v>44.66</v>
      </c>
      <c r="N8478">
        <v>1</v>
      </c>
      <c r="O8478">
        <v>5.8</v>
      </c>
      <c r="P8478">
        <v>7.7</v>
      </c>
    </row>
    <row r="8479" spans="13:16" x14ac:dyDescent="0.25">
      <c r="M8479">
        <f>1*5.8*8.7</f>
        <v>50.459999999999994</v>
      </c>
      <c r="N8479">
        <v>1</v>
      </c>
      <c r="O8479">
        <v>5.8</v>
      </c>
      <c r="P8479">
        <v>8.6999999999999993</v>
      </c>
    </row>
    <row r="8480" spans="13:16" x14ac:dyDescent="0.25">
      <c r="M8480">
        <f>1*5.8*9.7</f>
        <v>56.259999999999991</v>
      </c>
      <c r="N8480">
        <v>1</v>
      </c>
      <c r="O8480">
        <v>5.8</v>
      </c>
      <c r="P8480">
        <v>9.6999999999999993</v>
      </c>
    </row>
    <row r="8481" spans="13:16" x14ac:dyDescent="0.25">
      <c r="M8481">
        <f>1*5.8*10.7</f>
        <v>62.059999999999995</v>
      </c>
      <c r="N8481">
        <v>1</v>
      </c>
      <c r="O8481">
        <v>5.8</v>
      </c>
      <c r="P8481">
        <v>10.7</v>
      </c>
    </row>
    <row r="8482" spans="13:16" x14ac:dyDescent="0.25">
      <c r="M8482">
        <f>1*5.8*1.8</f>
        <v>10.44</v>
      </c>
      <c r="N8482">
        <v>1</v>
      </c>
      <c r="O8482">
        <v>5.8</v>
      </c>
      <c r="P8482">
        <v>1.8</v>
      </c>
    </row>
    <row r="8483" spans="13:16" x14ac:dyDescent="0.25">
      <c r="M8483">
        <f>1*5.8*2.8</f>
        <v>16.239999999999998</v>
      </c>
      <c r="N8483">
        <v>1</v>
      </c>
      <c r="O8483">
        <v>5.8</v>
      </c>
      <c r="P8483">
        <v>2.8</v>
      </c>
    </row>
    <row r="8484" spans="13:16" x14ac:dyDescent="0.25">
      <c r="M8484">
        <f>1*5.8*3.8</f>
        <v>22.04</v>
      </c>
      <c r="N8484">
        <v>1</v>
      </c>
      <c r="O8484">
        <v>5.8</v>
      </c>
      <c r="P8484">
        <v>3.8</v>
      </c>
    </row>
    <row r="8485" spans="13:16" x14ac:dyDescent="0.25">
      <c r="M8485">
        <f>1*5.8*4.8</f>
        <v>27.84</v>
      </c>
      <c r="N8485">
        <v>1</v>
      </c>
      <c r="O8485">
        <v>5.8</v>
      </c>
      <c r="P8485">
        <v>4.8</v>
      </c>
    </row>
    <row r="8486" spans="13:16" x14ac:dyDescent="0.25">
      <c r="M8486">
        <f>1*5.8*5.8</f>
        <v>33.64</v>
      </c>
      <c r="N8486">
        <v>1</v>
      </c>
      <c r="O8486">
        <v>5.8</v>
      </c>
      <c r="P8486">
        <v>5.8</v>
      </c>
    </row>
    <row r="8487" spans="13:16" x14ac:dyDescent="0.25">
      <c r="M8487">
        <f>1*5.8*6.8</f>
        <v>39.44</v>
      </c>
      <c r="N8487">
        <v>1</v>
      </c>
      <c r="O8487">
        <v>5.8</v>
      </c>
      <c r="P8487">
        <v>6.8</v>
      </c>
    </row>
    <row r="8488" spans="13:16" x14ac:dyDescent="0.25">
      <c r="M8488">
        <f>1*5.8*7.8</f>
        <v>45.239999999999995</v>
      </c>
      <c r="N8488">
        <v>1</v>
      </c>
      <c r="O8488">
        <v>5.8</v>
      </c>
      <c r="P8488">
        <v>7.8</v>
      </c>
    </row>
    <row r="8489" spans="13:16" x14ac:dyDescent="0.25">
      <c r="M8489">
        <f>1*5.8*8.8</f>
        <v>51.04</v>
      </c>
      <c r="N8489">
        <v>1</v>
      </c>
      <c r="O8489">
        <v>5.8</v>
      </c>
      <c r="P8489">
        <v>8.8000000000000007</v>
      </c>
    </row>
    <row r="8490" spans="13:16" x14ac:dyDescent="0.25">
      <c r="M8490">
        <f>1*5.8*9.8</f>
        <v>56.84</v>
      </c>
      <c r="N8490">
        <v>1</v>
      </c>
      <c r="O8490">
        <v>5.8</v>
      </c>
      <c r="P8490">
        <v>9.8000000000000007</v>
      </c>
    </row>
    <row r="8491" spans="13:16" x14ac:dyDescent="0.25">
      <c r="M8491">
        <f>1*5.8*10.8</f>
        <v>62.64</v>
      </c>
      <c r="N8491">
        <v>1</v>
      </c>
      <c r="O8491">
        <v>5.8</v>
      </c>
      <c r="P8491">
        <v>10.8</v>
      </c>
    </row>
    <row r="8492" spans="13:16" x14ac:dyDescent="0.25">
      <c r="M8492">
        <f>1*5.8*1.9</f>
        <v>11.02</v>
      </c>
      <c r="N8492">
        <v>1</v>
      </c>
      <c r="O8492">
        <v>5.8</v>
      </c>
      <c r="P8492">
        <v>1.9</v>
      </c>
    </row>
    <row r="8493" spans="13:16" x14ac:dyDescent="0.25">
      <c r="M8493">
        <f>1*5.8*2.9</f>
        <v>16.82</v>
      </c>
      <c r="N8493">
        <v>1</v>
      </c>
      <c r="O8493">
        <v>5.8</v>
      </c>
      <c r="P8493">
        <v>2.9</v>
      </c>
    </row>
    <row r="8494" spans="13:16" x14ac:dyDescent="0.25">
      <c r="M8494">
        <f>1*5.8*3.9</f>
        <v>22.619999999999997</v>
      </c>
      <c r="N8494">
        <v>1</v>
      </c>
      <c r="O8494">
        <v>5.8</v>
      </c>
      <c r="P8494">
        <v>3.9</v>
      </c>
    </row>
    <row r="8495" spans="13:16" x14ac:dyDescent="0.25">
      <c r="M8495">
        <f>1*5.8*4.9</f>
        <v>28.42</v>
      </c>
      <c r="N8495">
        <v>1</v>
      </c>
      <c r="O8495">
        <v>5.8</v>
      </c>
      <c r="P8495">
        <v>4.9000000000000004</v>
      </c>
    </row>
    <row r="8496" spans="13:16" x14ac:dyDescent="0.25">
      <c r="M8496">
        <f>1*5.8*5.9</f>
        <v>34.22</v>
      </c>
      <c r="N8496">
        <v>1</v>
      </c>
      <c r="O8496">
        <v>5.8</v>
      </c>
      <c r="P8496">
        <v>5.9</v>
      </c>
    </row>
    <row r="8497" spans="13:16" x14ac:dyDescent="0.25">
      <c r="M8497">
        <f>1*5.8*6.9</f>
        <v>40.020000000000003</v>
      </c>
      <c r="N8497">
        <v>1</v>
      </c>
      <c r="O8497">
        <v>5.8</v>
      </c>
      <c r="P8497">
        <v>6.9</v>
      </c>
    </row>
    <row r="8498" spans="13:16" x14ac:dyDescent="0.25">
      <c r="M8498">
        <f>1*5.8*7.9</f>
        <v>45.82</v>
      </c>
      <c r="N8498">
        <v>1</v>
      </c>
      <c r="O8498">
        <v>5.8</v>
      </c>
      <c r="P8498">
        <v>7.9</v>
      </c>
    </row>
    <row r="8499" spans="13:16" x14ac:dyDescent="0.25">
      <c r="M8499">
        <f>1*5.8*8.9</f>
        <v>51.62</v>
      </c>
      <c r="N8499">
        <v>1</v>
      </c>
      <c r="O8499">
        <v>5.8</v>
      </c>
      <c r="P8499">
        <v>8.9</v>
      </c>
    </row>
    <row r="8500" spans="13:16" x14ac:dyDescent="0.25">
      <c r="M8500">
        <f>1*5.8*9.9</f>
        <v>57.42</v>
      </c>
      <c r="N8500">
        <v>1</v>
      </c>
      <c r="O8500">
        <v>5.8</v>
      </c>
      <c r="P8500">
        <v>9.9</v>
      </c>
    </row>
    <row r="8501" spans="13:16" x14ac:dyDescent="0.25">
      <c r="M8501">
        <f>1*5.8*10.9</f>
        <v>63.22</v>
      </c>
      <c r="N8501">
        <v>1</v>
      </c>
      <c r="O8501">
        <v>5.8</v>
      </c>
      <c r="P8501">
        <v>10.9</v>
      </c>
    </row>
    <row r="8502" spans="13:16" x14ac:dyDescent="0.25">
      <c r="M8502">
        <f>1*6.8*1</f>
        <v>6.8</v>
      </c>
      <c r="N8502">
        <v>1</v>
      </c>
      <c r="O8502">
        <v>6.8</v>
      </c>
      <c r="P8502">
        <v>1</v>
      </c>
    </row>
    <row r="8503" spans="13:16" x14ac:dyDescent="0.25">
      <c r="M8503">
        <f>1*6.8*2</f>
        <v>13.6</v>
      </c>
      <c r="N8503">
        <v>1</v>
      </c>
      <c r="O8503">
        <v>6.8</v>
      </c>
      <c r="P8503">
        <v>2</v>
      </c>
    </row>
    <row r="8504" spans="13:16" x14ac:dyDescent="0.25">
      <c r="M8504">
        <f>1*6.8*3</f>
        <v>20.399999999999999</v>
      </c>
      <c r="N8504">
        <v>1</v>
      </c>
      <c r="O8504">
        <v>6.8</v>
      </c>
      <c r="P8504">
        <v>3</v>
      </c>
    </row>
    <row r="8505" spans="13:16" x14ac:dyDescent="0.25">
      <c r="M8505">
        <f>1*6.8*4</f>
        <v>27.2</v>
      </c>
      <c r="N8505">
        <v>1</v>
      </c>
      <c r="O8505">
        <v>6.8</v>
      </c>
      <c r="P8505">
        <v>4</v>
      </c>
    </row>
    <row r="8506" spans="13:16" x14ac:dyDescent="0.25">
      <c r="M8506">
        <f>1*6.8*5</f>
        <v>34</v>
      </c>
      <c r="N8506">
        <v>1</v>
      </c>
      <c r="O8506">
        <v>6.8</v>
      </c>
      <c r="P8506">
        <v>5</v>
      </c>
    </row>
    <row r="8507" spans="13:16" x14ac:dyDescent="0.25">
      <c r="M8507">
        <f>1*6.8*6</f>
        <v>40.799999999999997</v>
      </c>
      <c r="N8507">
        <v>1</v>
      </c>
      <c r="O8507">
        <v>6.8</v>
      </c>
      <c r="P8507">
        <v>6</v>
      </c>
    </row>
    <row r="8508" spans="13:16" x14ac:dyDescent="0.25">
      <c r="M8508">
        <f>1*6.8*7</f>
        <v>47.6</v>
      </c>
      <c r="N8508">
        <v>1</v>
      </c>
      <c r="O8508">
        <v>6.8</v>
      </c>
      <c r="P8508">
        <v>7</v>
      </c>
    </row>
    <row r="8509" spans="13:16" x14ac:dyDescent="0.25">
      <c r="M8509">
        <f>1*6.8*8</f>
        <v>54.4</v>
      </c>
      <c r="N8509">
        <v>1</v>
      </c>
      <c r="O8509">
        <v>6.8</v>
      </c>
      <c r="P8509">
        <v>8</v>
      </c>
    </row>
    <row r="8510" spans="13:16" x14ac:dyDescent="0.25">
      <c r="M8510">
        <f>1*6.8*9</f>
        <v>61.199999999999996</v>
      </c>
      <c r="N8510">
        <v>1</v>
      </c>
      <c r="O8510">
        <v>6.8</v>
      </c>
      <c r="P8510">
        <v>9</v>
      </c>
    </row>
    <row r="8511" spans="13:16" x14ac:dyDescent="0.25">
      <c r="M8511">
        <f>1*6.8*10</f>
        <v>68</v>
      </c>
      <c r="N8511">
        <v>1</v>
      </c>
      <c r="O8511">
        <v>6.8</v>
      </c>
      <c r="P8511">
        <v>10</v>
      </c>
    </row>
    <row r="8512" spans="13:16" x14ac:dyDescent="0.25">
      <c r="M8512">
        <f>1*6.8*1.1</f>
        <v>7.48</v>
      </c>
      <c r="N8512">
        <v>1</v>
      </c>
      <c r="O8512">
        <v>6.8</v>
      </c>
      <c r="P8512">
        <v>1.1000000000000001</v>
      </c>
    </row>
    <row r="8513" spans="13:16" x14ac:dyDescent="0.25">
      <c r="M8513">
        <f>1*6.8*2.1</f>
        <v>14.28</v>
      </c>
      <c r="N8513">
        <v>1</v>
      </c>
      <c r="O8513">
        <v>6.8</v>
      </c>
      <c r="P8513">
        <v>2.1</v>
      </c>
    </row>
    <row r="8514" spans="13:16" x14ac:dyDescent="0.25">
      <c r="M8514">
        <f>1*6.8*3.1</f>
        <v>21.08</v>
      </c>
      <c r="N8514">
        <v>1</v>
      </c>
      <c r="O8514">
        <v>6.8</v>
      </c>
      <c r="P8514">
        <v>3.1</v>
      </c>
    </row>
    <row r="8515" spans="13:16" x14ac:dyDescent="0.25">
      <c r="M8515">
        <f>1*6.8*4.1</f>
        <v>27.879999999999995</v>
      </c>
      <c r="N8515">
        <v>1</v>
      </c>
      <c r="O8515">
        <v>6.8</v>
      </c>
      <c r="P8515">
        <v>4.0999999999999996</v>
      </c>
    </row>
    <row r="8516" spans="13:16" x14ac:dyDescent="0.25">
      <c r="M8516">
        <f>1*6.8*5.1</f>
        <v>34.68</v>
      </c>
      <c r="N8516">
        <v>1</v>
      </c>
      <c r="O8516">
        <v>6.8</v>
      </c>
      <c r="P8516">
        <v>5.0999999999999996</v>
      </c>
    </row>
    <row r="8517" spans="13:16" x14ac:dyDescent="0.25">
      <c r="M8517">
        <f>1*6.8*6.1</f>
        <v>41.48</v>
      </c>
      <c r="N8517">
        <v>1</v>
      </c>
      <c r="O8517">
        <v>6.8</v>
      </c>
      <c r="P8517">
        <v>6.1</v>
      </c>
    </row>
    <row r="8518" spans="13:16" x14ac:dyDescent="0.25">
      <c r="M8518">
        <f>1*6.8*7.1</f>
        <v>48.279999999999994</v>
      </c>
      <c r="N8518">
        <v>1</v>
      </c>
      <c r="O8518">
        <v>6.8</v>
      </c>
      <c r="P8518">
        <v>7.1</v>
      </c>
    </row>
    <row r="8519" spans="13:16" x14ac:dyDescent="0.25">
      <c r="M8519">
        <f>1*6.8*8.1</f>
        <v>55.08</v>
      </c>
      <c r="N8519">
        <v>1</v>
      </c>
      <c r="O8519">
        <v>6.8</v>
      </c>
      <c r="P8519">
        <v>8.1</v>
      </c>
    </row>
    <row r="8520" spans="13:16" x14ac:dyDescent="0.25">
      <c r="M8520">
        <f>1*6.8*9.1</f>
        <v>61.879999999999995</v>
      </c>
      <c r="N8520">
        <v>1</v>
      </c>
      <c r="O8520">
        <v>6.8</v>
      </c>
      <c r="P8520">
        <v>9.1</v>
      </c>
    </row>
    <row r="8521" spans="13:16" x14ac:dyDescent="0.25">
      <c r="M8521">
        <f>1*6.8*10.1</f>
        <v>68.679999999999993</v>
      </c>
      <c r="N8521">
        <v>1</v>
      </c>
      <c r="O8521">
        <v>6.8</v>
      </c>
      <c r="P8521">
        <v>10.1</v>
      </c>
    </row>
    <row r="8522" spans="13:16" x14ac:dyDescent="0.25">
      <c r="M8522">
        <f>1*6.8*1.2</f>
        <v>8.16</v>
      </c>
      <c r="N8522">
        <v>1</v>
      </c>
      <c r="O8522">
        <v>6.8</v>
      </c>
      <c r="P8522">
        <v>1.2</v>
      </c>
    </row>
    <row r="8523" spans="13:16" x14ac:dyDescent="0.25">
      <c r="M8523">
        <f>1*6.8*2.2</f>
        <v>14.96</v>
      </c>
      <c r="N8523">
        <v>1</v>
      </c>
      <c r="O8523">
        <v>6.8</v>
      </c>
      <c r="P8523">
        <v>2.2000000000000002</v>
      </c>
    </row>
    <row r="8524" spans="13:16" x14ac:dyDescent="0.25">
      <c r="M8524">
        <f>1*6.8*3.2</f>
        <v>21.76</v>
      </c>
      <c r="N8524">
        <v>1</v>
      </c>
      <c r="O8524">
        <v>6.8</v>
      </c>
      <c r="P8524">
        <v>3.2</v>
      </c>
    </row>
    <row r="8525" spans="13:16" x14ac:dyDescent="0.25">
      <c r="M8525">
        <f>1*6.8*4.2</f>
        <v>28.56</v>
      </c>
      <c r="N8525">
        <v>1</v>
      </c>
      <c r="O8525">
        <v>6.8</v>
      </c>
      <c r="P8525">
        <v>4.2</v>
      </c>
    </row>
    <row r="8526" spans="13:16" x14ac:dyDescent="0.25">
      <c r="M8526">
        <f>1*6.8*5.2</f>
        <v>35.36</v>
      </c>
      <c r="N8526">
        <v>1</v>
      </c>
      <c r="O8526">
        <v>6.8</v>
      </c>
      <c r="P8526">
        <v>5.2</v>
      </c>
    </row>
    <row r="8527" spans="13:16" x14ac:dyDescent="0.25">
      <c r="M8527">
        <f>1*6.8*6.2</f>
        <v>42.16</v>
      </c>
      <c r="N8527">
        <v>1</v>
      </c>
      <c r="O8527">
        <v>6.8</v>
      </c>
      <c r="P8527">
        <v>6.2</v>
      </c>
    </row>
    <row r="8528" spans="13:16" x14ac:dyDescent="0.25">
      <c r="M8528">
        <f>1*6.8*7.2</f>
        <v>48.96</v>
      </c>
      <c r="N8528">
        <v>1</v>
      </c>
      <c r="O8528">
        <v>6.8</v>
      </c>
      <c r="P8528">
        <v>7.2</v>
      </c>
    </row>
    <row r="8529" spans="13:16" x14ac:dyDescent="0.25">
      <c r="M8529">
        <f>1*6.8*8.2</f>
        <v>55.759999999999991</v>
      </c>
      <c r="N8529">
        <v>1</v>
      </c>
      <c r="O8529">
        <v>6.8</v>
      </c>
      <c r="P8529">
        <v>8.1999999999999993</v>
      </c>
    </row>
    <row r="8530" spans="13:16" x14ac:dyDescent="0.25">
      <c r="M8530">
        <f>1*6.8*9.2</f>
        <v>62.559999999999995</v>
      </c>
      <c r="N8530">
        <v>1</v>
      </c>
      <c r="O8530">
        <v>6.8</v>
      </c>
      <c r="P8530">
        <v>9.1999999999999993</v>
      </c>
    </row>
    <row r="8531" spans="13:16" x14ac:dyDescent="0.25">
      <c r="M8531">
        <f>1*6.8*10.2</f>
        <v>69.36</v>
      </c>
      <c r="N8531">
        <v>1</v>
      </c>
      <c r="O8531">
        <v>6.8</v>
      </c>
      <c r="P8531">
        <v>10.199999999999999</v>
      </c>
    </row>
    <row r="8532" spans="13:16" x14ac:dyDescent="0.25">
      <c r="M8532">
        <f>1*6.8*1.3</f>
        <v>8.84</v>
      </c>
      <c r="N8532">
        <v>1</v>
      </c>
      <c r="O8532">
        <v>6.8</v>
      </c>
      <c r="P8532">
        <v>1.3</v>
      </c>
    </row>
    <row r="8533" spans="13:16" x14ac:dyDescent="0.25">
      <c r="M8533">
        <f>1*6.8*2.3</f>
        <v>15.639999999999999</v>
      </c>
      <c r="N8533">
        <v>1</v>
      </c>
      <c r="O8533">
        <v>6.8</v>
      </c>
      <c r="P8533">
        <v>2.2999999999999998</v>
      </c>
    </row>
    <row r="8534" spans="13:16" x14ac:dyDescent="0.25">
      <c r="M8534">
        <f>1*6.8*3.3</f>
        <v>22.439999999999998</v>
      </c>
      <c r="N8534">
        <v>1</v>
      </c>
      <c r="O8534">
        <v>6.8</v>
      </c>
      <c r="P8534">
        <v>3.3</v>
      </c>
    </row>
    <row r="8535" spans="13:16" x14ac:dyDescent="0.25">
      <c r="M8535">
        <f>1*6.8*4.3</f>
        <v>29.24</v>
      </c>
      <c r="N8535">
        <v>1</v>
      </c>
      <c r="O8535">
        <v>6.8</v>
      </c>
      <c r="P8535">
        <v>4.3</v>
      </c>
    </row>
    <row r="8536" spans="13:16" x14ac:dyDescent="0.25">
      <c r="M8536">
        <f>1*6.8*5.3</f>
        <v>36.04</v>
      </c>
      <c r="N8536">
        <v>1</v>
      </c>
      <c r="O8536">
        <v>6.8</v>
      </c>
      <c r="P8536">
        <v>5.3</v>
      </c>
    </row>
    <row r="8537" spans="13:16" x14ac:dyDescent="0.25">
      <c r="M8537">
        <f>1*6.8*6.3</f>
        <v>42.839999999999996</v>
      </c>
      <c r="N8537">
        <v>1</v>
      </c>
      <c r="O8537">
        <v>6.8</v>
      </c>
      <c r="P8537">
        <v>6.3</v>
      </c>
    </row>
    <row r="8538" spans="13:16" x14ac:dyDescent="0.25">
      <c r="M8538">
        <f>1*6.8*7.3</f>
        <v>49.64</v>
      </c>
      <c r="N8538">
        <v>1</v>
      </c>
      <c r="O8538">
        <v>6.8</v>
      </c>
      <c r="P8538">
        <v>7.3</v>
      </c>
    </row>
    <row r="8539" spans="13:16" x14ac:dyDescent="0.25">
      <c r="M8539">
        <f>1*6.8*8.3</f>
        <v>56.440000000000005</v>
      </c>
      <c r="N8539">
        <v>1</v>
      </c>
      <c r="O8539">
        <v>6.8</v>
      </c>
      <c r="P8539">
        <v>8.3000000000000007</v>
      </c>
    </row>
    <row r="8540" spans="13:16" x14ac:dyDescent="0.25">
      <c r="M8540">
        <f>1*6.8*9.3</f>
        <v>63.24</v>
      </c>
      <c r="N8540">
        <v>1</v>
      </c>
      <c r="O8540">
        <v>6.8</v>
      </c>
      <c r="P8540">
        <v>9.3000000000000007</v>
      </c>
    </row>
    <row r="8541" spans="13:16" x14ac:dyDescent="0.25">
      <c r="M8541">
        <f>1*6.8*10.3</f>
        <v>70.040000000000006</v>
      </c>
      <c r="N8541">
        <v>1</v>
      </c>
      <c r="O8541">
        <v>6.8</v>
      </c>
      <c r="P8541">
        <v>10.3</v>
      </c>
    </row>
    <row r="8542" spans="13:16" x14ac:dyDescent="0.25">
      <c r="M8542">
        <f>1*6.8*1.4</f>
        <v>9.52</v>
      </c>
      <c r="N8542">
        <v>1</v>
      </c>
      <c r="O8542">
        <v>6.8</v>
      </c>
      <c r="P8542">
        <v>1.4</v>
      </c>
    </row>
    <row r="8543" spans="13:16" x14ac:dyDescent="0.25">
      <c r="M8543">
        <f>1*6.8*2.4</f>
        <v>16.32</v>
      </c>
      <c r="N8543">
        <v>1</v>
      </c>
      <c r="O8543">
        <v>6.8</v>
      </c>
      <c r="P8543">
        <v>2.4</v>
      </c>
    </row>
    <row r="8544" spans="13:16" x14ac:dyDescent="0.25">
      <c r="M8544">
        <f>1*6.8*3.4</f>
        <v>23.119999999999997</v>
      </c>
      <c r="N8544">
        <v>1</v>
      </c>
      <c r="O8544">
        <v>6.8</v>
      </c>
      <c r="P8544">
        <v>3.4</v>
      </c>
    </row>
    <row r="8545" spans="13:16" x14ac:dyDescent="0.25">
      <c r="M8545">
        <f>1*6.8*4.4</f>
        <v>29.92</v>
      </c>
      <c r="N8545">
        <v>1</v>
      </c>
      <c r="O8545">
        <v>6.8</v>
      </c>
      <c r="P8545">
        <v>4.4000000000000004</v>
      </c>
    </row>
    <row r="8546" spans="13:16" x14ac:dyDescent="0.25">
      <c r="M8546">
        <f>1*6.8*5.4</f>
        <v>36.72</v>
      </c>
      <c r="N8546">
        <v>1</v>
      </c>
      <c r="O8546">
        <v>6.8</v>
      </c>
      <c r="P8546">
        <v>5.4</v>
      </c>
    </row>
    <row r="8547" spans="13:16" x14ac:dyDescent="0.25">
      <c r="M8547">
        <f>1*6.8*6.4</f>
        <v>43.52</v>
      </c>
      <c r="N8547">
        <v>1</v>
      </c>
      <c r="O8547">
        <v>6.8</v>
      </c>
      <c r="P8547">
        <v>6.4</v>
      </c>
    </row>
    <row r="8548" spans="13:16" x14ac:dyDescent="0.25">
      <c r="M8548">
        <f>1*6.8*7.4</f>
        <v>50.32</v>
      </c>
      <c r="N8548">
        <v>1</v>
      </c>
      <c r="O8548">
        <v>6.8</v>
      </c>
      <c r="P8548">
        <v>7.4</v>
      </c>
    </row>
    <row r="8549" spans="13:16" x14ac:dyDescent="0.25">
      <c r="M8549">
        <f>1*6.8*8.4</f>
        <v>57.12</v>
      </c>
      <c r="N8549">
        <v>1</v>
      </c>
      <c r="O8549">
        <v>6.8</v>
      </c>
      <c r="P8549">
        <v>8.4</v>
      </c>
    </row>
    <row r="8550" spans="13:16" x14ac:dyDescent="0.25">
      <c r="M8550">
        <f>1*6.8*9.4</f>
        <v>63.92</v>
      </c>
      <c r="N8550">
        <v>1</v>
      </c>
      <c r="O8550">
        <v>6.8</v>
      </c>
      <c r="P8550">
        <v>9.4</v>
      </c>
    </row>
    <row r="8551" spans="13:16" x14ac:dyDescent="0.25">
      <c r="M8551">
        <f>1*6.8*10.4</f>
        <v>70.72</v>
      </c>
      <c r="N8551">
        <v>1</v>
      </c>
      <c r="O8551">
        <v>6.8</v>
      </c>
      <c r="P8551">
        <v>10.4</v>
      </c>
    </row>
    <row r="8552" spans="13:16" x14ac:dyDescent="0.25">
      <c r="M8552">
        <f>1*6.8*1.5</f>
        <v>10.199999999999999</v>
      </c>
      <c r="N8552">
        <v>1</v>
      </c>
      <c r="O8552">
        <v>6.8</v>
      </c>
      <c r="P8552">
        <v>1.5</v>
      </c>
    </row>
    <row r="8553" spans="13:16" x14ac:dyDescent="0.25">
      <c r="M8553">
        <f>1*6.8*2.5</f>
        <v>17</v>
      </c>
      <c r="N8553">
        <v>1</v>
      </c>
      <c r="O8553">
        <v>6.8</v>
      </c>
      <c r="P8553">
        <v>2.5</v>
      </c>
    </row>
    <row r="8554" spans="13:16" x14ac:dyDescent="0.25">
      <c r="M8554">
        <f>1*6.8*3.5</f>
        <v>23.8</v>
      </c>
      <c r="N8554">
        <v>1</v>
      </c>
      <c r="O8554">
        <v>6.8</v>
      </c>
      <c r="P8554">
        <v>3.5</v>
      </c>
    </row>
    <row r="8555" spans="13:16" x14ac:dyDescent="0.25">
      <c r="M8555">
        <f>1*6.8*4.5</f>
        <v>30.599999999999998</v>
      </c>
      <c r="N8555">
        <v>1</v>
      </c>
      <c r="O8555">
        <v>6.8</v>
      </c>
      <c r="P8555">
        <v>4.5</v>
      </c>
    </row>
    <row r="8556" spans="13:16" x14ac:dyDescent="0.25">
      <c r="M8556">
        <f>1*6.8*5.5</f>
        <v>37.4</v>
      </c>
      <c r="N8556">
        <v>1</v>
      </c>
      <c r="O8556">
        <v>6.8</v>
      </c>
      <c r="P8556">
        <v>5.5</v>
      </c>
    </row>
    <row r="8557" spans="13:16" x14ac:dyDescent="0.25">
      <c r="M8557">
        <f>1*6.8*6.5</f>
        <v>44.199999999999996</v>
      </c>
      <c r="N8557">
        <v>1</v>
      </c>
      <c r="O8557">
        <v>6.8</v>
      </c>
      <c r="P8557">
        <v>6.5</v>
      </c>
    </row>
    <row r="8558" spans="13:16" x14ac:dyDescent="0.25">
      <c r="M8558">
        <f>1*6.8*7.5</f>
        <v>51</v>
      </c>
      <c r="N8558">
        <v>1</v>
      </c>
      <c r="O8558">
        <v>6.8</v>
      </c>
      <c r="P8558">
        <v>7.5</v>
      </c>
    </row>
    <row r="8559" spans="13:16" x14ac:dyDescent="0.25">
      <c r="M8559">
        <f>1*6.8*8.5</f>
        <v>57.8</v>
      </c>
      <c r="N8559">
        <v>1</v>
      </c>
      <c r="O8559">
        <v>6.8</v>
      </c>
      <c r="P8559">
        <v>8.5</v>
      </c>
    </row>
    <row r="8560" spans="13:16" x14ac:dyDescent="0.25">
      <c r="M8560">
        <f>1*6.8*9.5</f>
        <v>64.599999999999994</v>
      </c>
      <c r="N8560">
        <v>1</v>
      </c>
      <c r="O8560">
        <v>6.8</v>
      </c>
      <c r="P8560">
        <v>9.5</v>
      </c>
    </row>
    <row r="8561" spans="13:16" x14ac:dyDescent="0.25">
      <c r="M8561">
        <f>1*6.8*10.5</f>
        <v>71.399999999999991</v>
      </c>
      <c r="N8561">
        <v>1</v>
      </c>
      <c r="O8561">
        <v>6.8</v>
      </c>
      <c r="P8561">
        <v>10.5</v>
      </c>
    </row>
    <row r="8562" spans="13:16" x14ac:dyDescent="0.25">
      <c r="M8562">
        <f>1*6.8*1.6</f>
        <v>10.88</v>
      </c>
      <c r="N8562">
        <v>1</v>
      </c>
      <c r="O8562">
        <v>6.8</v>
      </c>
      <c r="P8562">
        <v>1.6</v>
      </c>
    </row>
    <row r="8563" spans="13:16" x14ac:dyDescent="0.25">
      <c r="M8563">
        <f>1*6.8*2.6</f>
        <v>17.68</v>
      </c>
      <c r="N8563">
        <v>1</v>
      </c>
      <c r="O8563">
        <v>6.8</v>
      </c>
      <c r="P8563">
        <v>2.6</v>
      </c>
    </row>
    <row r="8564" spans="13:16" x14ac:dyDescent="0.25">
      <c r="M8564">
        <f>1*6.8*3.6</f>
        <v>24.48</v>
      </c>
      <c r="N8564">
        <v>1</v>
      </c>
      <c r="O8564">
        <v>6.8</v>
      </c>
      <c r="P8564">
        <v>3.6</v>
      </c>
    </row>
    <row r="8565" spans="13:16" x14ac:dyDescent="0.25">
      <c r="M8565">
        <f>1*6.8*4.6</f>
        <v>31.279999999999998</v>
      </c>
      <c r="N8565">
        <v>1</v>
      </c>
      <c r="O8565">
        <v>6.8</v>
      </c>
      <c r="P8565">
        <v>4.5999999999999996</v>
      </c>
    </row>
    <row r="8566" spans="13:16" x14ac:dyDescent="0.25">
      <c r="M8566">
        <f>1*6.8*5.6</f>
        <v>38.08</v>
      </c>
      <c r="N8566">
        <v>1</v>
      </c>
      <c r="O8566">
        <v>6.8</v>
      </c>
      <c r="P8566">
        <v>5.6</v>
      </c>
    </row>
    <row r="8567" spans="13:16" x14ac:dyDescent="0.25">
      <c r="M8567">
        <f>1*6.8*6.6</f>
        <v>44.879999999999995</v>
      </c>
      <c r="N8567">
        <v>1</v>
      </c>
      <c r="O8567">
        <v>6.8</v>
      </c>
      <c r="P8567">
        <v>6.6</v>
      </c>
    </row>
    <row r="8568" spans="13:16" x14ac:dyDescent="0.25">
      <c r="M8568">
        <f>1*6.8*7.6</f>
        <v>51.68</v>
      </c>
      <c r="N8568">
        <v>1</v>
      </c>
      <c r="O8568">
        <v>6.8</v>
      </c>
      <c r="P8568">
        <v>7.6</v>
      </c>
    </row>
    <row r="8569" spans="13:16" x14ac:dyDescent="0.25">
      <c r="M8569">
        <f>1*6.8*8.6</f>
        <v>58.48</v>
      </c>
      <c r="N8569">
        <v>1</v>
      </c>
      <c r="O8569">
        <v>6.8</v>
      </c>
      <c r="P8569">
        <v>8.6</v>
      </c>
    </row>
    <row r="8570" spans="13:16" x14ac:dyDescent="0.25">
      <c r="M8570">
        <f>1*6.8*9.6</f>
        <v>65.28</v>
      </c>
      <c r="N8570">
        <v>1</v>
      </c>
      <c r="O8570">
        <v>6.8</v>
      </c>
      <c r="P8570">
        <v>9.6</v>
      </c>
    </row>
    <row r="8571" spans="13:16" x14ac:dyDescent="0.25">
      <c r="M8571">
        <f>1*6.8*10.6</f>
        <v>72.08</v>
      </c>
      <c r="N8571">
        <v>1</v>
      </c>
      <c r="O8571">
        <v>6.8</v>
      </c>
      <c r="P8571">
        <v>10.6</v>
      </c>
    </row>
    <row r="8572" spans="13:16" x14ac:dyDescent="0.25">
      <c r="M8572">
        <f>1*6.8*1.7</f>
        <v>11.559999999999999</v>
      </c>
      <c r="N8572">
        <v>1</v>
      </c>
      <c r="O8572">
        <v>6.8</v>
      </c>
      <c r="P8572">
        <v>1.7</v>
      </c>
    </row>
    <row r="8573" spans="13:16" x14ac:dyDescent="0.25">
      <c r="M8573">
        <f>1*6.8*2.7</f>
        <v>18.36</v>
      </c>
      <c r="N8573">
        <v>1</v>
      </c>
      <c r="O8573">
        <v>6.8</v>
      </c>
      <c r="P8573">
        <v>2.7</v>
      </c>
    </row>
    <row r="8574" spans="13:16" x14ac:dyDescent="0.25">
      <c r="M8574">
        <f>1*6.8*3.7</f>
        <v>25.16</v>
      </c>
      <c r="N8574">
        <v>1</v>
      </c>
      <c r="O8574">
        <v>6.8</v>
      </c>
      <c r="P8574">
        <v>3.7</v>
      </c>
    </row>
    <row r="8575" spans="13:16" x14ac:dyDescent="0.25">
      <c r="M8575">
        <f>1*6.8*4.7</f>
        <v>31.96</v>
      </c>
      <c r="N8575">
        <v>1</v>
      </c>
      <c r="O8575">
        <v>6.8</v>
      </c>
      <c r="P8575">
        <v>4.7</v>
      </c>
    </row>
    <row r="8576" spans="13:16" x14ac:dyDescent="0.25">
      <c r="M8576">
        <f>1*6.8*5.7</f>
        <v>38.76</v>
      </c>
      <c r="N8576">
        <v>1</v>
      </c>
      <c r="O8576">
        <v>6.8</v>
      </c>
      <c r="P8576">
        <v>5.7</v>
      </c>
    </row>
    <row r="8577" spans="13:16" x14ac:dyDescent="0.25">
      <c r="M8577">
        <f>1*6.8*6.7</f>
        <v>45.56</v>
      </c>
      <c r="N8577">
        <v>1</v>
      </c>
      <c r="O8577">
        <v>6.8</v>
      </c>
      <c r="P8577">
        <v>6.7</v>
      </c>
    </row>
    <row r="8578" spans="13:16" x14ac:dyDescent="0.25">
      <c r="M8578">
        <f>1*6.8*7.7</f>
        <v>52.36</v>
      </c>
      <c r="N8578">
        <v>1</v>
      </c>
      <c r="O8578">
        <v>6.8</v>
      </c>
      <c r="P8578">
        <v>7.7</v>
      </c>
    </row>
    <row r="8579" spans="13:16" x14ac:dyDescent="0.25">
      <c r="M8579">
        <f>1*6.8*8.7</f>
        <v>59.16</v>
      </c>
      <c r="N8579">
        <v>1</v>
      </c>
      <c r="O8579">
        <v>6.8</v>
      </c>
      <c r="P8579">
        <v>8.6999999999999993</v>
      </c>
    </row>
    <row r="8580" spans="13:16" x14ac:dyDescent="0.25">
      <c r="M8580">
        <f>1*6.8*9.7</f>
        <v>65.959999999999994</v>
      </c>
      <c r="N8580">
        <v>1</v>
      </c>
      <c r="O8580">
        <v>6.8</v>
      </c>
      <c r="P8580">
        <v>9.6999999999999993</v>
      </c>
    </row>
    <row r="8581" spans="13:16" x14ac:dyDescent="0.25">
      <c r="M8581">
        <f>1*6.8*10.7</f>
        <v>72.759999999999991</v>
      </c>
      <c r="N8581">
        <v>1</v>
      </c>
      <c r="O8581">
        <v>6.8</v>
      </c>
      <c r="P8581">
        <v>10.7</v>
      </c>
    </row>
    <row r="8582" spans="13:16" x14ac:dyDescent="0.25">
      <c r="M8582">
        <f>1*6.8*1.8</f>
        <v>12.24</v>
      </c>
      <c r="N8582">
        <v>1</v>
      </c>
      <c r="O8582">
        <v>6.8</v>
      </c>
      <c r="P8582">
        <v>1.8</v>
      </c>
    </row>
    <row r="8583" spans="13:16" x14ac:dyDescent="0.25">
      <c r="M8583">
        <f>1*6.8*2.8</f>
        <v>19.04</v>
      </c>
      <c r="N8583">
        <v>1</v>
      </c>
      <c r="O8583">
        <v>6.8</v>
      </c>
      <c r="P8583">
        <v>2.8</v>
      </c>
    </row>
    <row r="8584" spans="13:16" x14ac:dyDescent="0.25">
      <c r="M8584">
        <f>1*6.8*3.8</f>
        <v>25.84</v>
      </c>
      <c r="N8584">
        <v>1</v>
      </c>
      <c r="O8584">
        <v>6.8</v>
      </c>
      <c r="P8584">
        <v>3.8</v>
      </c>
    </row>
    <row r="8585" spans="13:16" x14ac:dyDescent="0.25">
      <c r="M8585">
        <f>1*6.8*4.8</f>
        <v>32.64</v>
      </c>
      <c r="N8585">
        <v>1</v>
      </c>
      <c r="O8585">
        <v>6.8</v>
      </c>
      <c r="P8585">
        <v>4.8</v>
      </c>
    </row>
    <row r="8586" spans="13:16" x14ac:dyDescent="0.25">
      <c r="M8586">
        <f>1*6.8*5.8</f>
        <v>39.44</v>
      </c>
      <c r="N8586">
        <v>1</v>
      </c>
      <c r="O8586">
        <v>6.8</v>
      </c>
      <c r="P8586">
        <v>5.8</v>
      </c>
    </row>
    <row r="8587" spans="13:16" x14ac:dyDescent="0.25">
      <c r="M8587">
        <f>1*6.8*6.8</f>
        <v>46.239999999999995</v>
      </c>
      <c r="N8587">
        <v>1</v>
      </c>
      <c r="O8587">
        <v>6.8</v>
      </c>
      <c r="P8587">
        <v>6.8</v>
      </c>
    </row>
    <row r="8588" spans="13:16" x14ac:dyDescent="0.25">
      <c r="M8588">
        <f>1*6.8*7.8</f>
        <v>53.04</v>
      </c>
      <c r="N8588">
        <v>1</v>
      </c>
      <c r="O8588">
        <v>6.8</v>
      </c>
      <c r="P8588">
        <v>7.8</v>
      </c>
    </row>
    <row r="8589" spans="13:16" x14ac:dyDescent="0.25">
      <c r="M8589">
        <f>1*6.8*8.8</f>
        <v>59.84</v>
      </c>
      <c r="N8589">
        <v>1</v>
      </c>
      <c r="O8589">
        <v>6.8</v>
      </c>
      <c r="P8589">
        <v>8.8000000000000007</v>
      </c>
    </row>
    <row r="8590" spans="13:16" x14ac:dyDescent="0.25">
      <c r="M8590">
        <f>1*6.8*9.8</f>
        <v>66.64</v>
      </c>
      <c r="N8590">
        <v>1</v>
      </c>
      <c r="O8590">
        <v>6.8</v>
      </c>
      <c r="P8590">
        <v>9.8000000000000007</v>
      </c>
    </row>
    <row r="8591" spans="13:16" x14ac:dyDescent="0.25">
      <c r="M8591">
        <f>1*6.8*10.8</f>
        <v>73.44</v>
      </c>
      <c r="N8591">
        <v>1</v>
      </c>
      <c r="O8591">
        <v>6.8</v>
      </c>
      <c r="P8591">
        <v>10.8</v>
      </c>
    </row>
    <row r="8592" spans="13:16" x14ac:dyDescent="0.25">
      <c r="M8592">
        <f>1*6.8*1.9</f>
        <v>12.92</v>
      </c>
      <c r="N8592">
        <v>1</v>
      </c>
      <c r="O8592">
        <v>6.8</v>
      </c>
      <c r="P8592">
        <v>1.9</v>
      </c>
    </row>
    <row r="8593" spans="13:16" x14ac:dyDescent="0.25">
      <c r="M8593">
        <f>1*6.8*2.9</f>
        <v>19.72</v>
      </c>
      <c r="N8593">
        <v>1</v>
      </c>
      <c r="O8593">
        <v>6.8</v>
      </c>
      <c r="P8593">
        <v>2.9</v>
      </c>
    </row>
    <row r="8594" spans="13:16" x14ac:dyDescent="0.25">
      <c r="M8594">
        <f>1*6.8*3.9</f>
        <v>26.52</v>
      </c>
      <c r="N8594">
        <v>1</v>
      </c>
      <c r="O8594">
        <v>6.8</v>
      </c>
      <c r="P8594">
        <v>3.9</v>
      </c>
    </row>
    <row r="8595" spans="13:16" x14ac:dyDescent="0.25">
      <c r="M8595">
        <f>1*6.8*4.9</f>
        <v>33.32</v>
      </c>
      <c r="N8595">
        <v>1</v>
      </c>
      <c r="O8595">
        <v>6.8</v>
      </c>
      <c r="P8595">
        <v>4.9000000000000004</v>
      </c>
    </row>
    <row r="8596" spans="13:16" x14ac:dyDescent="0.25">
      <c r="M8596">
        <f>1*6.8*5.9</f>
        <v>40.120000000000005</v>
      </c>
      <c r="N8596">
        <v>1</v>
      </c>
      <c r="O8596">
        <v>6.8</v>
      </c>
      <c r="P8596">
        <v>5.9</v>
      </c>
    </row>
    <row r="8597" spans="13:16" x14ac:dyDescent="0.25">
      <c r="M8597">
        <f>1*6.8*6.9</f>
        <v>46.92</v>
      </c>
      <c r="N8597">
        <v>1</v>
      </c>
      <c r="O8597">
        <v>6.8</v>
      </c>
      <c r="P8597">
        <v>6.9</v>
      </c>
    </row>
    <row r="8598" spans="13:16" x14ac:dyDescent="0.25">
      <c r="M8598">
        <f>1*6.8*7.9</f>
        <v>53.72</v>
      </c>
      <c r="N8598">
        <v>1</v>
      </c>
      <c r="O8598">
        <v>6.8</v>
      </c>
      <c r="P8598">
        <v>7.9</v>
      </c>
    </row>
    <row r="8599" spans="13:16" x14ac:dyDescent="0.25">
      <c r="M8599">
        <f>1*6.8*8.9</f>
        <v>60.52</v>
      </c>
      <c r="N8599">
        <v>1</v>
      </c>
      <c r="O8599">
        <v>6.8</v>
      </c>
      <c r="P8599">
        <v>8.9</v>
      </c>
    </row>
    <row r="8600" spans="13:16" x14ac:dyDescent="0.25">
      <c r="M8600">
        <f>1*6.8*9.9</f>
        <v>67.320000000000007</v>
      </c>
      <c r="N8600">
        <v>1</v>
      </c>
      <c r="O8600">
        <v>6.8</v>
      </c>
      <c r="P8600">
        <v>9.9</v>
      </c>
    </row>
    <row r="8601" spans="13:16" x14ac:dyDescent="0.25">
      <c r="M8601">
        <f>1*6.8*10.9</f>
        <v>74.12</v>
      </c>
      <c r="N8601">
        <v>1</v>
      </c>
      <c r="O8601">
        <v>6.8</v>
      </c>
      <c r="P8601">
        <v>10.9</v>
      </c>
    </row>
    <row r="8602" spans="13:16" x14ac:dyDescent="0.25">
      <c r="M8602">
        <f>1*7.8*1</f>
        <v>7.8</v>
      </c>
      <c r="N8602">
        <v>1</v>
      </c>
      <c r="O8602">
        <v>7.8</v>
      </c>
      <c r="P8602">
        <v>1</v>
      </c>
    </row>
    <row r="8603" spans="13:16" x14ac:dyDescent="0.25">
      <c r="M8603">
        <f>1*7.8*2</f>
        <v>15.6</v>
      </c>
      <c r="N8603">
        <v>1</v>
      </c>
      <c r="O8603">
        <v>7.8</v>
      </c>
      <c r="P8603">
        <v>2</v>
      </c>
    </row>
    <row r="8604" spans="13:16" x14ac:dyDescent="0.25">
      <c r="M8604">
        <f>1*7.8*3</f>
        <v>23.4</v>
      </c>
      <c r="N8604">
        <v>1</v>
      </c>
      <c r="O8604">
        <v>7.8</v>
      </c>
      <c r="P8604">
        <v>3</v>
      </c>
    </row>
    <row r="8605" spans="13:16" x14ac:dyDescent="0.25">
      <c r="M8605">
        <f>1*7.8*4</f>
        <v>31.2</v>
      </c>
      <c r="N8605">
        <v>1</v>
      </c>
      <c r="O8605">
        <v>7.8</v>
      </c>
      <c r="P8605">
        <v>4</v>
      </c>
    </row>
    <row r="8606" spans="13:16" x14ac:dyDescent="0.25">
      <c r="M8606">
        <f>1*7.8*5</f>
        <v>39</v>
      </c>
      <c r="N8606">
        <v>1</v>
      </c>
      <c r="O8606">
        <v>7.8</v>
      </c>
      <c r="P8606">
        <v>5</v>
      </c>
    </row>
    <row r="8607" spans="13:16" x14ac:dyDescent="0.25">
      <c r="M8607">
        <f>1*7.8*6</f>
        <v>46.8</v>
      </c>
      <c r="N8607">
        <v>1</v>
      </c>
      <c r="O8607">
        <v>7.8</v>
      </c>
      <c r="P8607">
        <v>6</v>
      </c>
    </row>
    <row r="8608" spans="13:16" x14ac:dyDescent="0.25">
      <c r="M8608">
        <f>1*7.8*7</f>
        <v>54.6</v>
      </c>
      <c r="N8608">
        <v>1</v>
      </c>
      <c r="O8608">
        <v>7.8</v>
      </c>
      <c r="P8608">
        <v>7</v>
      </c>
    </row>
    <row r="8609" spans="13:16" x14ac:dyDescent="0.25">
      <c r="M8609">
        <f>1*7.8*8</f>
        <v>62.4</v>
      </c>
      <c r="N8609">
        <v>1</v>
      </c>
      <c r="O8609">
        <v>7.8</v>
      </c>
      <c r="P8609">
        <v>8</v>
      </c>
    </row>
    <row r="8610" spans="13:16" x14ac:dyDescent="0.25">
      <c r="M8610">
        <f>1*7.8*9</f>
        <v>70.2</v>
      </c>
      <c r="N8610">
        <v>1</v>
      </c>
      <c r="O8610">
        <v>7.8</v>
      </c>
      <c r="P8610">
        <v>9</v>
      </c>
    </row>
    <row r="8611" spans="13:16" x14ac:dyDescent="0.25">
      <c r="M8611">
        <f>1*7.8*10</f>
        <v>78</v>
      </c>
      <c r="N8611">
        <v>1</v>
      </c>
      <c r="O8611">
        <v>7.8</v>
      </c>
      <c r="P8611">
        <v>10</v>
      </c>
    </row>
    <row r="8612" spans="13:16" x14ac:dyDescent="0.25">
      <c r="M8612">
        <f>1*7.8*1.1</f>
        <v>8.58</v>
      </c>
      <c r="N8612">
        <v>1</v>
      </c>
      <c r="O8612">
        <v>7.8</v>
      </c>
      <c r="P8612">
        <v>1.1000000000000001</v>
      </c>
    </row>
    <row r="8613" spans="13:16" x14ac:dyDescent="0.25">
      <c r="M8613">
        <f>1*7.8*2.1</f>
        <v>16.38</v>
      </c>
      <c r="N8613">
        <v>1</v>
      </c>
      <c r="O8613">
        <v>7.8</v>
      </c>
      <c r="P8613">
        <v>2.1</v>
      </c>
    </row>
    <row r="8614" spans="13:16" x14ac:dyDescent="0.25">
      <c r="M8614">
        <f>1*7.8*3.1</f>
        <v>24.18</v>
      </c>
      <c r="N8614">
        <v>1</v>
      </c>
      <c r="O8614">
        <v>7.8</v>
      </c>
      <c r="P8614">
        <v>3.1</v>
      </c>
    </row>
    <row r="8615" spans="13:16" x14ac:dyDescent="0.25">
      <c r="M8615">
        <f>1*7.8*4.1</f>
        <v>31.979999999999997</v>
      </c>
      <c r="N8615">
        <v>1</v>
      </c>
      <c r="O8615">
        <v>7.8</v>
      </c>
      <c r="P8615">
        <v>4.0999999999999996</v>
      </c>
    </row>
    <row r="8616" spans="13:16" x14ac:dyDescent="0.25">
      <c r="M8616">
        <f>1*7.8*5.1</f>
        <v>39.779999999999994</v>
      </c>
      <c r="N8616">
        <v>1</v>
      </c>
      <c r="O8616">
        <v>7.8</v>
      </c>
      <c r="P8616">
        <v>5.0999999999999996</v>
      </c>
    </row>
    <row r="8617" spans="13:16" x14ac:dyDescent="0.25">
      <c r="M8617">
        <f>1*7.8*6.1</f>
        <v>47.58</v>
      </c>
      <c r="N8617">
        <v>1</v>
      </c>
      <c r="O8617">
        <v>7.8</v>
      </c>
      <c r="P8617">
        <v>6.1</v>
      </c>
    </row>
    <row r="8618" spans="13:16" x14ac:dyDescent="0.25">
      <c r="M8618">
        <f>1*7.8*7.1</f>
        <v>55.379999999999995</v>
      </c>
      <c r="N8618">
        <v>1</v>
      </c>
      <c r="O8618">
        <v>7.8</v>
      </c>
      <c r="P8618">
        <v>7.1</v>
      </c>
    </row>
    <row r="8619" spans="13:16" x14ac:dyDescent="0.25">
      <c r="M8619">
        <f>1*7.8*8.1</f>
        <v>63.179999999999993</v>
      </c>
      <c r="N8619">
        <v>1</v>
      </c>
      <c r="O8619">
        <v>7.8</v>
      </c>
      <c r="P8619">
        <v>8.1</v>
      </c>
    </row>
    <row r="8620" spans="13:16" x14ac:dyDescent="0.25">
      <c r="M8620">
        <f>1*7.8*9.1</f>
        <v>70.97999999999999</v>
      </c>
      <c r="N8620">
        <v>1</v>
      </c>
      <c r="O8620">
        <v>7.8</v>
      </c>
      <c r="P8620">
        <v>9.1</v>
      </c>
    </row>
    <row r="8621" spans="13:16" x14ac:dyDescent="0.25">
      <c r="M8621">
        <f>1*7.8*10.1</f>
        <v>78.78</v>
      </c>
      <c r="N8621">
        <v>1</v>
      </c>
      <c r="O8621">
        <v>7.8</v>
      </c>
      <c r="P8621">
        <v>10.1</v>
      </c>
    </row>
    <row r="8622" spans="13:16" x14ac:dyDescent="0.25">
      <c r="M8622">
        <f>1*7.8*1.2</f>
        <v>9.36</v>
      </c>
      <c r="N8622">
        <v>1</v>
      </c>
      <c r="O8622">
        <v>7.8</v>
      </c>
      <c r="P8622">
        <v>1.2</v>
      </c>
    </row>
    <row r="8623" spans="13:16" x14ac:dyDescent="0.25">
      <c r="M8623">
        <f>1*7.8*2.2</f>
        <v>17.16</v>
      </c>
      <c r="N8623">
        <v>1</v>
      </c>
      <c r="O8623">
        <v>7.8</v>
      </c>
      <c r="P8623">
        <v>2.2000000000000002</v>
      </c>
    </row>
    <row r="8624" spans="13:16" x14ac:dyDescent="0.25">
      <c r="M8624">
        <f>1*7.8*3.2</f>
        <v>24.96</v>
      </c>
      <c r="N8624">
        <v>1</v>
      </c>
      <c r="O8624">
        <v>7.8</v>
      </c>
      <c r="P8624">
        <v>3.2</v>
      </c>
    </row>
    <row r="8625" spans="13:16" x14ac:dyDescent="0.25">
      <c r="M8625">
        <f>1*7.8*4.2</f>
        <v>32.76</v>
      </c>
      <c r="N8625">
        <v>1</v>
      </c>
      <c r="O8625">
        <v>7.8</v>
      </c>
      <c r="P8625">
        <v>4.2</v>
      </c>
    </row>
    <row r="8626" spans="13:16" x14ac:dyDescent="0.25">
      <c r="M8626">
        <f>1*7.8*5.2</f>
        <v>40.56</v>
      </c>
      <c r="N8626">
        <v>1</v>
      </c>
      <c r="O8626">
        <v>7.8</v>
      </c>
      <c r="P8626">
        <v>5.2</v>
      </c>
    </row>
    <row r="8627" spans="13:16" x14ac:dyDescent="0.25">
      <c r="M8627">
        <f>1*7.8*6.2</f>
        <v>48.36</v>
      </c>
      <c r="N8627">
        <v>1</v>
      </c>
      <c r="O8627">
        <v>7.8</v>
      </c>
      <c r="P8627">
        <v>6.2</v>
      </c>
    </row>
    <row r="8628" spans="13:16" x14ac:dyDescent="0.25">
      <c r="M8628">
        <f>1*7.8*7.2</f>
        <v>56.16</v>
      </c>
      <c r="N8628">
        <v>1</v>
      </c>
      <c r="O8628">
        <v>7.8</v>
      </c>
      <c r="P8628">
        <v>7.2</v>
      </c>
    </row>
    <row r="8629" spans="13:16" x14ac:dyDescent="0.25">
      <c r="M8629">
        <f>1*7.8*8.2</f>
        <v>63.959999999999994</v>
      </c>
      <c r="N8629">
        <v>1</v>
      </c>
      <c r="O8629">
        <v>7.8</v>
      </c>
      <c r="P8629">
        <v>8.1999999999999993</v>
      </c>
    </row>
    <row r="8630" spans="13:16" x14ac:dyDescent="0.25">
      <c r="M8630">
        <f>1*7.8*9.2</f>
        <v>71.759999999999991</v>
      </c>
      <c r="N8630">
        <v>1</v>
      </c>
      <c r="O8630">
        <v>7.8</v>
      </c>
      <c r="P8630">
        <v>9.1999999999999993</v>
      </c>
    </row>
    <row r="8631" spans="13:16" x14ac:dyDescent="0.25">
      <c r="M8631">
        <f>1*7.8*10.2</f>
        <v>79.559999999999988</v>
      </c>
      <c r="N8631">
        <v>1</v>
      </c>
      <c r="O8631">
        <v>7.8</v>
      </c>
      <c r="P8631">
        <v>10.199999999999999</v>
      </c>
    </row>
    <row r="8632" spans="13:16" x14ac:dyDescent="0.25">
      <c r="M8632">
        <f>1*7.8*1.3</f>
        <v>10.14</v>
      </c>
      <c r="N8632">
        <v>1</v>
      </c>
      <c r="O8632">
        <v>7.8</v>
      </c>
      <c r="P8632">
        <v>1.3</v>
      </c>
    </row>
    <row r="8633" spans="13:16" x14ac:dyDescent="0.25">
      <c r="M8633">
        <f>1*7.8*2.3</f>
        <v>17.939999999999998</v>
      </c>
      <c r="N8633">
        <v>1</v>
      </c>
      <c r="O8633">
        <v>7.8</v>
      </c>
      <c r="P8633">
        <v>2.2999999999999998</v>
      </c>
    </row>
    <row r="8634" spans="13:16" x14ac:dyDescent="0.25">
      <c r="M8634">
        <f>1*7.8*3.3</f>
        <v>25.74</v>
      </c>
      <c r="N8634">
        <v>1</v>
      </c>
      <c r="O8634">
        <v>7.8</v>
      </c>
      <c r="P8634">
        <v>3.3</v>
      </c>
    </row>
    <row r="8635" spans="13:16" x14ac:dyDescent="0.25">
      <c r="M8635">
        <f>1*7.8*4.3</f>
        <v>33.54</v>
      </c>
      <c r="N8635">
        <v>1</v>
      </c>
      <c r="O8635">
        <v>7.8</v>
      </c>
      <c r="P8635">
        <v>4.3</v>
      </c>
    </row>
    <row r="8636" spans="13:16" x14ac:dyDescent="0.25">
      <c r="M8636">
        <f>1*7.8*5.3</f>
        <v>41.339999999999996</v>
      </c>
      <c r="N8636">
        <v>1</v>
      </c>
      <c r="O8636">
        <v>7.8</v>
      </c>
      <c r="P8636">
        <v>5.3</v>
      </c>
    </row>
    <row r="8637" spans="13:16" x14ac:dyDescent="0.25">
      <c r="M8637">
        <f>1*7.8*6.3</f>
        <v>49.14</v>
      </c>
      <c r="N8637">
        <v>1</v>
      </c>
      <c r="O8637">
        <v>7.8</v>
      </c>
      <c r="P8637">
        <v>6.3</v>
      </c>
    </row>
    <row r="8638" spans="13:16" x14ac:dyDescent="0.25">
      <c r="M8638">
        <f>1*7.8*7.3</f>
        <v>56.94</v>
      </c>
      <c r="N8638">
        <v>1</v>
      </c>
      <c r="O8638">
        <v>7.8</v>
      </c>
      <c r="P8638">
        <v>7.3</v>
      </c>
    </row>
    <row r="8639" spans="13:16" x14ac:dyDescent="0.25">
      <c r="M8639">
        <f>1*7.8*8.3</f>
        <v>64.740000000000009</v>
      </c>
      <c r="N8639">
        <v>1</v>
      </c>
      <c r="O8639">
        <v>7.8</v>
      </c>
      <c r="P8639">
        <v>8.3000000000000007</v>
      </c>
    </row>
    <row r="8640" spans="13:16" x14ac:dyDescent="0.25">
      <c r="M8640">
        <f>1*7.8*9.3</f>
        <v>72.540000000000006</v>
      </c>
      <c r="N8640">
        <v>1</v>
      </c>
      <c r="O8640">
        <v>7.8</v>
      </c>
      <c r="P8640">
        <v>9.3000000000000007</v>
      </c>
    </row>
    <row r="8641" spans="13:16" x14ac:dyDescent="0.25">
      <c r="M8641">
        <f>1*7.8*10.3</f>
        <v>80.34</v>
      </c>
      <c r="N8641">
        <v>1</v>
      </c>
      <c r="O8641">
        <v>7.8</v>
      </c>
      <c r="P8641">
        <v>10.3</v>
      </c>
    </row>
    <row r="8642" spans="13:16" x14ac:dyDescent="0.25">
      <c r="M8642">
        <f>1*7.8*1.4</f>
        <v>10.92</v>
      </c>
      <c r="N8642">
        <v>1</v>
      </c>
      <c r="O8642">
        <v>7.8</v>
      </c>
      <c r="P8642">
        <v>1.4</v>
      </c>
    </row>
    <row r="8643" spans="13:16" x14ac:dyDescent="0.25">
      <c r="M8643">
        <f>1*7.8*2.4</f>
        <v>18.72</v>
      </c>
      <c r="N8643">
        <v>1</v>
      </c>
      <c r="O8643">
        <v>7.8</v>
      </c>
      <c r="P8643">
        <v>2.4</v>
      </c>
    </row>
    <row r="8644" spans="13:16" x14ac:dyDescent="0.25">
      <c r="M8644">
        <f>1*7.8*3.4</f>
        <v>26.52</v>
      </c>
      <c r="N8644">
        <v>1</v>
      </c>
      <c r="O8644">
        <v>7.8</v>
      </c>
      <c r="P8644">
        <v>3.4</v>
      </c>
    </row>
    <row r="8645" spans="13:16" x14ac:dyDescent="0.25">
      <c r="M8645">
        <f>1*7.8*4.4</f>
        <v>34.32</v>
      </c>
      <c r="N8645">
        <v>1</v>
      </c>
      <c r="O8645">
        <v>7.8</v>
      </c>
      <c r="P8645">
        <v>4.4000000000000004</v>
      </c>
    </row>
    <row r="8646" spans="13:16" x14ac:dyDescent="0.25">
      <c r="M8646">
        <f>1*7.8*5.4</f>
        <v>42.120000000000005</v>
      </c>
      <c r="N8646">
        <v>1</v>
      </c>
      <c r="O8646">
        <v>7.8</v>
      </c>
      <c r="P8646">
        <v>5.4</v>
      </c>
    </row>
    <row r="8647" spans="13:16" x14ac:dyDescent="0.25">
      <c r="M8647">
        <f>1*7.8*6.4</f>
        <v>49.92</v>
      </c>
      <c r="N8647">
        <v>1</v>
      </c>
      <c r="O8647">
        <v>7.8</v>
      </c>
      <c r="P8647">
        <v>6.4</v>
      </c>
    </row>
    <row r="8648" spans="13:16" x14ac:dyDescent="0.25">
      <c r="M8648">
        <f>1*7.8*7.4</f>
        <v>57.72</v>
      </c>
      <c r="N8648">
        <v>1</v>
      </c>
      <c r="O8648">
        <v>7.8</v>
      </c>
      <c r="P8648">
        <v>7.4</v>
      </c>
    </row>
    <row r="8649" spans="13:16" x14ac:dyDescent="0.25">
      <c r="M8649">
        <f>1*7.8*8.4</f>
        <v>65.52</v>
      </c>
      <c r="N8649">
        <v>1</v>
      </c>
      <c r="O8649">
        <v>7.8</v>
      </c>
      <c r="P8649">
        <v>8.4</v>
      </c>
    </row>
    <row r="8650" spans="13:16" x14ac:dyDescent="0.25">
      <c r="M8650">
        <f>1*7.8*9.4</f>
        <v>73.320000000000007</v>
      </c>
      <c r="N8650">
        <v>1</v>
      </c>
      <c r="O8650">
        <v>7.8</v>
      </c>
      <c r="P8650">
        <v>9.4</v>
      </c>
    </row>
    <row r="8651" spans="13:16" x14ac:dyDescent="0.25">
      <c r="M8651">
        <f>1*7.8*10.4</f>
        <v>81.12</v>
      </c>
      <c r="N8651">
        <v>1</v>
      </c>
      <c r="O8651">
        <v>7.8</v>
      </c>
      <c r="P8651">
        <v>10.4</v>
      </c>
    </row>
    <row r="8652" spans="13:16" x14ac:dyDescent="0.25">
      <c r="M8652">
        <f>1*7.8*1.5</f>
        <v>11.7</v>
      </c>
      <c r="N8652">
        <v>1</v>
      </c>
      <c r="O8652">
        <v>7.8</v>
      </c>
      <c r="P8652">
        <v>1.5</v>
      </c>
    </row>
    <row r="8653" spans="13:16" x14ac:dyDescent="0.25">
      <c r="M8653">
        <f>1*7.8*2.5</f>
        <v>19.5</v>
      </c>
      <c r="N8653">
        <v>1</v>
      </c>
      <c r="O8653">
        <v>7.8</v>
      </c>
      <c r="P8653">
        <v>2.5</v>
      </c>
    </row>
    <row r="8654" spans="13:16" x14ac:dyDescent="0.25">
      <c r="M8654">
        <f>1*7.8*3.5</f>
        <v>27.3</v>
      </c>
      <c r="N8654">
        <v>1</v>
      </c>
      <c r="O8654">
        <v>7.8</v>
      </c>
      <c r="P8654">
        <v>3.5</v>
      </c>
    </row>
    <row r="8655" spans="13:16" x14ac:dyDescent="0.25">
      <c r="M8655">
        <f>1*7.8*4.5</f>
        <v>35.1</v>
      </c>
      <c r="N8655">
        <v>1</v>
      </c>
      <c r="O8655">
        <v>7.8</v>
      </c>
      <c r="P8655">
        <v>4.5</v>
      </c>
    </row>
    <row r="8656" spans="13:16" x14ac:dyDescent="0.25">
      <c r="M8656">
        <f>1*7.8*5.5</f>
        <v>42.9</v>
      </c>
      <c r="N8656">
        <v>1</v>
      </c>
      <c r="O8656">
        <v>7.8</v>
      </c>
      <c r="P8656">
        <v>5.5</v>
      </c>
    </row>
    <row r="8657" spans="13:16" x14ac:dyDescent="0.25">
      <c r="M8657">
        <f>1*7.8*6.5</f>
        <v>50.699999999999996</v>
      </c>
      <c r="N8657">
        <v>1</v>
      </c>
      <c r="O8657">
        <v>7.8</v>
      </c>
      <c r="P8657">
        <v>6.5</v>
      </c>
    </row>
    <row r="8658" spans="13:16" x14ac:dyDescent="0.25">
      <c r="M8658">
        <f>1*7.8*7.5</f>
        <v>58.5</v>
      </c>
      <c r="N8658">
        <v>1</v>
      </c>
      <c r="O8658">
        <v>7.8</v>
      </c>
      <c r="P8658">
        <v>7.5</v>
      </c>
    </row>
    <row r="8659" spans="13:16" x14ac:dyDescent="0.25">
      <c r="M8659">
        <f>1*7.8*8.5</f>
        <v>66.3</v>
      </c>
      <c r="N8659">
        <v>1</v>
      </c>
      <c r="O8659">
        <v>7.8</v>
      </c>
      <c r="P8659">
        <v>8.5</v>
      </c>
    </row>
    <row r="8660" spans="13:16" x14ac:dyDescent="0.25">
      <c r="M8660">
        <f>1*7.8*9.5</f>
        <v>74.099999999999994</v>
      </c>
      <c r="N8660">
        <v>1</v>
      </c>
      <c r="O8660">
        <v>7.8</v>
      </c>
      <c r="P8660">
        <v>9.5</v>
      </c>
    </row>
    <row r="8661" spans="13:16" x14ac:dyDescent="0.25">
      <c r="M8661">
        <f>1*7.8*10.5</f>
        <v>81.899999999999991</v>
      </c>
      <c r="N8661">
        <v>1</v>
      </c>
      <c r="O8661">
        <v>7.8</v>
      </c>
      <c r="P8661">
        <v>10.5</v>
      </c>
    </row>
    <row r="8662" spans="13:16" x14ac:dyDescent="0.25">
      <c r="M8662">
        <f>1*7.8*1.6</f>
        <v>12.48</v>
      </c>
      <c r="N8662">
        <v>1</v>
      </c>
      <c r="O8662">
        <v>7.8</v>
      </c>
      <c r="P8662">
        <v>1.6</v>
      </c>
    </row>
    <row r="8663" spans="13:16" x14ac:dyDescent="0.25">
      <c r="M8663">
        <f>1*7.8*2.6</f>
        <v>20.28</v>
      </c>
      <c r="N8663">
        <v>1</v>
      </c>
      <c r="O8663">
        <v>7.8</v>
      </c>
      <c r="P8663">
        <v>2.6</v>
      </c>
    </row>
    <row r="8664" spans="13:16" x14ac:dyDescent="0.25">
      <c r="M8664">
        <f>1*7.8*3.6</f>
        <v>28.08</v>
      </c>
      <c r="N8664">
        <v>1</v>
      </c>
      <c r="O8664">
        <v>7.8</v>
      </c>
      <c r="P8664">
        <v>3.6</v>
      </c>
    </row>
    <row r="8665" spans="13:16" x14ac:dyDescent="0.25">
      <c r="M8665">
        <f>1*7.8*4.6</f>
        <v>35.879999999999995</v>
      </c>
      <c r="N8665">
        <v>1</v>
      </c>
      <c r="O8665">
        <v>7.8</v>
      </c>
      <c r="P8665">
        <v>4.5999999999999996</v>
      </c>
    </row>
    <row r="8666" spans="13:16" x14ac:dyDescent="0.25">
      <c r="M8666">
        <f>1*7.8*5.6</f>
        <v>43.68</v>
      </c>
      <c r="N8666">
        <v>1</v>
      </c>
      <c r="O8666">
        <v>7.8</v>
      </c>
      <c r="P8666">
        <v>5.6</v>
      </c>
    </row>
    <row r="8667" spans="13:16" x14ac:dyDescent="0.25">
      <c r="M8667">
        <f>1*7.8*6.6</f>
        <v>51.48</v>
      </c>
      <c r="N8667">
        <v>1</v>
      </c>
      <c r="O8667">
        <v>7.8</v>
      </c>
      <c r="P8667">
        <v>6.6</v>
      </c>
    </row>
    <row r="8668" spans="13:16" x14ac:dyDescent="0.25">
      <c r="M8668">
        <f>1*7.8*7.6</f>
        <v>59.279999999999994</v>
      </c>
      <c r="N8668">
        <v>1</v>
      </c>
      <c r="O8668">
        <v>7.8</v>
      </c>
      <c r="P8668">
        <v>7.6</v>
      </c>
    </row>
    <row r="8669" spans="13:16" x14ac:dyDescent="0.25">
      <c r="M8669">
        <f>1*7.8*8.6</f>
        <v>67.08</v>
      </c>
      <c r="N8669">
        <v>1</v>
      </c>
      <c r="O8669">
        <v>7.8</v>
      </c>
      <c r="P8669">
        <v>8.6</v>
      </c>
    </row>
    <row r="8670" spans="13:16" x14ac:dyDescent="0.25">
      <c r="M8670">
        <f>1*7.8*9.6</f>
        <v>74.88</v>
      </c>
      <c r="N8670">
        <v>1</v>
      </c>
      <c r="O8670">
        <v>7.8</v>
      </c>
      <c r="P8670">
        <v>9.6</v>
      </c>
    </row>
    <row r="8671" spans="13:16" x14ac:dyDescent="0.25">
      <c r="M8671">
        <f>1*7.8*10.6</f>
        <v>82.679999999999993</v>
      </c>
      <c r="N8671">
        <v>1</v>
      </c>
      <c r="O8671">
        <v>7.8</v>
      </c>
      <c r="P8671">
        <v>10.6</v>
      </c>
    </row>
    <row r="8672" spans="13:16" x14ac:dyDescent="0.25">
      <c r="M8672">
        <f>1*7.8*1.7</f>
        <v>13.26</v>
      </c>
      <c r="N8672">
        <v>1</v>
      </c>
      <c r="O8672">
        <v>7.8</v>
      </c>
      <c r="P8672">
        <v>1.7</v>
      </c>
    </row>
    <row r="8673" spans="13:16" x14ac:dyDescent="0.25">
      <c r="M8673">
        <f>1*7.8*2.7</f>
        <v>21.060000000000002</v>
      </c>
      <c r="N8673">
        <v>1</v>
      </c>
      <c r="O8673">
        <v>7.8</v>
      </c>
      <c r="P8673">
        <v>2.7</v>
      </c>
    </row>
    <row r="8674" spans="13:16" x14ac:dyDescent="0.25">
      <c r="M8674">
        <f>1*7.8*3.7</f>
        <v>28.86</v>
      </c>
      <c r="N8674">
        <v>1</v>
      </c>
      <c r="O8674">
        <v>7.8</v>
      </c>
      <c r="P8674">
        <v>3.7</v>
      </c>
    </row>
    <row r="8675" spans="13:16" x14ac:dyDescent="0.25">
      <c r="M8675">
        <f>1*7.8*4.7</f>
        <v>36.660000000000004</v>
      </c>
      <c r="N8675">
        <v>1</v>
      </c>
      <c r="O8675">
        <v>7.8</v>
      </c>
      <c r="P8675">
        <v>4.7</v>
      </c>
    </row>
    <row r="8676" spans="13:16" x14ac:dyDescent="0.25">
      <c r="M8676">
        <f>1*7.8*5.7</f>
        <v>44.46</v>
      </c>
      <c r="N8676">
        <v>1</v>
      </c>
      <c r="O8676">
        <v>7.8</v>
      </c>
      <c r="P8676">
        <v>5.7</v>
      </c>
    </row>
    <row r="8677" spans="13:16" x14ac:dyDescent="0.25">
      <c r="M8677">
        <f>1*7.8*6.7</f>
        <v>52.26</v>
      </c>
      <c r="N8677">
        <v>1</v>
      </c>
      <c r="O8677">
        <v>7.8</v>
      </c>
      <c r="P8677">
        <v>6.7</v>
      </c>
    </row>
    <row r="8678" spans="13:16" x14ac:dyDescent="0.25">
      <c r="M8678">
        <f>1*7.8*7.7</f>
        <v>60.06</v>
      </c>
      <c r="N8678">
        <v>1</v>
      </c>
      <c r="O8678">
        <v>7.8</v>
      </c>
      <c r="P8678">
        <v>7.7</v>
      </c>
    </row>
    <row r="8679" spans="13:16" x14ac:dyDescent="0.25">
      <c r="M8679">
        <f>1*7.8*8.7</f>
        <v>67.86</v>
      </c>
      <c r="N8679">
        <v>1</v>
      </c>
      <c r="O8679">
        <v>7.8</v>
      </c>
      <c r="P8679">
        <v>8.6999999999999993</v>
      </c>
    </row>
    <row r="8680" spans="13:16" x14ac:dyDescent="0.25">
      <c r="M8680">
        <f>1*7.8*9.7</f>
        <v>75.66</v>
      </c>
      <c r="N8680">
        <v>1</v>
      </c>
      <c r="O8680">
        <v>7.8</v>
      </c>
      <c r="P8680">
        <v>9.6999999999999993</v>
      </c>
    </row>
    <row r="8681" spans="13:16" x14ac:dyDescent="0.25">
      <c r="M8681">
        <f>1*7.8*10.7</f>
        <v>83.46</v>
      </c>
      <c r="N8681">
        <v>1</v>
      </c>
      <c r="O8681">
        <v>7.8</v>
      </c>
      <c r="P8681">
        <v>10.7</v>
      </c>
    </row>
    <row r="8682" spans="13:16" x14ac:dyDescent="0.25">
      <c r="M8682">
        <f>1*7.8*1.8</f>
        <v>14.04</v>
      </c>
      <c r="N8682">
        <v>1</v>
      </c>
      <c r="O8682">
        <v>7.8</v>
      </c>
      <c r="P8682">
        <v>1.8</v>
      </c>
    </row>
    <row r="8683" spans="13:16" x14ac:dyDescent="0.25">
      <c r="M8683">
        <f>1*7.8*2.8</f>
        <v>21.84</v>
      </c>
      <c r="N8683">
        <v>1</v>
      </c>
      <c r="O8683">
        <v>7.8</v>
      </c>
      <c r="P8683">
        <v>2.8</v>
      </c>
    </row>
    <row r="8684" spans="13:16" x14ac:dyDescent="0.25">
      <c r="M8684">
        <f>1*7.8*3.8</f>
        <v>29.639999999999997</v>
      </c>
      <c r="N8684">
        <v>1</v>
      </c>
      <c r="O8684">
        <v>7.8</v>
      </c>
      <c r="P8684">
        <v>3.8</v>
      </c>
    </row>
    <row r="8685" spans="13:16" x14ac:dyDescent="0.25">
      <c r="M8685">
        <f>1*7.8*4.8</f>
        <v>37.44</v>
      </c>
      <c r="N8685">
        <v>1</v>
      </c>
      <c r="O8685">
        <v>7.8</v>
      </c>
      <c r="P8685">
        <v>4.8</v>
      </c>
    </row>
    <row r="8686" spans="13:16" x14ac:dyDescent="0.25">
      <c r="M8686">
        <f>1*7.8*5.8</f>
        <v>45.239999999999995</v>
      </c>
      <c r="N8686">
        <v>1</v>
      </c>
      <c r="O8686">
        <v>7.8</v>
      </c>
      <c r="P8686">
        <v>5.8</v>
      </c>
    </row>
    <row r="8687" spans="13:16" x14ac:dyDescent="0.25">
      <c r="M8687">
        <f>1*7.8*6.8</f>
        <v>53.04</v>
      </c>
      <c r="N8687">
        <v>1</v>
      </c>
      <c r="O8687">
        <v>7.8</v>
      </c>
      <c r="P8687">
        <v>6.8</v>
      </c>
    </row>
    <row r="8688" spans="13:16" x14ac:dyDescent="0.25">
      <c r="M8688">
        <f>1*7.8*7.8</f>
        <v>60.839999999999996</v>
      </c>
      <c r="N8688">
        <v>1</v>
      </c>
      <c r="O8688">
        <v>7.8</v>
      </c>
      <c r="P8688">
        <v>7.8</v>
      </c>
    </row>
    <row r="8689" spans="13:16" x14ac:dyDescent="0.25">
      <c r="M8689">
        <f>1*7.8*8.8</f>
        <v>68.64</v>
      </c>
      <c r="N8689">
        <v>1</v>
      </c>
      <c r="O8689">
        <v>7.8</v>
      </c>
      <c r="P8689">
        <v>8.8000000000000007</v>
      </c>
    </row>
    <row r="8690" spans="13:16" x14ac:dyDescent="0.25">
      <c r="M8690">
        <f>1*7.8*9.8</f>
        <v>76.44</v>
      </c>
      <c r="N8690">
        <v>1</v>
      </c>
      <c r="O8690">
        <v>7.8</v>
      </c>
      <c r="P8690">
        <v>9.8000000000000007</v>
      </c>
    </row>
    <row r="8691" spans="13:16" x14ac:dyDescent="0.25">
      <c r="M8691">
        <f>1*7.8*10.8</f>
        <v>84.240000000000009</v>
      </c>
      <c r="N8691">
        <v>1</v>
      </c>
      <c r="O8691">
        <v>7.8</v>
      </c>
      <c r="P8691">
        <v>10.8</v>
      </c>
    </row>
    <row r="8692" spans="13:16" x14ac:dyDescent="0.25">
      <c r="M8692">
        <f>1*7.8*1.9</f>
        <v>14.819999999999999</v>
      </c>
      <c r="N8692">
        <v>1</v>
      </c>
      <c r="O8692">
        <v>7.8</v>
      </c>
      <c r="P8692">
        <v>1.9</v>
      </c>
    </row>
    <row r="8693" spans="13:16" x14ac:dyDescent="0.25">
      <c r="M8693">
        <f>1*7.8*2.9</f>
        <v>22.619999999999997</v>
      </c>
      <c r="N8693">
        <v>1</v>
      </c>
      <c r="O8693">
        <v>7.8</v>
      </c>
      <c r="P8693">
        <v>2.9</v>
      </c>
    </row>
    <row r="8694" spans="13:16" x14ac:dyDescent="0.25">
      <c r="M8694">
        <f>1*7.8*3.9</f>
        <v>30.419999999999998</v>
      </c>
      <c r="N8694">
        <v>1</v>
      </c>
      <c r="O8694">
        <v>7.8</v>
      </c>
      <c r="P8694">
        <v>3.9</v>
      </c>
    </row>
    <row r="8695" spans="13:16" x14ac:dyDescent="0.25">
      <c r="M8695">
        <f>1*7.8*4.9</f>
        <v>38.22</v>
      </c>
      <c r="N8695">
        <v>1</v>
      </c>
      <c r="O8695">
        <v>7.8</v>
      </c>
      <c r="P8695">
        <v>4.9000000000000004</v>
      </c>
    </row>
    <row r="8696" spans="13:16" x14ac:dyDescent="0.25">
      <c r="M8696">
        <f>1*7.8*5.9</f>
        <v>46.02</v>
      </c>
      <c r="N8696">
        <v>1</v>
      </c>
      <c r="O8696">
        <v>7.8</v>
      </c>
      <c r="P8696">
        <v>5.9</v>
      </c>
    </row>
    <row r="8697" spans="13:16" x14ac:dyDescent="0.25">
      <c r="M8697">
        <f>1*7.8*6.9</f>
        <v>53.82</v>
      </c>
      <c r="N8697">
        <v>1</v>
      </c>
      <c r="O8697">
        <v>7.8</v>
      </c>
      <c r="P8697">
        <v>6.9</v>
      </c>
    </row>
    <row r="8698" spans="13:16" x14ac:dyDescent="0.25">
      <c r="M8698">
        <f>1*7.8*7.9</f>
        <v>61.620000000000005</v>
      </c>
      <c r="N8698">
        <v>1</v>
      </c>
      <c r="O8698">
        <v>7.8</v>
      </c>
      <c r="P8698">
        <v>7.9</v>
      </c>
    </row>
    <row r="8699" spans="13:16" x14ac:dyDescent="0.25">
      <c r="M8699">
        <f>1*7.8*8.9</f>
        <v>69.42</v>
      </c>
      <c r="N8699">
        <v>1</v>
      </c>
      <c r="O8699">
        <v>7.8</v>
      </c>
      <c r="P8699">
        <v>8.9</v>
      </c>
    </row>
    <row r="8700" spans="13:16" x14ac:dyDescent="0.25">
      <c r="M8700">
        <f>1*7.8*9.9</f>
        <v>77.22</v>
      </c>
      <c r="N8700">
        <v>1</v>
      </c>
      <c r="O8700">
        <v>7.8</v>
      </c>
      <c r="P8700">
        <v>9.9</v>
      </c>
    </row>
    <row r="8701" spans="13:16" x14ac:dyDescent="0.25">
      <c r="M8701">
        <f>1*7.8*10.9</f>
        <v>85.02</v>
      </c>
      <c r="N8701">
        <v>1</v>
      </c>
      <c r="O8701">
        <v>7.8</v>
      </c>
      <c r="P8701">
        <v>10.9</v>
      </c>
    </row>
    <row r="8702" spans="13:16" x14ac:dyDescent="0.25">
      <c r="M8702">
        <f>1*8.8*1</f>
        <v>8.8000000000000007</v>
      </c>
      <c r="N8702">
        <v>1</v>
      </c>
      <c r="O8702">
        <v>8.8000000000000007</v>
      </c>
      <c r="P8702">
        <v>1</v>
      </c>
    </row>
    <row r="8703" spans="13:16" x14ac:dyDescent="0.25">
      <c r="M8703">
        <f>1*8.8*2</f>
        <v>17.600000000000001</v>
      </c>
      <c r="N8703">
        <v>1</v>
      </c>
      <c r="O8703">
        <v>8.8000000000000007</v>
      </c>
      <c r="P8703">
        <v>2</v>
      </c>
    </row>
    <row r="8704" spans="13:16" x14ac:dyDescent="0.25">
      <c r="M8704">
        <f>1*8.8*3</f>
        <v>26.400000000000002</v>
      </c>
      <c r="N8704">
        <v>1</v>
      </c>
      <c r="O8704">
        <v>8.8000000000000007</v>
      </c>
      <c r="P8704">
        <v>3</v>
      </c>
    </row>
    <row r="8705" spans="13:16" x14ac:dyDescent="0.25">
      <c r="M8705">
        <f>1*8.8*4</f>
        <v>35.200000000000003</v>
      </c>
      <c r="N8705">
        <v>1</v>
      </c>
      <c r="O8705">
        <v>8.8000000000000007</v>
      </c>
      <c r="P8705">
        <v>4</v>
      </c>
    </row>
    <row r="8706" spans="13:16" x14ac:dyDescent="0.25">
      <c r="M8706">
        <f>1*8.8*5</f>
        <v>44</v>
      </c>
      <c r="N8706">
        <v>1</v>
      </c>
      <c r="O8706">
        <v>8.8000000000000007</v>
      </c>
      <c r="P8706">
        <v>5</v>
      </c>
    </row>
    <row r="8707" spans="13:16" x14ac:dyDescent="0.25">
      <c r="M8707">
        <f>1*8.8*6</f>
        <v>52.800000000000004</v>
      </c>
      <c r="N8707">
        <v>1</v>
      </c>
      <c r="O8707">
        <v>8.8000000000000007</v>
      </c>
      <c r="P8707">
        <v>6</v>
      </c>
    </row>
    <row r="8708" spans="13:16" x14ac:dyDescent="0.25">
      <c r="M8708">
        <f>1*8.8*7</f>
        <v>61.600000000000009</v>
      </c>
      <c r="N8708">
        <v>1</v>
      </c>
      <c r="O8708">
        <v>8.8000000000000007</v>
      </c>
      <c r="P8708">
        <v>7</v>
      </c>
    </row>
    <row r="8709" spans="13:16" x14ac:dyDescent="0.25">
      <c r="M8709">
        <f>1*8.8*8</f>
        <v>70.400000000000006</v>
      </c>
      <c r="N8709">
        <v>1</v>
      </c>
      <c r="O8709">
        <v>8.8000000000000007</v>
      </c>
      <c r="P8709">
        <v>8</v>
      </c>
    </row>
    <row r="8710" spans="13:16" x14ac:dyDescent="0.25">
      <c r="M8710">
        <f>1*8.8*9</f>
        <v>79.2</v>
      </c>
      <c r="N8710">
        <v>1</v>
      </c>
      <c r="O8710">
        <v>8.8000000000000007</v>
      </c>
      <c r="P8710">
        <v>9</v>
      </c>
    </row>
    <row r="8711" spans="13:16" x14ac:dyDescent="0.25">
      <c r="M8711">
        <f>1*8.8*10</f>
        <v>88</v>
      </c>
      <c r="N8711">
        <v>1</v>
      </c>
      <c r="O8711">
        <v>8.8000000000000007</v>
      </c>
      <c r="P8711">
        <v>10</v>
      </c>
    </row>
    <row r="8712" spans="13:16" x14ac:dyDescent="0.25">
      <c r="M8712">
        <f>1*8.8*1.1</f>
        <v>9.6800000000000015</v>
      </c>
      <c r="N8712">
        <v>1</v>
      </c>
      <c r="O8712">
        <v>8.8000000000000007</v>
      </c>
      <c r="P8712">
        <v>1.1000000000000001</v>
      </c>
    </row>
    <row r="8713" spans="13:16" x14ac:dyDescent="0.25">
      <c r="M8713">
        <f>1*8.8*2.1</f>
        <v>18.480000000000004</v>
      </c>
      <c r="N8713">
        <v>1</v>
      </c>
      <c r="O8713">
        <v>8.8000000000000007</v>
      </c>
      <c r="P8713">
        <v>2.1</v>
      </c>
    </row>
    <row r="8714" spans="13:16" x14ac:dyDescent="0.25">
      <c r="M8714">
        <f>1*8.8*3.1</f>
        <v>27.280000000000005</v>
      </c>
      <c r="N8714">
        <v>1</v>
      </c>
      <c r="O8714">
        <v>8.8000000000000007</v>
      </c>
      <c r="P8714">
        <v>3.1</v>
      </c>
    </row>
    <row r="8715" spans="13:16" x14ac:dyDescent="0.25">
      <c r="M8715">
        <f>1*8.8*4.1</f>
        <v>36.08</v>
      </c>
      <c r="N8715">
        <v>1</v>
      </c>
      <c r="O8715">
        <v>8.8000000000000007</v>
      </c>
      <c r="P8715">
        <v>4.0999999999999996</v>
      </c>
    </row>
    <row r="8716" spans="13:16" x14ac:dyDescent="0.25">
      <c r="M8716">
        <f>1*8.8*5.1</f>
        <v>44.88</v>
      </c>
      <c r="N8716">
        <v>1</v>
      </c>
      <c r="O8716">
        <v>8.8000000000000007</v>
      </c>
      <c r="P8716">
        <v>5.0999999999999996</v>
      </c>
    </row>
    <row r="8717" spans="13:16" x14ac:dyDescent="0.25">
      <c r="M8717">
        <f>1*8.8*6.1</f>
        <v>53.68</v>
      </c>
      <c r="N8717">
        <v>1</v>
      </c>
      <c r="O8717">
        <v>8.8000000000000007</v>
      </c>
      <c r="P8717">
        <v>6.1</v>
      </c>
    </row>
    <row r="8718" spans="13:16" x14ac:dyDescent="0.25">
      <c r="M8718">
        <f>1*8.8*7.1</f>
        <v>62.480000000000004</v>
      </c>
      <c r="N8718">
        <v>1</v>
      </c>
      <c r="O8718">
        <v>8.8000000000000007</v>
      </c>
      <c r="P8718">
        <v>7.1</v>
      </c>
    </row>
    <row r="8719" spans="13:16" x14ac:dyDescent="0.25">
      <c r="M8719">
        <f>1*8.8*8.1</f>
        <v>71.28</v>
      </c>
      <c r="N8719">
        <v>1</v>
      </c>
      <c r="O8719">
        <v>8.8000000000000007</v>
      </c>
      <c r="P8719">
        <v>8.1</v>
      </c>
    </row>
    <row r="8720" spans="13:16" x14ac:dyDescent="0.25">
      <c r="M8720">
        <f>1*8.8*9.1</f>
        <v>80.08</v>
      </c>
      <c r="N8720">
        <v>1</v>
      </c>
      <c r="O8720">
        <v>8.8000000000000007</v>
      </c>
      <c r="P8720">
        <v>9.1</v>
      </c>
    </row>
    <row r="8721" spans="13:16" x14ac:dyDescent="0.25">
      <c r="M8721">
        <f>1*8.8*10.1</f>
        <v>88.88000000000001</v>
      </c>
      <c r="N8721">
        <v>1</v>
      </c>
      <c r="O8721">
        <v>8.8000000000000007</v>
      </c>
      <c r="P8721">
        <v>10.1</v>
      </c>
    </row>
    <row r="8722" spans="13:16" x14ac:dyDescent="0.25">
      <c r="M8722">
        <f>1*8.8*1.2</f>
        <v>10.56</v>
      </c>
      <c r="N8722">
        <v>1</v>
      </c>
      <c r="O8722">
        <v>8.8000000000000007</v>
      </c>
      <c r="P8722">
        <v>1.2</v>
      </c>
    </row>
    <row r="8723" spans="13:16" x14ac:dyDescent="0.25">
      <c r="M8723">
        <f>1*8.8*2.2</f>
        <v>19.360000000000003</v>
      </c>
      <c r="N8723">
        <v>1</v>
      </c>
      <c r="O8723">
        <v>8.8000000000000007</v>
      </c>
      <c r="P8723">
        <v>2.2000000000000002</v>
      </c>
    </row>
    <row r="8724" spans="13:16" x14ac:dyDescent="0.25">
      <c r="M8724">
        <f>1*8.8*3.2</f>
        <v>28.160000000000004</v>
      </c>
      <c r="N8724">
        <v>1</v>
      </c>
      <c r="O8724">
        <v>8.8000000000000007</v>
      </c>
      <c r="P8724">
        <v>3.2</v>
      </c>
    </row>
    <row r="8725" spans="13:16" x14ac:dyDescent="0.25">
      <c r="M8725">
        <f>1*8.8*4.2</f>
        <v>36.960000000000008</v>
      </c>
      <c r="N8725">
        <v>1</v>
      </c>
      <c r="O8725">
        <v>8.8000000000000007</v>
      </c>
      <c r="P8725">
        <v>4.2</v>
      </c>
    </row>
    <row r="8726" spans="13:16" x14ac:dyDescent="0.25">
      <c r="M8726">
        <f>1*8.8*5.2</f>
        <v>45.760000000000005</v>
      </c>
      <c r="N8726">
        <v>1</v>
      </c>
      <c r="O8726">
        <v>8.8000000000000007</v>
      </c>
      <c r="P8726">
        <v>5.2</v>
      </c>
    </row>
    <row r="8727" spans="13:16" x14ac:dyDescent="0.25">
      <c r="M8727">
        <f>1*8.8*6.2</f>
        <v>54.560000000000009</v>
      </c>
      <c r="N8727">
        <v>1</v>
      </c>
      <c r="O8727">
        <v>8.8000000000000007</v>
      </c>
      <c r="P8727">
        <v>6.2</v>
      </c>
    </row>
    <row r="8728" spans="13:16" x14ac:dyDescent="0.25">
      <c r="M8728">
        <f>1*8.8*7.2</f>
        <v>63.360000000000007</v>
      </c>
      <c r="N8728">
        <v>1</v>
      </c>
      <c r="O8728">
        <v>8.8000000000000007</v>
      </c>
      <c r="P8728">
        <v>7.2</v>
      </c>
    </row>
    <row r="8729" spans="13:16" x14ac:dyDescent="0.25">
      <c r="M8729">
        <f>1*8.8*8.2</f>
        <v>72.16</v>
      </c>
      <c r="N8729">
        <v>1</v>
      </c>
      <c r="O8729">
        <v>8.8000000000000007</v>
      </c>
      <c r="P8729">
        <v>8.1999999999999993</v>
      </c>
    </row>
    <row r="8730" spans="13:16" x14ac:dyDescent="0.25">
      <c r="M8730">
        <f>1*8.8*9.2</f>
        <v>80.959999999999994</v>
      </c>
      <c r="N8730">
        <v>1</v>
      </c>
      <c r="O8730">
        <v>8.8000000000000007</v>
      </c>
      <c r="P8730">
        <v>9.1999999999999993</v>
      </c>
    </row>
    <row r="8731" spans="13:16" x14ac:dyDescent="0.25">
      <c r="M8731">
        <f>1*8.8*10.2</f>
        <v>89.76</v>
      </c>
      <c r="N8731">
        <v>1</v>
      </c>
      <c r="O8731">
        <v>8.8000000000000007</v>
      </c>
      <c r="P8731">
        <v>10.199999999999999</v>
      </c>
    </row>
    <row r="8732" spans="13:16" x14ac:dyDescent="0.25">
      <c r="M8732">
        <f>1*8.8*1.3</f>
        <v>11.440000000000001</v>
      </c>
      <c r="N8732">
        <v>1</v>
      </c>
      <c r="O8732">
        <v>8.8000000000000007</v>
      </c>
      <c r="P8732">
        <v>1.3</v>
      </c>
    </row>
    <row r="8733" spans="13:16" x14ac:dyDescent="0.25">
      <c r="M8733">
        <f>1*8.8*2.3</f>
        <v>20.239999999999998</v>
      </c>
      <c r="N8733">
        <v>1</v>
      </c>
      <c r="O8733">
        <v>8.8000000000000007</v>
      </c>
      <c r="P8733">
        <v>2.2999999999999998</v>
      </c>
    </row>
    <row r="8734" spans="13:16" x14ac:dyDescent="0.25">
      <c r="M8734">
        <f>1*8.8*3.3</f>
        <v>29.04</v>
      </c>
      <c r="N8734">
        <v>1</v>
      </c>
      <c r="O8734">
        <v>8.8000000000000007</v>
      </c>
      <c r="P8734">
        <v>3.3</v>
      </c>
    </row>
    <row r="8735" spans="13:16" x14ac:dyDescent="0.25">
      <c r="M8735">
        <f>1*8.8*4.3</f>
        <v>37.840000000000003</v>
      </c>
      <c r="N8735">
        <v>1</v>
      </c>
      <c r="O8735">
        <v>8.8000000000000007</v>
      </c>
      <c r="P8735">
        <v>4.3</v>
      </c>
    </row>
    <row r="8736" spans="13:16" x14ac:dyDescent="0.25">
      <c r="M8736">
        <f>1*8.8*5.3</f>
        <v>46.64</v>
      </c>
      <c r="N8736">
        <v>1</v>
      </c>
      <c r="O8736">
        <v>8.8000000000000007</v>
      </c>
      <c r="P8736">
        <v>5.3</v>
      </c>
    </row>
    <row r="8737" spans="13:16" x14ac:dyDescent="0.25">
      <c r="M8737">
        <f>1*8.8*6.3</f>
        <v>55.440000000000005</v>
      </c>
      <c r="N8737">
        <v>1</v>
      </c>
      <c r="O8737">
        <v>8.8000000000000007</v>
      </c>
      <c r="P8737">
        <v>6.3</v>
      </c>
    </row>
    <row r="8738" spans="13:16" x14ac:dyDescent="0.25">
      <c r="M8738">
        <f>1*8.8*7.3</f>
        <v>64.240000000000009</v>
      </c>
      <c r="N8738">
        <v>1</v>
      </c>
      <c r="O8738">
        <v>8.8000000000000007</v>
      </c>
      <c r="P8738">
        <v>7.3</v>
      </c>
    </row>
    <row r="8739" spans="13:16" x14ac:dyDescent="0.25">
      <c r="M8739">
        <f>1*8.8*8.3</f>
        <v>73.040000000000006</v>
      </c>
      <c r="N8739">
        <v>1</v>
      </c>
      <c r="O8739">
        <v>8.8000000000000007</v>
      </c>
      <c r="P8739">
        <v>8.3000000000000007</v>
      </c>
    </row>
    <row r="8740" spans="13:16" x14ac:dyDescent="0.25">
      <c r="M8740">
        <f>1*8.8*9.3</f>
        <v>81.840000000000018</v>
      </c>
      <c r="N8740">
        <v>1</v>
      </c>
      <c r="O8740">
        <v>8.8000000000000007</v>
      </c>
      <c r="P8740">
        <v>9.3000000000000007</v>
      </c>
    </row>
    <row r="8741" spans="13:16" x14ac:dyDescent="0.25">
      <c r="M8741">
        <f>1*8.8*10.3</f>
        <v>90.640000000000015</v>
      </c>
      <c r="N8741">
        <v>1</v>
      </c>
      <c r="O8741">
        <v>8.8000000000000007</v>
      </c>
      <c r="P8741">
        <v>10.3</v>
      </c>
    </row>
    <row r="8742" spans="13:16" x14ac:dyDescent="0.25">
      <c r="M8742">
        <f>1*8.8*1.4</f>
        <v>12.32</v>
      </c>
      <c r="N8742">
        <v>1</v>
      </c>
      <c r="O8742">
        <v>8.8000000000000007</v>
      </c>
      <c r="P8742">
        <v>1.4</v>
      </c>
    </row>
    <row r="8743" spans="13:16" x14ac:dyDescent="0.25">
      <c r="M8743">
        <f>1*8.8*2.4</f>
        <v>21.12</v>
      </c>
      <c r="N8743">
        <v>1</v>
      </c>
      <c r="O8743">
        <v>8.8000000000000007</v>
      </c>
      <c r="P8743">
        <v>2.4</v>
      </c>
    </row>
    <row r="8744" spans="13:16" x14ac:dyDescent="0.25">
      <c r="M8744">
        <f>1*8.8*3.4</f>
        <v>29.92</v>
      </c>
      <c r="N8744">
        <v>1</v>
      </c>
      <c r="O8744">
        <v>8.8000000000000007</v>
      </c>
      <c r="P8744">
        <v>3.4</v>
      </c>
    </row>
    <row r="8745" spans="13:16" x14ac:dyDescent="0.25">
      <c r="M8745">
        <f>1*8.8*4.4</f>
        <v>38.720000000000006</v>
      </c>
      <c r="N8745">
        <v>1</v>
      </c>
      <c r="O8745">
        <v>8.8000000000000007</v>
      </c>
      <c r="P8745">
        <v>4.4000000000000004</v>
      </c>
    </row>
    <row r="8746" spans="13:16" x14ac:dyDescent="0.25">
      <c r="M8746">
        <f>1*8.8*5.4</f>
        <v>47.52000000000001</v>
      </c>
      <c r="N8746">
        <v>1</v>
      </c>
      <c r="O8746">
        <v>8.8000000000000007</v>
      </c>
      <c r="P8746">
        <v>5.4</v>
      </c>
    </row>
    <row r="8747" spans="13:16" x14ac:dyDescent="0.25">
      <c r="M8747">
        <f>1*8.8*6.4</f>
        <v>56.320000000000007</v>
      </c>
      <c r="N8747">
        <v>1</v>
      </c>
      <c r="O8747">
        <v>8.8000000000000007</v>
      </c>
      <c r="P8747">
        <v>6.4</v>
      </c>
    </row>
    <row r="8748" spans="13:16" x14ac:dyDescent="0.25">
      <c r="M8748">
        <f>1*8.8*7.4</f>
        <v>65.12</v>
      </c>
      <c r="N8748">
        <v>1</v>
      </c>
      <c r="O8748">
        <v>8.8000000000000007</v>
      </c>
      <c r="P8748">
        <v>7.4</v>
      </c>
    </row>
    <row r="8749" spans="13:16" x14ac:dyDescent="0.25">
      <c r="M8749">
        <f>1*8.8*8.4</f>
        <v>73.920000000000016</v>
      </c>
      <c r="N8749">
        <v>1</v>
      </c>
      <c r="O8749">
        <v>8.8000000000000007</v>
      </c>
      <c r="P8749">
        <v>8.4</v>
      </c>
    </row>
    <row r="8750" spans="13:16" x14ac:dyDescent="0.25">
      <c r="M8750">
        <f>1*8.8*9.4</f>
        <v>82.720000000000013</v>
      </c>
      <c r="N8750">
        <v>1</v>
      </c>
      <c r="O8750">
        <v>8.8000000000000007</v>
      </c>
      <c r="P8750">
        <v>9.4</v>
      </c>
    </row>
    <row r="8751" spans="13:16" x14ac:dyDescent="0.25">
      <c r="M8751">
        <f>1*8.8*10.4</f>
        <v>91.52000000000001</v>
      </c>
      <c r="N8751">
        <v>1</v>
      </c>
      <c r="O8751">
        <v>8.8000000000000007</v>
      </c>
      <c r="P8751">
        <v>10.4</v>
      </c>
    </row>
    <row r="8752" spans="13:16" x14ac:dyDescent="0.25">
      <c r="M8752">
        <f>1*8.8*1.5</f>
        <v>13.200000000000001</v>
      </c>
      <c r="N8752">
        <v>1</v>
      </c>
      <c r="O8752">
        <v>8.8000000000000007</v>
      </c>
      <c r="P8752">
        <v>1.5</v>
      </c>
    </row>
    <row r="8753" spans="13:16" x14ac:dyDescent="0.25">
      <c r="M8753">
        <f>1*8.8*2.5</f>
        <v>22</v>
      </c>
      <c r="N8753">
        <v>1</v>
      </c>
      <c r="O8753">
        <v>8.8000000000000007</v>
      </c>
      <c r="P8753">
        <v>2.5</v>
      </c>
    </row>
    <row r="8754" spans="13:16" x14ac:dyDescent="0.25">
      <c r="M8754">
        <f>1*8.8*3.5</f>
        <v>30.800000000000004</v>
      </c>
      <c r="N8754">
        <v>1</v>
      </c>
      <c r="O8754">
        <v>8.8000000000000007</v>
      </c>
      <c r="P8754">
        <v>3.5</v>
      </c>
    </row>
    <row r="8755" spans="13:16" x14ac:dyDescent="0.25">
      <c r="M8755">
        <f>1*8.8*4.5</f>
        <v>39.6</v>
      </c>
      <c r="N8755">
        <v>1</v>
      </c>
      <c r="O8755">
        <v>8.8000000000000007</v>
      </c>
      <c r="P8755">
        <v>4.5</v>
      </c>
    </row>
    <row r="8756" spans="13:16" x14ac:dyDescent="0.25">
      <c r="M8756">
        <f>1*8.8*5.5</f>
        <v>48.400000000000006</v>
      </c>
      <c r="N8756">
        <v>1</v>
      </c>
      <c r="O8756">
        <v>8.8000000000000007</v>
      </c>
      <c r="P8756">
        <v>5.5</v>
      </c>
    </row>
    <row r="8757" spans="13:16" x14ac:dyDescent="0.25">
      <c r="M8757">
        <f>1*8.8*6.5</f>
        <v>57.2</v>
      </c>
      <c r="N8757">
        <v>1</v>
      </c>
      <c r="O8757">
        <v>8.8000000000000007</v>
      </c>
      <c r="P8757">
        <v>6.5</v>
      </c>
    </row>
    <row r="8758" spans="13:16" x14ac:dyDescent="0.25">
      <c r="M8758">
        <f>1*8.8*7.5</f>
        <v>66</v>
      </c>
      <c r="N8758">
        <v>1</v>
      </c>
      <c r="O8758">
        <v>8.8000000000000007</v>
      </c>
      <c r="P8758">
        <v>7.5</v>
      </c>
    </row>
    <row r="8759" spans="13:16" x14ac:dyDescent="0.25">
      <c r="M8759">
        <f>1*8.8*8.5</f>
        <v>74.800000000000011</v>
      </c>
      <c r="N8759">
        <v>1</v>
      </c>
      <c r="O8759">
        <v>8.8000000000000007</v>
      </c>
      <c r="P8759">
        <v>8.5</v>
      </c>
    </row>
    <row r="8760" spans="13:16" x14ac:dyDescent="0.25">
      <c r="M8760">
        <f>1*8.8*9.5</f>
        <v>83.600000000000009</v>
      </c>
      <c r="N8760">
        <v>1</v>
      </c>
      <c r="O8760">
        <v>8.8000000000000007</v>
      </c>
      <c r="P8760">
        <v>9.5</v>
      </c>
    </row>
    <row r="8761" spans="13:16" x14ac:dyDescent="0.25">
      <c r="M8761">
        <f>1*8.8*10.5</f>
        <v>92.4</v>
      </c>
      <c r="N8761">
        <v>1</v>
      </c>
      <c r="O8761">
        <v>8.8000000000000007</v>
      </c>
      <c r="P8761">
        <v>10.5</v>
      </c>
    </row>
    <row r="8762" spans="13:16" x14ac:dyDescent="0.25">
      <c r="M8762">
        <f>1*8.8*1.6</f>
        <v>14.080000000000002</v>
      </c>
      <c r="N8762">
        <v>1</v>
      </c>
      <c r="O8762">
        <v>8.8000000000000007</v>
      </c>
      <c r="P8762">
        <v>1.6</v>
      </c>
    </row>
    <row r="8763" spans="13:16" x14ac:dyDescent="0.25">
      <c r="M8763">
        <f>1*8.8*2.6</f>
        <v>22.880000000000003</v>
      </c>
      <c r="N8763">
        <v>1</v>
      </c>
      <c r="O8763">
        <v>8.8000000000000007</v>
      </c>
      <c r="P8763">
        <v>2.6</v>
      </c>
    </row>
    <row r="8764" spans="13:16" x14ac:dyDescent="0.25">
      <c r="M8764">
        <f>1*8.8*3.6</f>
        <v>31.680000000000003</v>
      </c>
      <c r="N8764">
        <v>1</v>
      </c>
      <c r="O8764">
        <v>8.8000000000000007</v>
      </c>
      <c r="P8764">
        <v>3.6</v>
      </c>
    </row>
    <row r="8765" spans="13:16" x14ac:dyDescent="0.25">
      <c r="M8765">
        <f>1*8.8*4.6</f>
        <v>40.479999999999997</v>
      </c>
      <c r="N8765">
        <v>1</v>
      </c>
      <c r="O8765">
        <v>8.8000000000000007</v>
      </c>
      <c r="P8765">
        <v>4.5999999999999996</v>
      </c>
    </row>
    <row r="8766" spans="13:16" x14ac:dyDescent="0.25">
      <c r="M8766">
        <f>1*8.8*5.6</f>
        <v>49.28</v>
      </c>
      <c r="N8766">
        <v>1</v>
      </c>
      <c r="O8766">
        <v>8.8000000000000007</v>
      </c>
      <c r="P8766">
        <v>5.6</v>
      </c>
    </row>
    <row r="8767" spans="13:16" x14ac:dyDescent="0.25">
      <c r="M8767">
        <f>1*8.8*6.6</f>
        <v>58.08</v>
      </c>
      <c r="N8767">
        <v>1</v>
      </c>
      <c r="O8767">
        <v>8.8000000000000007</v>
      </c>
      <c r="P8767">
        <v>6.6</v>
      </c>
    </row>
    <row r="8768" spans="13:16" x14ac:dyDescent="0.25">
      <c r="M8768">
        <f>1*8.8*7.6</f>
        <v>66.88</v>
      </c>
      <c r="N8768">
        <v>1</v>
      </c>
      <c r="O8768">
        <v>8.8000000000000007</v>
      </c>
      <c r="P8768">
        <v>7.6</v>
      </c>
    </row>
    <row r="8769" spans="13:16" x14ac:dyDescent="0.25">
      <c r="M8769">
        <f>1*8.8*8.6</f>
        <v>75.680000000000007</v>
      </c>
      <c r="N8769">
        <v>1</v>
      </c>
      <c r="O8769">
        <v>8.8000000000000007</v>
      </c>
      <c r="P8769">
        <v>8.6</v>
      </c>
    </row>
    <row r="8770" spans="13:16" x14ac:dyDescent="0.25">
      <c r="M8770">
        <f>1*8.8*9.6</f>
        <v>84.48</v>
      </c>
      <c r="N8770">
        <v>1</v>
      </c>
      <c r="O8770">
        <v>8.8000000000000007</v>
      </c>
      <c r="P8770">
        <v>9.6</v>
      </c>
    </row>
    <row r="8771" spans="13:16" x14ac:dyDescent="0.25">
      <c r="M8771">
        <f>1*8.8*10.6</f>
        <v>93.28</v>
      </c>
      <c r="N8771">
        <v>1</v>
      </c>
      <c r="O8771">
        <v>8.8000000000000007</v>
      </c>
      <c r="P8771">
        <v>10.6</v>
      </c>
    </row>
    <row r="8772" spans="13:16" x14ac:dyDescent="0.25">
      <c r="M8772">
        <f>1*8.8*1.7</f>
        <v>14.96</v>
      </c>
      <c r="N8772">
        <v>1</v>
      </c>
      <c r="O8772">
        <v>8.8000000000000007</v>
      </c>
      <c r="P8772">
        <v>1.7</v>
      </c>
    </row>
    <row r="8773" spans="13:16" x14ac:dyDescent="0.25">
      <c r="M8773">
        <f>1*8.8*2.7</f>
        <v>23.760000000000005</v>
      </c>
      <c r="N8773">
        <v>1</v>
      </c>
      <c r="O8773">
        <v>8.8000000000000007</v>
      </c>
      <c r="P8773">
        <v>2.7</v>
      </c>
    </row>
    <row r="8774" spans="13:16" x14ac:dyDescent="0.25">
      <c r="M8774">
        <f>1*8.8*3.7</f>
        <v>32.56</v>
      </c>
      <c r="N8774">
        <v>1</v>
      </c>
      <c r="O8774">
        <v>8.8000000000000007</v>
      </c>
      <c r="P8774">
        <v>3.7</v>
      </c>
    </row>
    <row r="8775" spans="13:16" x14ac:dyDescent="0.25">
      <c r="M8775">
        <f>1*8.8*4.7</f>
        <v>41.360000000000007</v>
      </c>
      <c r="N8775">
        <v>1</v>
      </c>
      <c r="O8775">
        <v>8.8000000000000007</v>
      </c>
      <c r="P8775">
        <v>4.7</v>
      </c>
    </row>
    <row r="8776" spans="13:16" x14ac:dyDescent="0.25">
      <c r="M8776">
        <f>1*8.8*5.7</f>
        <v>50.160000000000004</v>
      </c>
      <c r="N8776">
        <v>1</v>
      </c>
      <c r="O8776">
        <v>8.8000000000000007</v>
      </c>
      <c r="P8776">
        <v>5.7</v>
      </c>
    </row>
    <row r="8777" spans="13:16" x14ac:dyDescent="0.25">
      <c r="M8777">
        <f>1*8.8*6.7</f>
        <v>58.960000000000008</v>
      </c>
      <c r="N8777">
        <v>1</v>
      </c>
      <c r="O8777">
        <v>8.8000000000000007</v>
      </c>
      <c r="P8777">
        <v>6.7</v>
      </c>
    </row>
    <row r="8778" spans="13:16" x14ac:dyDescent="0.25">
      <c r="M8778">
        <f>1*8.8*7.7</f>
        <v>67.760000000000005</v>
      </c>
      <c r="N8778">
        <v>1</v>
      </c>
      <c r="O8778">
        <v>8.8000000000000007</v>
      </c>
      <c r="P8778">
        <v>7.7</v>
      </c>
    </row>
    <row r="8779" spans="13:16" x14ac:dyDescent="0.25">
      <c r="M8779">
        <f>1*8.8*8.7</f>
        <v>76.56</v>
      </c>
      <c r="N8779">
        <v>1</v>
      </c>
      <c r="O8779">
        <v>8.8000000000000007</v>
      </c>
      <c r="P8779">
        <v>8.6999999999999993</v>
      </c>
    </row>
    <row r="8780" spans="13:16" x14ac:dyDescent="0.25">
      <c r="M8780">
        <f>1*8.8*9.7</f>
        <v>85.36</v>
      </c>
      <c r="N8780">
        <v>1</v>
      </c>
      <c r="O8780">
        <v>8.8000000000000007</v>
      </c>
      <c r="P8780">
        <v>9.6999999999999993</v>
      </c>
    </row>
    <row r="8781" spans="13:16" x14ac:dyDescent="0.25">
      <c r="M8781">
        <f>1*8.8*10.7</f>
        <v>94.16</v>
      </c>
      <c r="N8781">
        <v>1</v>
      </c>
      <c r="O8781">
        <v>8.8000000000000007</v>
      </c>
      <c r="P8781">
        <v>10.7</v>
      </c>
    </row>
    <row r="8782" spans="13:16" x14ac:dyDescent="0.25">
      <c r="M8782">
        <f>1*8.8*1.8</f>
        <v>15.840000000000002</v>
      </c>
      <c r="N8782">
        <v>1</v>
      </c>
      <c r="O8782">
        <v>8.8000000000000007</v>
      </c>
      <c r="P8782">
        <v>1.8</v>
      </c>
    </row>
    <row r="8783" spans="13:16" x14ac:dyDescent="0.25">
      <c r="M8783">
        <f>1*8.8*2.8</f>
        <v>24.64</v>
      </c>
      <c r="N8783">
        <v>1</v>
      </c>
      <c r="O8783">
        <v>8.8000000000000007</v>
      </c>
      <c r="P8783">
        <v>2.8</v>
      </c>
    </row>
    <row r="8784" spans="13:16" x14ac:dyDescent="0.25">
      <c r="M8784">
        <f>1*8.8*3.8</f>
        <v>33.44</v>
      </c>
      <c r="N8784">
        <v>1</v>
      </c>
      <c r="O8784">
        <v>8.8000000000000007</v>
      </c>
      <c r="P8784">
        <v>3.8</v>
      </c>
    </row>
    <row r="8785" spans="13:16" x14ac:dyDescent="0.25">
      <c r="M8785">
        <f>1*8.8*4.8</f>
        <v>42.24</v>
      </c>
      <c r="N8785">
        <v>1</v>
      </c>
      <c r="O8785">
        <v>8.8000000000000007</v>
      </c>
      <c r="P8785">
        <v>4.8</v>
      </c>
    </row>
    <row r="8786" spans="13:16" x14ac:dyDescent="0.25">
      <c r="M8786">
        <f>1*8.8*5.8</f>
        <v>51.04</v>
      </c>
      <c r="N8786">
        <v>1</v>
      </c>
      <c r="O8786">
        <v>8.8000000000000007</v>
      </c>
      <c r="P8786">
        <v>5.8</v>
      </c>
    </row>
    <row r="8787" spans="13:16" x14ac:dyDescent="0.25">
      <c r="M8787">
        <f>1*8.8*6.8</f>
        <v>59.84</v>
      </c>
      <c r="N8787">
        <v>1</v>
      </c>
      <c r="O8787">
        <v>8.8000000000000007</v>
      </c>
      <c r="P8787">
        <v>6.8</v>
      </c>
    </row>
    <row r="8788" spans="13:16" x14ac:dyDescent="0.25">
      <c r="M8788">
        <f>1*8.8*7.8</f>
        <v>68.64</v>
      </c>
      <c r="N8788">
        <v>1</v>
      </c>
      <c r="O8788">
        <v>8.8000000000000007</v>
      </c>
      <c r="P8788">
        <v>7.8</v>
      </c>
    </row>
    <row r="8789" spans="13:16" x14ac:dyDescent="0.25">
      <c r="M8789">
        <f>1*8.8*8.8</f>
        <v>77.440000000000012</v>
      </c>
      <c r="N8789">
        <v>1</v>
      </c>
      <c r="O8789">
        <v>8.8000000000000007</v>
      </c>
      <c r="P8789">
        <v>8.8000000000000007</v>
      </c>
    </row>
    <row r="8790" spans="13:16" x14ac:dyDescent="0.25">
      <c r="M8790">
        <f>1*8.8*9.8</f>
        <v>86.240000000000009</v>
      </c>
      <c r="N8790">
        <v>1</v>
      </c>
      <c r="O8790">
        <v>8.8000000000000007</v>
      </c>
      <c r="P8790">
        <v>9.8000000000000007</v>
      </c>
    </row>
    <row r="8791" spans="13:16" x14ac:dyDescent="0.25">
      <c r="M8791">
        <f>1*8.8*10.8</f>
        <v>95.04000000000002</v>
      </c>
      <c r="N8791">
        <v>1</v>
      </c>
      <c r="O8791">
        <v>8.8000000000000007</v>
      </c>
      <c r="P8791">
        <v>10.8</v>
      </c>
    </row>
    <row r="8792" spans="13:16" x14ac:dyDescent="0.25">
      <c r="M8792">
        <f>1*8.8*1.9</f>
        <v>16.72</v>
      </c>
      <c r="N8792">
        <v>1</v>
      </c>
      <c r="O8792">
        <v>8.8000000000000007</v>
      </c>
      <c r="P8792">
        <v>1.9</v>
      </c>
    </row>
    <row r="8793" spans="13:16" x14ac:dyDescent="0.25">
      <c r="M8793">
        <f>1*8.8*2.9</f>
        <v>25.52</v>
      </c>
      <c r="N8793">
        <v>1</v>
      </c>
      <c r="O8793">
        <v>8.8000000000000007</v>
      </c>
      <c r="P8793">
        <v>2.9</v>
      </c>
    </row>
    <row r="8794" spans="13:16" x14ac:dyDescent="0.25">
      <c r="M8794">
        <f>1*8.8*3.9</f>
        <v>34.32</v>
      </c>
      <c r="N8794">
        <v>1</v>
      </c>
      <c r="O8794">
        <v>8.8000000000000007</v>
      </c>
      <c r="P8794">
        <v>3.9</v>
      </c>
    </row>
    <row r="8795" spans="13:16" x14ac:dyDescent="0.25">
      <c r="M8795">
        <f>1*8.8*4.9</f>
        <v>43.120000000000005</v>
      </c>
      <c r="N8795">
        <v>1</v>
      </c>
      <c r="O8795">
        <v>8.8000000000000007</v>
      </c>
      <c r="P8795">
        <v>4.9000000000000004</v>
      </c>
    </row>
    <row r="8796" spans="13:16" x14ac:dyDescent="0.25">
      <c r="M8796">
        <f>1*8.8*5.9</f>
        <v>51.920000000000009</v>
      </c>
      <c r="N8796">
        <v>1</v>
      </c>
      <c r="O8796">
        <v>8.8000000000000007</v>
      </c>
      <c r="P8796">
        <v>5.9</v>
      </c>
    </row>
    <row r="8797" spans="13:16" x14ac:dyDescent="0.25">
      <c r="M8797">
        <f>1*8.8*6.9</f>
        <v>60.720000000000006</v>
      </c>
      <c r="N8797">
        <v>1</v>
      </c>
      <c r="O8797">
        <v>8.8000000000000007</v>
      </c>
      <c r="P8797">
        <v>6.9</v>
      </c>
    </row>
    <row r="8798" spans="13:16" x14ac:dyDescent="0.25">
      <c r="M8798">
        <f>1*8.8*7.9</f>
        <v>69.52000000000001</v>
      </c>
      <c r="N8798">
        <v>1</v>
      </c>
      <c r="O8798">
        <v>8.8000000000000007</v>
      </c>
      <c r="P8798">
        <v>7.9</v>
      </c>
    </row>
    <row r="8799" spans="13:16" x14ac:dyDescent="0.25">
      <c r="M8799">
        <f>1*8.8*8.9</f>
        <v>78.320000000000007</v>
      </c>
      <c r="N8799">
        <v>1</v>
      </c>
      <c r="O8799">
        <v>8.8000000000000007</v>
      </c>
      <c r="P8799">
        <v>8.9</v>
      </c>
    </row>
    <row r="8800" spans="13:16" x14ac:dyDescent="0.25">
      <c r="M8800">
        <f>1*8.8*9.9</f>
        <v>87.12</v>
      </c>
      <c r="N8800">
        <v>1</v>
      </c>
      <c r="O8800">
        <v>8.8000000000000007</v>
      </c>
      <c r="P8800">
        <v>9.9</v>
      </c>
    </row>
    <row r="8801" spans="13:16" x14ac:dyDescent="0.25">
      <c r="M8801">
        <f>1*8.8*10.9</f>
        <v>95.920000000000016</v>
      </c>
      <c r="N8801">
        <v>1</v>
      </c>
      <c r="O8801">
        <v>8.8000000000000007</v>
      </c>
      <c r="P8801">
        <v>10.9</v>
      </c>
    </row>
    <row r="8802" spans="13:16" x14ac:dyDescent="0.25">
      <c r="M8802">
        <f>1*9.8*1</f>
        <v>9.8000000000000007</v>
      </c>
      <c r="N8802">
        <v>1</v>
      </c>
      <c r="O8802">
        <v>9.8000000000000007</v>
      </c>
      <c r="P8802">
        <v>1</v>
      </c>
    </row>
    <row r="8803" spans="13:16" x14ac:dyDescent="0.25">
      <c r="M8803">
        <f>1*9.8*2</f>
        <v>19.600000000000001</v>
      </c>
      <c r="N8803">
        <v>1</v>
      </c>
      <c r="O8803">
        <v>9.8000000000000007</v>
      </c>
      <c r="P8803">
        <v>2</v>
      </c>
    </row>
    <row r="8804" spans="13:16" x14ac:dyDescent="0.25">
      <c r="M8804">
        <f>1*9.8*3</f>
        <v>29.400000000000002</v>
      </c>
      <c r="N8804">
        <v>1</v>
      </c>
      <c r="O8804">
        <v>9.8000000000000007</v>
      </c>
      <c r="P8804">
        <v>3</v>
      </c>
    </row>
    <row r="8805" spans="13:16" x14ac:dyDescent="0.25">
      <c r="M8805">
        <f>1*9.8*4</f>
        <v>39.200000000000003</v>
      </c>
      <c r="N8805">
        <v>1</v>
      </c>
      <c r="O8805">
        <v>9.8000000000000007</v>
      </c>
      <c r="P8805">
        <v>4</v>
      </c>
    </row>
    <row r="8806" spans="13:16" x14ac:dyDescent="0.25">
      <c r="M8806">
        <f>1*9.8*5</f>
        <v>49</v>
      </c>
      <c r="N8806">
        <v>1</v>
      </c>
      <c r="O8806">
        <v>9.8000000000000007</v>
      </c>
      <c r="P8806">
        <v>5</v>
      </c>
    </row>
    <row r="8807" spans="13:16" x14ac:dyDescent="0.25">
      <c r="M8807">
        <f>1*9.8*6</f>
        <v>58.800000000000004</v>
      </c>
      <c r="N8807">
        <v>1</v>
      </c>
      <c r="O8807">
        <v>9.8000000000000007</v>
      </c>
      <c r="P8807">
        <v>6</v>
      </c>
    </row>
    <row r="8808" spans="13:16" x14ac:dyDescent="0.25">
      <c r="M8808">
        <f>1*9.8*7</f>
        <v>68.600000000000009</v>
      </c>
      <c r="N8808">
        <v>1</v>
      </c>
      <c r="O8808">
        <v>9.8000000000000007</v>
      </c>
      <c r="P8808">
        <v>7</v>
      </c>
    </row>
    <row r="8809" spans="13:16" x14ac:dyDescent="0.25">
      <c r="M8809">
        <f>1*9.8*8</f>
        <v>78.400000000000006</v>
      </c>
      <c r="N8809">
        <v>1</v>
      </c>
      <c r="O8809">
        <v>9.8000000000000007</v>
      </c>
      <c r="P8809">
        <v>8</v>
      </c>
    </row>
    <row r="8810" spans="13:16" x14ac:dyDescent="0.25">
      <c r="M8810">
        <f>1*9.8*9</f>
        <v>88.2</v>
      </c>
      <c r="N8810">
        <v>1</v>
      </c>
      <c r="O8810">
        <v>9.8000000000000007</v>
      </c>
      <c r="P8810">
        <v>9</v>
      </c>
    </row>
    <row r="8811" spans="13:16" x14ac:dyDescent="0.25">
      <c r="M8811">
        <f>1*9.8*10</f>
        <v>98</v>
      </c>
      <c r="N8811">
        <v>1</v>
      </c>
      <c r="O8811">
        <v>9.8000000000000007</v>
      </c>
      <c r="P8811">
        <v>10</v>
      </c>
    </row>
    <row r="8812" spans="13:16" x14ac:dyDescent="0.25">
      <c r="M8812">
        <f>1*9.8*1.1</f>
        <v>10.780000000000001</v>
      </c>
      <c r="N8812">
        <v>1</v>
      </c>
      <c r="O8812">
        <v>9.8000000000000007</v>
      </c>
      <c r="P8812">
        <v>1.1000000000000001</v>
      </c>
    </row>
    <row r="8813" spans="13:16" x14ac:dyDescent="0.25">
      <c r="M8813">
        <f>1*9.8*2.1</f>
        <v>20.580000000000002</v>
      </c>
      <c r="N8813">
        <v>1</v>
      </c>
      <c r="O8813">
        <v>9.8000000000000007</v>
      </c>
      <c r="P8813">
        <v>2.1</v>
      </c>
    </row>
    <row r="8814" spans="13:16" x14ac:dyDescent="0.25">
      <c r="M8814">
        <f>1*9.8*3.1</f>
        <v>30.380000000000003</v>
      </c>
      <c r="N8814">
        <v>1</v>
      </c>
      <c r="O8814">
        <v>9.8000000000000007</v>
      </c>
      <c r="P8814">
        <v>3.1</v>
      </c>
    </row>
    <row r="8815" spans="13:16" x14ac:dyDescent="0.25">
      <c r="M8815">
        <f>1*9.8*4.1</f>
        <v>40.18</v>
      </c>
      <c r="N8815">
        <v>1</v>
      </c>
      <c r="O8815">
        <v>9.8000000000000007</v>
      </c>
      <c r="P8815">
        <v>4.0999999999999996</v>
      </c>
    </row>
    <row r="8816" spans="13:16" x14ac:dyDescent="0.25">
      <c r="M8816">
        <f>1*9.8*5.1</f>
        <v>49.98</v>
      </c>
      <c r="N8816">
        <v>1</v>
      </c>
      <c r="O8816">
        <v>9.8000000000000007</v>
      </c>
      <c r="P8816">
        <v>5.0999999999999996</v>
      </c>
    </row>
    <row r="8817" spans="13:16" x14ac:dyDescent="0.25">
      <c r="M8817">
        <f>1*9.8*6.1</f>
        <v>59.78</v>
      </c>
      <c r="N8817">
        <v>1</v>
      </c>
      <c r="O8817">
        <v>9.8000000000000007</v>
      </c>
      <c r="P8817">
        <v>6.1</v>
      </c>
    </row>
    <row r="8818" spans="13:16" x14ac:dyDescent="0.25">
      <c r="M8818">
        <f>1*9.8*7.1</f>
        <v>69.58</v>
      </c>
      <c r="N8818">
        <v>1</v>
      </c>
      <c r="O8818">
        <v>9.8000000000000007</v>
      </c>
      <c r="P8818">
        <v>7.1</v>
      </c>
    </row>
    <row r="8819" spans="13:16" x14ac:dyDescent="0.25">
      <c r="M8819">
        <f>1*9.8*8.1</f>
        <v>79.38</v>
      </c>
      <c r="N8819">
        <v>1</v>
      </c>
      <c r="O8819">
        <v>9.8000000000000007</v>
      </c>
      <c r="P8819">
        <v>8.1</v>
      </c>
    </row>
    <row r="8820" spans="13:16" x14ac:dyDescent="0.25">
      <c r="M8820">
        <f>1*9.8*9.1</f>
        <v>89.18</v>
      </c>
      <c r="N8820">
        <v>1</v>
      </c>
      <c r="O8820">
        <v>9.8000000000000007</v>
      </c>
      <c r="P8820">
        <v>9.1</v>
      </c>
    </row>
    <row r="8821" spans="13:16" x14ac:dyDescent="0.25">
      <c r="M8821">
        <f>1*9.8*10.1</f>
        <v>98.98</v>
      </c>
      <c r="N8821">
        <v>1</v>
      </c>
      <c r="O8821">
        <v>9.8000000000000007</v>
      </c>
      <c r="P8821">
        <v>10.1</v>
      </c>
    </row>
    <row r="8822" spans="13:16" x14ac:dyDescent="0.25">
      <c r="M8822">
        <f>1*9.8*1.2</f>
        <v>11.76</v>
      </c>
      <c r="N8822">
        <v>1</v>
      </c>
      <c r="O8822">
        <v>9.8000000000000007</v>
      </c>
      <c r="P8822">
        <v>1.2</v>
      </c>
    </row>
    <row r="8823" spans="13:16" x14ac:dyDescent="0.25">
      <c r="M8823">
        <f>1*9.8*2.2</f>
        <v>21.560000000000002</v>
      </c>
      <c r="N8823">
        <v>1</v>
      </c>
      <c r="O8823">
        <v>9.8000000000000007</v>
      </c>
      <c r="P8823">
        <v>2.2000000000000002</v>
      </c>
    </row>
    <row r="8824" spans="13:16" x14ac:dyDescent="0.25">
      <c r="M8824">
        <f>1*9.8*3.2</f>
        <v>31.360000000000003</v>
      </c>
      <c r="N8824">
        <v>1</v>
      </c>
      <c r="O8824">
        <v>9.8000000000000007</v>
      </c>
      <c r="P8824">
        <v>3.2</v>
      </c>
    </row>
    <row r="8825" spans="13:16" x14ac:dyDescent="0.25">
      <c r="M8825">
        <f>1*9.8*4.2</f>
        <v>41.160000000000004</v>
      </c>
      <c r="N8825">
        <v>1</v>
      </c>
      <c r="O8825">
        <v>9.8000000000000007</v>
      </c>
      <c r="P8825">
        <v>4.2</v>
      </c>
    </row>
    <row r="8826" spans="13:16" x14ac:dyDescent="0.25">
      <c r="M8826">
        <f>1*9.8*5.2</f>
        <v>50.960000000000008</v>
      </c>
      <c r="N8826">
        <v>1</v>
      </c>
      <c r="O8826">
        <v>9.8000000000000007</v>
      </c>
      <c r="P8826">
        <v>5.2</v>
      </c>
    </row>
    <row r="8827" spans="13:16" x14ac:dyDescent="0.25">
      <c r="M8827">
        <f>1*9.8*6.2</f>
        <v>60.760000000000005</v>
      </c>
      <c r="N8827">
        <v>1</v>
      </c>
      <c r="O8827">
        <v>9.8000000000000007</v>
      </c>
      <c r="P8827">
        <v>6.2</v>
      </c>
    </row>
    <row r="8828" spans="13:16" x14ac:dyDescent="0.25">
      <c r="M8828">
        <f>1*9.8*7.2</f>
        <v>70.56</v>
      </c>
      <c r="N8828">
        <v>1</v>
      </c>
      <c r="O8828">
        <v>9.8000000000000007</v>
      </c>
      <c r="P8828">
        <v>7.2</v>
      </c>
    </row>
    <row r="8829" spans="13:16" x14ac:dyDescent="0.25">
      <c r="M8829">
        <f>1*9.8*8.2</f>
        <v>80.36</v>
      </c>
      <c r="N8829">
        <v>1</v>
      </c>
      <c r="O8829">
        <v>9.8000000000000007</v>
      </c>
      <c r="P8829">
        <v>8.1999999999999993</v>
      </c>
    </row>
    <row r="8830" spans="13:16" x14ac:dyDescent="0.25">
      <c r="M8830">
        <f>1*9.8*9.2</f>
        <v>90.16</v>
      </c>
      <c r="N8830">
        <v>1</v>
      </c>
      <c r="O8830">
        <v>9.8000000000000007</v>
      </c>
      <c r="P8830">
        <v>9.1999999999999993</v>
      </c>
    </row>
    <row r="8831" spans="13:16" x14ac:dyDescent="0.25">
      <c r="M8831">
        <f>1*9.8*10.2</f>
        <v>99.96</v>
      </c>
      <c r="N8831">
        <v>1</v>
      </c>
      <c r="O8831">
        <v>9.8000000000000007</v>
      </c>
      <c r="P8831">
        <v>10.199999999999999</v>
      </c>
    </row>
    <row r="8832" spans="13:16" x14ac:dyDescent="0.25">
      <c r="M8832">
        <f>1*9.8*1.3</f>
        <v>12.740000000000002</v>
      </c>
      <c r="N8832">
        <v>1</v>
      </c>
      <c r="O8832">
        <v>9.8000000000000007</v>
      </c>
      <c r="P8832">
        <v>1.3</v>
      </c>
    </row>
    <row r="8833" spans="13:16" x14ac:dyDescent="0.25">
      <c r="M8833">
        <f>1*9.8*2.3</f>
        <v>22.54</v>
      </c>
      <c r="N8833">
        <v>1</v>
      </c>
      <c r="O8833">
        <v>9.8000000000000007</v>
      </c>
      <c r="P8833">
        <v>2.2999999999999998</v>
      </c>
    </row>
    <row r="8834" spans="13:16" x14ac:dyDescent="0.25">
      <c r="M8834">
        <f>1*9.8*3.3</f>
        <v>32.340000000000003</v>
      </c>
      <c r="N8834">
        <v>1</v>
      </c>
      <c r="O8834">
        <v>9.8000000000000007</v>
      </c>
      <c r="P8834">
        <v>3.3</v>
      </c>
    </row>
    <row r="8835" spans="13:16" x14ac:dyDescent="0.25">
      <c r="M8835">
        <f>1*9.8*4.3</f>
        <v>42.14</v>
      </c>
      <c r="N8835">
        <v>1</v>
      </c>
      <c r="O8835">
        <v>9.8000000000000007</v>
      </c>
      <c r="P8835">
        <v>4.3</v>
      </c>
    </row>
    <row r="8836" spans="13:16" x14ac:dyDescent="0.25">
      <c r="M8836">
        <f>1*9.8*5.3</f>
        <v>51.940000000000005</v>
      </c>
      <c r="N8836">
        <v>1</v>
      </c>
      <c r="O8836">
        <v>9.8000000000000007</v>
      </c>
      <c r="P8836">
        <v>5.3</v>
      </c>
    </row>
    <row r="8837" spans="13:16" x14ac:dyDescent="0.25">
      <c r="M8837">
        <f>1*9.8*6.3</f>
        <v>61.74</v>
      </c>
      <c r="N8837">
        <v>1</v>
      </c>
      <c r="O8837">
        <v>9.8000000000000007</v>
      </c>
      <c r="P8837">
        <v>6.3</v>
      </c>
    </row>
    <row r="8838" spans="13:16" x14ac:dyDescent="0.25">
      <c r="M8838">
        <f>1*9.8*7.3</f>
        <v>71.540000000000006</v>
      </c>
      <c r="N8838">
        <v>1</v>
      </c>
      <c r="O8838">
        <v>9.8000000000000007</v>
      </c>
      <c r="P8838">
        <v>7.3</v>
      </c>
    </row>
    <row r="8839" spans="13:16" x14ac:dyDescent="0.25">
      <c r="M8839">
        <f>1*9.8*8.3</f>
        <v>81.340000000000018</v>
      </c>
      <c r="N8839">
        <v>1</v>
      </c>
      <c r="O8839">
        <v>9.8000000000000007</v>
      </c>
      <c r="P8839">
        <v>8.3000000000000007</v>
      </c>
    </row>
    <row r="8840" spans="13:16" x14ac:dyDescent="0.25">
      <c r="M8840">
        <f>1*9.8*9.3</f>
        <v>91.140000000000015</v>
      </c>
      <c r="N8840">
        <v>1</v>
      </c>
      <c r="O8840">
        <v>9.8000000000000007</v>
      </c>
      <c r="P8840">
        <v>9.3000000000000007</v>
      </c>
    </row>
    <row r="8841" spans="13:16" x14ac:dyDescent="0.25">
      <c r="M8841">
        <f>1*9.8*10.3</f>
        <v>100.94000000000001</v>
      </c>
      <c r="N8841">
        <v>1</v>
      </c>
      <c r="O8841">
        <v>9.8000000000000007</v>
      </c>
      <c r="P8841">
        <v>10.3</v>
      </c>
    </row>
    <row r="8842" spans="13:16" x14ac:dyDescent="0.25">
      <c r="M8842">
        <f>1*9.8*1.4</f>
        <v>13.72</v>
      </c>
      <c r="N8842">
        <v>1</v>
      </c>
      <c r="O8842">
        <v>9.8000000000000007</v>
      </c>
      <c r="P8842">
        <v>1.4</v>
      </c>
    </row>
    <row r="8843" spans="13:16" x14ac:dyDescent="0.25">
      <c r="M8843">
        <f>1*9.8*2.4</f>
        <v>23.52</v>
      </c>
      <c r="N8843">
        <v>1</v>
      </c>
      <c r="O8843">
        <v>9.8000000000000007</v>
      </c>
      <c r="P8843">
        <v>2.4</v>
      </c>
    </row>
    <row r="8844" spans="13:16" x14ac:dyDescent="0.25">
      <c r="M8844">
        <f>1*9.8*3.4</f>
        <v>33.32</v>
      </c>
      <c r="N8844">
        <v>1</v>
      </c>
      <c r="O8844">
        <v>9.8000000000000007</v>
      </c>
      <c r="P8844">
        <v>3.4</v>
      </c>
    </row>
    <row r="8845" spans="13:16" x14ac:dyDescent="0.25">
      <c r="M8845">
        <f>1*9.8*4.4</f>
        <v>43.120000000000005</v>
      </c>
      <c r="N8845">
        <v>1</v>
      </c>
      <c r="O8845">
        <v>9.8000000000000007</v>
      </c>
      <c r="P8845">
        <v>4.4000000000000004</v>
      </c>
    </row>
    <row r="8846" spans="13:16" x14ac:dyDescent="0.25">
      <c r="M8846">
        <f>1*9.8*5.4</f>
        <v>52.920000000000009</v>
      </c>
      <c r="N8846">
        <v>1</v>
      </c>
      <c r="O8846">
        <v>9.8000000000000007</v>
      </c>
      <c r="P8846">
        <v>5.4</v>
      </c>
    </row>
    <row r="8847" spans="13:16" x14ac:dyDescent="0.25">
      <c r="M8847">
        <f>1*9.8*6.4</f>
        <v>62.720000000000006</v>
      </c>
      <c r="N8847">
        <v>1</v>
      </c>
      <c r="O8847">
        <v>9.8000000000000007</v>
      </c>
      <c r="P8847">
        <v>6.4</v>
      </c>
    </row>
    <row r="8848" spans="13:16" x14ac:dyDescent="0.25">
      <c r="M8848">
        <f>1*9.8*7.4</f>
        <v>72.52000000000001</v>
      </c>
      <c r="N8848">
        <v>1</v>
      </c>
      <c r="O8848">
        <v>9.8000000000000007</v>
      </c>
      <c r="P8848">
        <v>7.4</v>
      </c>
    </row>
    <row r="8849" spans="13:16" x14ac:dyDescent="0.25">
      <c r="M8849">
        <f>1*9.8*8.4</f>
        <v>82.320000000000007</v>
      </c>
      <c r="N8849">
        <v>1</v>
      </c>
      <c r="O8849">
        <v>9.8000000000000007</v>
      </c>
      <c r="P8849">
        <v>8.4</v>
      </c>
    </row>
    <row r="8850" spans="13:16" x14ac:dyDescent="0.25">
      <c r="M8850">
        <f>1*9.8*9.4</f>
        <v>92.12</v>
      </c>
      <c r="N8850">
        <v>1</v>
      </c>
      <c r="O8850">
        <v>9.8000000000000007</v>
      </c>
      <c r="P8850">
        <v>9.4</v>
      </c>
    </row>
    <row r="8851" spans="13:16" x14ac:dyDescent="0.25">
      <c r="M8851">
        <f>1*9.8*10.4</f>
        <v>101.92000000000002</v>
      </c>
      <c r="N8851">
        <v>1</v>
      </c>
      <c r="O8851">
        <v>9.8000000000000007</v>
      </c>
      <c r="P8851">
        <v>10.4</v>
      </c>
    </row>
    <row r="8852" spans="13:16" x14ac:dyDescent="0.25">
      <c r="M8852">
        <f>1*9.8*1.5</f>
        <v>14.700000000000001</v>
      </c>
      <c r="N8852">
        <v>1</v>
      </c>
      <c r="O8852">
        <v>9.8000000000000007</v>
      </c>
      <c r="P8852">
        <v>1.5</v>
      </c>
    </row>
    <row r="8853" spans="13:16" x14ac:dyDescent="0.25">
      <c r="M8853">
        <f>1*9.8*2.5</f>
        <v>24.5</v>
      </c>
      <c r="N8853">
        <v>1</v>
      </c>
      <c r="O8853">
        <v>9.8000000000000007</v>
      </c>
      <c r="P8853">
        <v>2.5</v>
      </c>
    </row>
    <row r="8854" spans="13:16" x14ac:dyDescent="0.25">
      <c r="M8854">
        <f>1*9.8*3.5</f>
        <v>34.300000000000004</v>
      </c>
      <c r="N8854">
        <v>1</v>
      </c>
      <c r="O8854">
        <v>9.8000000000000007</v>
      </c>
      <c r="P8854">
        <v>3.5</v>
      </c>
    </row>
    <row r="8855" spans="13:16" x14ac:dyDescent="0.25">
      <c r="M8855">
        <f>1*9.8*4.5</f>
        <v>44.1</v>
      </c>
      <c r="N8855">
        <v>1</v>
      </c>
      <c r="O8855">
        <v>9.8000000000000007</v>
      </c>
      <c r="P8855">
        <v>4.5</v>
      </c>
    </row>
    <row r="8856" spans="13:16" x14ac:dyDescent="0.25">
      <c r="M8856">
        <f>1*9.8*5.5</f>
        <v>53.900000000000006</v>
      </c>
      <c r="N8856">
        <v>1</v>
      </c>
      <c r="O8856">
        <v>9.8000000000000007</v>
      </c>
      <c r="P8856">
        <v>5.5</v>
      </c>
    </row>
    <row r="8857" spans="13:16" x14ac:dyDescent="0.25">
      <c r="M8857">
        <f>1*9.8*6.5</f>
        <v>63.7</v>
      </c>
      <c r="N8857">
        <v>1</v>
      </c>
      <c r="O8857">
        <v>9.8000000000000007</v>
      </c>
      <c r="P8857">
        <v>6.5</v>
      </c>
    </row>
    <row r="8858" spans="13:16" x14ac:dyDescent="0.25">
      <c r="M8858">
        <f>1*9.8*7.5</f>
        <v>73.5</v>
      </c>
      <c r="N8858">
        <v>1</v>
      </c>
      <c r="O8858">
        <v>9.8000000000000007</v>
      </c>
      <c r="P8858">
        <v>7.5</v>
      </c>
    </row>
    <row r="8859" spans="13:16" x14ac:dyDescent="0.25">
      <c r="M8859">
        <f>1*9.8*8.5</f>
        <v>83.300000000000011</v>
      </c>
      <c r="N8859">
        <v>1</v>
      </c>
      <c r="O8859">
        <v>9.8000000000000007</v>
      </c>
      <c r="P8859">
        <v>8.5</v>
      </c>
    </row>
    <row r="8860" spans="13:16" x14ac:dyDescent="0.25">
      <c r="M8860">
        <f>1*9.8*9.5</f>
        <v>93.100000000000009</v>
      </c>
      <c r="N8860">
        <v>1</v>
      </c>
      <c r="O8860">
        <v>9.8000000000000007</v>
      </c>
      <c r="P8860">
        <v>9.5</v>
      </c>
    </row>
    <row r="8861" spans="13:16" x14ac:dyDescent="0.25">
      <c r="M8861">
        <f>1*9.8*10.5</f>
        <v>102.9</v>
      </c>
      <c r="N8861">
        <v>1</v>
      </c>
      <c r="O8861">
        <v>9.8000000000000007</v>
      </c>
      <c r="P8861">
        <v>10.5</v>
      </c>
    </row>
    <row r="8862" spans="13:16" x14ac:dyDescent="0.25">
      <c r="M8862">
        <f>1*9.8*1.6</f>
        <v>15.680000000000001</v>
      </c>
      <c r="N8862">
        <v>1</v>
      </c>
      <c r="O8862">
        <v>9.8000000000000007</v>
      </c>
      <c r="P8862">
        <v>1.6</v>
      </c>
    </row>
    <row r="8863" spans="13:16" x14ac:dyDescent="0.25">
      <c r="M8863">
        <f>1*9.8*2.6</f>
        <v>25.480000000000004</v>
      </c>
      <c r="N8863">
        <v>1</v>
      </c>
      <c r="O8863">
        <v>9.8000000000000007</v>
      </c>
      <c r="P8863">
        <v>2.6</v>
      </c>
    </row>
    <row r="8864" spans="13:16" x14ac:dyDescent="0.25">
      <c r="M8864">
        <f>1*9.8*3.6</f>
        <v>35.28</v>
      </c>
      <c r="N8864">
        <v>1</v>
      </c>
      <c r="O8864">
        <v>9.8000000000000007</v>
      </c>
      <c r="P8864">
        <v>3.6</v>
      </c>
    </row>
    <row r="8865" spans="13:16" x14ac:dyDescent="0.25">
      <c r="M8865">
        <f>1*9.8*4.6</f>
        <v>45.08</v>
      </c>
      <c r="N8865">
        <v>1</v>
      </c>
      <c r="O8865">
        <v>9.8000000000000007</v>
      </c>
      <c r="P8865">
        <v>4.5999999999999996</v>
      </c>
    </row>
    <row r="8866" spans="13:16" x14ac:dyDescent="0.25">
      <c r="M8866">
        <f>1*9.8*5.6</f>
        <v>54.88</v>
      </c>
      <c r="N8866">
        <v>1</v>
      </c>
      <c r="O8866">
        <v>9.8000000000000007</v>
      </c>
      <c r="P8866">
        <v>5.6</v>
      </c>
    </row>
    <row r="8867" spans="13:16" x14ac:dyDescent="0.25">
      <c r="M8867">
        <f>1*9.8*6.6</f>
        <v>64.680000000000007</v>
      </c>
      <c r="N8867">
        <v>1</v>
      </c>
      <c r="O8867">
        <v>9.8000000000000007</v>
      </c>
      <c r="P8867">
        <v>6.6</v>
      </c>
    </row>
    <row r="8868" spans="13:16" x14ac:dyDescent="0.25">
      <c r="M8868">
        <f>1*9.8*7.6</f>
        <v>74.48</v>
      </c>
      <c r="N8868">
        <v>1</v>
      </c>
      <c r="O8868">
        <v>9.8000000000000007</v>
      </c>
      <c r="P8868">
        <v>7.6</v>
      </c>
    </row>
    <row r="8869" spans="13:16" x14ac:dyDescent="0.25">
      <c r="M8869">
        <f>1*9.8*8.6</f>
        <v>84.28</v>
      </c>
      <c r="N8869">
        <v>1</v>
      </c>
      <c r="O8869">
        <v>9.8000000000000007</v>
      </c>
      <c r="P8869">
        <v>8.6</v>
      </c>
    </row>
    <row r="8870" spans="13:16" x14ac:dyDescent="0.25">
      <c r="M8870">
        <f>1*9.8*9.6</f>
        <v>94.08</v>
      </c>
      <c r="N8870">
        <v>1</v>
      </c>
      <c r="O8870">
        <v>9.8000000000000007</v>
      </c>
      <c r="P8870">
        <v>9.6</v>
      </c>
    </row>
    <row r="8871" spans="13:16" x14ac:dyDescent="0.25">
      <c r="M8871">
        <f>1*9.8*10.6</f>
        <v>103.88000000000001</v>
      </c>
      <c r="N8871">
        <v>1</v>
      </c>
      <c r="O8871">
        <v>9.8000000000000007</v>
      </c>
      <c r="P8871">
        <v>10.6</v>
      </c>
    </row>
    <row r="8872" spans="13:16" x14ac:dyDescent="0.25">
      <c r="M8872">
        <f>1*9.8*1.7</f>
        <v>16.66</v>
      </c>
      <c r="N8872">
        <v>1</v>
      </c>
      <c r="O8872">
        <v>9.8000000000000007</v>
      </c>
      <c r="P8872">
        <v>1.7</v>
      </c>
    </row>
    <row r="8873" spans="13:16" x14ac:dyDescent="0.25">
      <c r="M8873">
        <f>1*9.8*2.7</f>
        <v>26.460000000000004</v>
      </c>
      <c r="N8873">
        <v>1</v>
      </c>
      <c r="O8873">
        <v>9.8000000000000007</v>
      </c>
      <c r="P8873">
        <v>2.7</v>
      </c>
    </row>
    <row r="8874" spans="13:16" x14ac:dyDescent="0.25">
      <c r="M8874">
        <f>1*9.8*3.7</f>
        <v>36.260000000000005</v>
      </c>
      <c r="N8874">
        <v>1</v>
      </c>
      <c r="O8874">
        <v>9.8000000000000007</v>
      </c>
      <c r="P8874">
        <v>3.7</v>
      </c>
    </row>
    <row r="8875" spans="13:16" x14ac:dyDescent="0.25">
      <c r="M8875">
        <f>1*9.8*4.7</f>
        <v>46.06</v>
      </c>
      <c r="N8875">
        <v>1</v>
      </c>
      <c r="O8875">
        <v>9.8000000000000007</v>
      </c>
      <c r="P8875">
        <v>4.7</v>
      </c>
    </row>
    <row r="8876" spans="13:16" x14ac:dyDescent="0.25">
      <c r="M8876">
        <f>1*9.8*5.7</f>
        <v>55.860000000000007</v>
      </c>
      <c r="N8876">
        <v>1</v>
      </c>
      <c r="O8876">
        <v>9.8000000000000007</v>
      </c>
      <c r="P8876">
        <v>5.7</v>
      </c>
    </row>
    <row r="8877" spans="13:16" x14ac:dyDescent="0.25">
      <c r="M8877">
        <f>1*9.8*6.7</f>
        <v>65.660000000000011</v>
      </c>
      <c r="N8877">
        <v>1</v>
      </c>
      <c r="O8877">
        <v>9.8000000000000007</v>
      </c>
      <c r="P8877">
        <v>6.7</v>
      </c>
    </row>
    <row r="8878" spans="13:16" x14ac:dyDescent="0.25">
      <c r="M8878">
        <f>1*9.8*7.7</f>
        <v>75.460000000000008</v>
      </c>
      <c r="N8878">
        <v>1</v>
      </c>
      <c r="O8878">
        <v>9.8000000000000007</v>
      </c>
      <c r="P8878">
        <v>7.7</v>
      </c>
    </row>
    <row r="8879" spans="13:16" x14ac:dyDescent="0.25">
      <c r="M8879">
        <f>1*9.8*8.7</f>
        <v>85.26</v>
      </c>
      <c r="N8879">
        <v>1</v>
      </c>
      <c r="O8879">
        <v>9.8000000000000007</v>
      </c>
      <c r="P8879">
        <v>8.6999999999999993</v>
      </c>
    </row>
    <row r="8880" spans="13:16" x14ac:dyDescent="0.25">
      <c r="M8880">
        <f>1*9.8*9.7</f>
        <v>95.06</v>
      </c>
      <c r="N8880">
        <v>1</v>
      </c>
      <c r="O8880">
        <v>9.8000000000000007</v>
      </c>
      <c r="P8880">
        <v>9.6999999999999993</v>
      </c>
    </row>
    <row r="8881" spans="13:16" x14ac:dyDescent="0.25">
      <c r="M8881">
        <f>1*9.8*10.7</f>
        <v>104.86</v>
      </c>
      <c r="N8881">
        <v>1</v>
      </c>
      <c r="O8881">
        <v>9.8000000000000007</v>
      </c>
      <c r="P8881">
        <v>10.7</v>
      </c>
    </row>
    <row r="8882" spans="13:16" x14ac:dyDescent="0.25">
      <c r="M8882">
        <f>1*9.8*1.8</f>
        <v>17.64</v>
      </c>
      <c r="N8882">
        <v>1</v>
      </c>
      <c r="O8882">
        <v>9.8000000000000007</v>
      </c>
      <c r="P8882">
        <v>1.8</v>
      </c>
    </row>
    <row r="8883" spans="13:16" x14ac:dyDescent="0.25">
      <c r="M8883">
        <f>1*9.8*2.8</f>
        <v>27.44</v>
      </c>
      <c r="N8883">
        <v>1</v>
      </c>
      <c r="O8883">
        <v>9.8000000000000007</v>
      </c>
      <c r="P8883">
        <v>2.8</v>
      </c>
    </row>
    <row r="8884" spans="13:16" x14ac:dyDescent="0.25">
      <c r="M8884">
        <f>1*9.8*3.8</f>
        <v>37.24</v>
      </c>
      <c r="N8884">
        <v>1</v>
      </c>
      <c r="O8884">
        <v>9.8000000000000007</v>
      </c>
      <c r="P8884">
        <v>3.8</v>
      </c>
    </row>
    <row r="8885" spans="13:16" x14ac:dyDescent="0.25">
      <c r="M8885">
        <f>1*9.8*4.8</f>
        <v>47.04</v>
      </c>
      <c r="N8885">
        <v>1</v>
      </c>
      <c r="O8885">
        <v>9.8000000000000007</v>
      </c>
      <c r="P8885">
        <v>4.8</v>
      </c>
    </row>
    <row r="8886" spans="13:16" x14ac:dyDescent="0.25">
      <c r="M8886">
        <f>1*9.8*5.8</f>
        <v>56.84</v>
      </c>
      <c r="N8886">
        <v>1</v>
      </c>
      <c r="O8886">
        <v>9.8000000000000007</v>
      </c>
      <c r="P8886">
        <v>5.8</v>
      </c>
    </row>
    <row r="8887" spans="13:16" x14ac:dyDescent="0.25">
      <c r="M8887">
        <f>1*9.8*6.8</f>
        <v>66.64</v>
      </c>
      <c r="N8887">
        <v>1</v>
      </c>
      <c r="O8887">
        <v>9.8000000000000007</v>
      </c>
      <c r="P8887">
        <v>6.8</v>
      </c>
    </row>
    <row r="8888" spans="13:16" x14ac:dyDescent="0.25">
      <c r="M8888">
        <f>1*9.8*7.8</f>
        <v>76.44</v>
      </c>
      <c r="N8888">
        <v>1</v>
      </c>
      <c r="O8888">
        <v>9.8000000000000007</v>
      </c>
      <c r="P8888">
        <v>7.8</v>
      </c>
    </row>
    <row r="8889" spans="13:16" x14ac:dyDescent="0.25">
      <c r="M8889">
        <f>1*9.8*8.8</f>
        <v>86.240000000000009</v>
      </c>
      <c r="N8889">
        <v>1</v>
      </c>
      <c r="O8889">
        <v>9.8000000000000007</v>
      </c>
      <c r="P8889">
        <v>8.8000000000000007</v>
      </c>
    </row>
    <row r="8890" spans="13:16" x14ac:dyDescent="0.25">
      <c r="M8890">
        <f>1*9.8*9.8</f>
        <v>96.04000000000002</v>
      </c>
      <c r="N8890">
        <v>1</v>
      </c>
      <c r="O8890">
        <v>9.8000000000000007</v>
      </c>
      <c r="P8890">
        <v>9.8000000000000007</v>
      </c>
    </row>
    <row r="8891" spans="13:16" x14ac:dyDescent="0.25">
      <c r="M8891">
        <f>1*9.8*10.8</f>
        <v>105.84000000000002</v>
      </c>
      <c r="N8891">
        <v>1</v>
      </c>
      <c r="O8891">
        <v>9.8000000000000007</v>
      </c>
      <c r="P8891">
        <v>10.8</v>
      </c>
    </row>
    <row r="8892" spans="13:16" x14ac:dyDescent="0.25">
      <c r="M8892">
        <f>1*9.8*1.9</f>
        <v>18.62</v>
      </c>
      <c r="N8892">
        <v>1</v>
      </c>
      <c r="O8892">
        <v>9.8000000000000007</v>
      </c>
      <c r="P8892">
        <v>1.9</v>
      </c>
    </row>
    <row r="8893" spans="13:16" x14ac:dyDescent="0.25">
      <c r="M8893">
        <f>1*9.8*2.9</f>
        <v>28.42</v>
      </c>
      <c r="N8893">
        <v>1</v>
      </c>
      <c r="O8893">
        <v>9.8000000000000007</v>
      </c>
      <c r="P8893">
        <v>2.9</v>
      </c>
    </row>
    <row r="8894" spans="13:16" x14ac:dyDescent="0.25">
      <c r="M8894">
        <f>1*9.8*3.9</f>
        <v>38.22</v>
      </c>
      <c r="N8894">
        <v>1</v>
      </c>
      <c r="O8894">
        <v>9.8000000000000007</v>
      </c>
      <c r="P8894">
        <v>3.9</v>
      </c>
    </row>
    <row r="8895" spans="13:16" x14ac:dyDescent="0.25">
      <c r="M8895">
        <f>1*9.8*4.9</f>
        <v>48.02000000000001</v>
      </c>
      <c r="N8895">
        <v>1</v>
      </c>
      <c r="O8895">
        <v>9.8000000000000007</v>
      </c>
      <c r="P8895">
        <v>4.9000000000000004</v>
      </c>
    </row>
    <row r="8896" spans="13:16" x14ac:dyDescent="0.25">
      <c r="M8896">
        <f>1*9.8*5.9</f>
        <v>57.820000000000007</v>
      </c>
      <c r="N8896">
        <v>1</v>
      </c>
      <c r="O8896">
        <v>9.8000000000000007</v>
      </c>
      <c r="P8896">
        <v>5.9</v>
      </c>
    </row>
    <row r="8897" spans="13:16" x14ac:dyDescent="0.25">
      <c r="M8897">
        <f>1*9.8*6.9</f>
        <v>67.62</v>
      </c>
      <c r="N8897">
        <v>1</v>
      </c>
      <c r="O8897">
        <v>9.8000000000000007</v>
      </c>
      <c r="P8897">
        <v>6.9</v>
      </c>
    </row>
    <row r="8898" spans="13:16" x14ac:dyDescent="0.25">
      <c r="M8898">
        <f>1*9.8*7.9</f>
        <v>77.420000000000016</v>
      </c>
      <c r="N8898">
        <v>1</v>
      </c>
      <c r="O8898">
        <v>9.8000000000000007</v>
      </c>
      <c r="P8898">
        <v>7.9</v>
      </c>
    </row>
    <row r="8899" spans="13:16" x14ac:dyDescent="0.25">
      <c r="M8899">
        <f>1*9.8*8.9</f>
        <v>87.220000000000013</v>
      </c>
      <c r="N8899">
        <v>1</v>
      </c>
      <c r="O8899">
        <v>9.8000000000000007</v>
      </c>
      <c r="P8899">
        <v>8.9</v>
      </c>
    </row>
    <row r="8900" spans="13:16" x14ac:dyDescent="0.25">
      <c r="M8900">
        <f>1*9.8*9.9</f>
        <v>97.02000000000001</v>
      </c>
      <c r="N8900">
        <v>1</v>
      </c>
      <c r="O8900">
        <v>9.8000000000000007</v>
      </c>
      <c r="P8900">
        <v>9.9</v>
      </c>
    </row>
    <row r="8901" spans="13:16" x14ac:dyDescent="0.25">
      <c r="M8901">
        <f>1*9.8*10.9</f>
        <v>106.82000000000001</v>
      </c>
      <c r="N8901">
        <v>1</v>
      </c>
      <c r="O8901">
        <v>9.8000000000000007</v>
      </c>
      <c r="P8901">
        <v>10.9</v>
      </c>
    </row>
    <row r="8902" spans="13:16" x14ac:dyDescent="0.25">
      <c r="M8902">
        <f>1*10.8*1</f>
        <v>10.8</v>
      </c>
      <c r="N8902">
        <v>1</v>
      </c>
      <c r="O8902">
        <v>10.8</v>
      </c>
      <c r="P8902">
        <v>1</v>
      </c>
    </row>
    <row r="8903" spans="13:16" x14ac:dyDescent="0.25">
      <c r="M8903">
        <f>1*10.8*2</f>
        <v>21.6</v>
      </c>
      <c r="N8903">
        <v>1</v>
      </c>
      <c r="O8903">
        <v>10.8</v>
      </c>
      <c r="P8903">
        <v>2</v>
      </c>
    </row>
    <row r="8904" spans="13:16" x14ac:dyDescent="0.25">
      <c r="M8904">
        <f>1*10.8*3</f>
        <v>32.400000000000006</v>
      </c>
      <c r="N8904">
        <v>1</v>
      </c>
      <c r="O8904">
        <v>10.8</v>
      </c>
      <c r="P8904">
        <v>3</v>
      </c>
    </row>
    <row r="8905" spans="13:16" x14ac:dyDescent="0.25">
      <c r="M8905">
        <f>1*10.8*4</f>
        <v>43.2</v>
      </c>
      <c r="N8905">
        <v>1</v>
      </c>
      <c r="O8905">
        <v>10.8</v>
      </c>
      <c r="P8905">
        <v>4</v>
      </c>
    </row>
    <row r="8906" spans="13:16" x14ac:dyDescent="0.25">
      <c r="M8906">
        <f>1*10.8*5</f>
        <v>54</v>
      </c>
      <c r="N8906">
        <v>1</v>
      </c>
      <c r="O8906">
        <v>10.8</v>
      </c>
      <c r="P8906">
        <v>5</v>
      </c>
    </row>
    <row r="8907" spans="13:16" x14ac:dyDescent="0.25">
      <c r="M8907">
        <f>1*10.8*6</f>
        <v>64.800000000000011</v>
      </c>
      <c r="N8907">
        <v>1</v>
      </c>
      <c r="O8907">
        <v>10.8</v>
      </c>
      <c r="P8907">
        <v>6</v>
      </c>
    </row>
    <row r="8908" spans="13:16" x14ac:dyDescent="0.25">
      <c r="M8908">
        <f>1*10.8*7</f>
        <v>75.600000000000009</v>
      </c>
      <c r="N8908">
        <v>1</v>
      </c>
      <c r="O8908">
        <v>10.8</v>
      </c>
      <c r="P8908">
        <v>7</v>
      </c>
    </row>
    <row r="8909" spans="13:16" x14ac:dyDescent="0.25">
      <c r="M8909">
        <f>1*10.8*8</f>
        <v>86.4</v>
      </c>
      <c r="N8909">
        <v>1</v>
      </c>
      <c r="O8909">
        <v>10.8</v>
      </c>
      <c r="P8909">
        <v>8</v>
      </c>
    </row>
    <row r="8910" spans="13:16" x14ac:dyDescent="0.25">
      <c r="M8910">
        <f>1*10.8*9</f>
        <v>97.2</v>
      </c>
      <c r="N8910">
        <v>1</v>
      </c>
      <c r="O8910">
        <v>10.8</v>
      </c>
      <c r="P8910">
        <v>9</v>
      </c>
    </row>
    <row r="8911" spans="13:16" x14ac:dyDescent="0.25">
      <c r="M8911">
        <f>1*10.8*10</f>
        <v>108</v>
      </c>
      <c r="N8911">
        <v>1</v>
      </c>
      <c r="O8911">
        <v>10.8</v>
      </c>
      <c r="P8911">
        <v>10</v>
      </c>
    </row>
    <row r="8912" spans="13:16" x14ac:dyDescent="0.25">
      <c r="M8912">
        <f>1*10.8*1.1</f>
        <v>11.880000000000003</v>
      </c>
      <c r="N8912">
        <v>1</v>
      </c>
      <c r="O8912">
        <v>10.8</v>
      </c>
      <c r="P8912">
        <v>1.1000000000000001</v>
      </c>
    </row>
    <row r="8913" spans="13:16" x14ac:dyDescent="0.25">
      <c r="M8913">
        <f>1*10.8*2.1</f>
        <v>22.680000000000003</v>
      </c>
      <c r="N8913">
        <v>1</v>
      </c>
      <c r="O8913">
        <v>10.8</v>
      </c>
      <c r="P8913">
        <v>2.1</v>
      </c>
    </row>
    <row r="8914" spans="13:16" x14ac:dyDescent="0.25">
      <c r="M8914">
        <f>1*10.8*3.1</f>
        <v>33.480000000000004</v>
      </c>
      <c r="N8914">
        <v>1</v>
      </c>
      <c r="O8914">
        <v>10.8</v>
      </c>
      <c r="P8914">
        <v>3.1</v>
      </c>
    </row>
    <row r="8915" spans="13:16" x14ac:dyDescent="0.25">
      <c r="M8915">
        <f>1*10.8*4.1</f>
        <v>44.28</v>
      </c>
      <c r="N8915">
        <v>1</v>
      </c>
      <c r="O8915">
        <v>10.8</v>
      </c>
      <c r="P8915">
        <v>4.0999999999999996</v>
      </c>
    </row>
    <row r="8916" spans="13:16" x14ac:dyDescent="0.25">
      <c r="M8916">
        <f>1*10.8*5.1</f>
        <v>55.08</v>
      </c>
      <c r="N8916">
        <v>1</v>
      </c>
      <c r="O8916">
        <v>10.8</v>
      </c>
      <c r="P8916">
        <v>5.0999999999999996</v>
      </c>
    </row>
    <row r="8917" spans="13:16" x14ac:dyDescent="0.25">
      <c r="M8917">
        <f>1*10.8*6.1</f>
        <v>65.88</v>
      </c>
      <c r="N8917">
        <v>1</v>
      </c>
      <c r="O8917">
        <v>10.8</v>
      </c>
      <c r="P8917">
        <v>6.1</v>
      </c>
    </row>
    <row r="8918" spans="13:16" x14ac:dyDescent="0.25">
      <c r="M8918">
        <f>1*10.8*7.1</f>
        <v>76.680000000000007</v>
      </c>
      <c r="N8918">
        <v>1</v>
      </c>
      <c r="O8918">
        <v>10.8</v>
      </c>
      <c r="P8918">
        <v>7.1</v>
      </c>
    </row>
    <row r="8919" spans="13:16" x14ac:dyDescent="0.25">
      <c r="M8919">
        <f>1*10.8*8.1</f>
        <v>87.48</v>
      </c>
      <c r="N8919">
        <v>1</v>
      </c>
      <c r="O8919">
        <v>10.8</v>
      </c>
      <c r="P8919">
        <v>8.1</v>
      </c>
    </row>
    <row r="8920" spans="13:16" x14ac:dyDescent="0.25">
      <c r="M8920">
        <f>1*10.8*9.1</f>
        <v>98.28</v>
      </c>
      <c r="N8920">
        <v>1</v>
      </c>
      <c r="O8920">
        <v>10.8</v>
      </c>
      <c r="P8920">
        <v>9.1</v>
      </c>
    </row>
    <row r="8921" spans="13:16" x14ac:dyDescent="0.25">
      <c r="M8921">
        <f>1*10.8*10.1</f>
        <v>109.08</v>
      </c>
      <c r="N8921">
        <v>1</v>
      </c>
      <c r="O8921">
        <v>10.8</v>
      </c>
      <c r="P8921">
        <v>10.1</v>
      </c>
    </row>
    <row r="8922" spans="13:16" x14ac:dyDescent="0.25">
      <c r="M8922">
        <f>1*10.8*1.2</f>
        <v>12.96</v>
      </c>
      <c r="N8922">
        <v>1</v>
      </c>
      <c r="O8922">
        <v>10.8</v>
      </c>
      <c r="P8922">
        <v>1.2</v>
      </c>
    </row>
    <row r="8923" spans="13:16" x14ac:dyDescent="0.25">
      <c r="M8923">
        <f>1*10.8*2.2</f>
        <v>23.760000000000005</v>
      </c>
      <c r="N8923">
        <v>1</v>
      </c>
      <c r="O8923">
        <v>10.8</v>
      </c>
      <c r="P8923">
        <v>2.2000000000000002</v>
      </c>
    </row>
    <row r="8924" spans="13:16" x14ac:dyDescent="0.25">
      <c r="M8924">
        <f>1*10.8*3.2</f>
        <v>34.56</v>
      </c>
      <c r="N8924">
        <v>1</v>
      </c>
      <c r="O8924">
        <v>10.8</v>
      </c>
      <c r="P8924">
        <v>3.2</v>
      </c>
    </row>
    <row r="8925" spans="13:16" x14ac:dyDescent="0.25">
      <c r="M8925">
        <f>1*10.8*4.2</f>
        <v>45.360000000000007</v>
      </c>
      <c r="N8925">
        <v>1</v>
      </c>
      <c r="O8925">
        <v>10.8</v>
      </c>
      <c r="P8925">
        <v>4.2</v>
      </c>
    </row>
    <row r="8926" spans="13:16" x14ac:dyDescent="0.25">
      <c r="M8926">
        <f>1*10.8*5.2</f>
        <v>56.160000000000004</v>
      </c>
      <c r="N8926">
        <v>1</v>
      </c>
      <c r="O8926">
        <v>10.8</v>
      </c>
      <c r="P8926">
        <v>5.2</v>
      </c>
    </row>
    <row r="8927" spans="13:16" x14ac:dyDescent="0.25">
      <c r="M8927">
        <f>1*10.8*6.2</f>
        <v>66.960000000000008</v>
      </c>
      <c r="N8927">
        <v>1</v>
      </c>
      <c r="O8927">
        <v>10.8</v>
      </c>
      <c r="P8927">
        <v>6.2</v>
      </c>
    </row>
    <row r="8928" spans="13:16" x14ac:dyDescent="0.25">
      <c r="M8928">
        <f>1*10.8*7.2</f>
        <v>77.760000000000005</v>
      </c>
      <c r="N8928">
        <v>1</v>
      </c>
      <c r="O8928">
        <v>10.8</v>
      </c>
      <c r="P8928">
        <v>7.2</v>
      </c>
    </row>
    <row r="8929" spans="13:16" x14ac:dyDescent="0.25">
      <c r="M8929">
        <f>1*10.8*8.2</f>
        <v>88.56</v>
      </c>
      <c r="N8929">
        <v>1</v>
      </c>
      <c r="O8929">
        <v>10.8</v>
      </c>
      <c r="P8929">
        <v>8.1999999999999993</v>
      </c>
    </row>
    <row r="8930" spans="13:16" x14ac:dyDescent="0.25">
      <c r="M8930">
        <f>1*10.8*9.2</f>
        <v>99.36</v>
      </c>
      <c r="N8930">
        <v>1</v>
      </c>
      <c r="O8930">
        <v>10.8</v>
      </c>
      <c r="P8930">
        <v>9.1999999999999993</v>
      </c>
    </row>
    <row r="8931" spans="13:16" x14ac:dyDescent="0.25">
      <c r="M8931">
        <f>1*10.8*10.2</f>
        <v>110.16</v>
      </c>
      <c r="N8931">
        <v>1</v>
      </c>
      <c r="O8931">
        <v>10.8</v>
      </c>
      <c r="P8931">
        <v>10.199999999999999</v>
      </c>
    </row>
    <row r="8932" spans="13:16" x14ac:dyDescent="0.25">
      <c r="M8932">
        <f>1*10.8*1.3</f>
        <v>14.040000000000001</v>
      </c>
      <c r="N8932">
        <v>1</v>
      </c>
      <c r="O8932">
        <v>10.8</v>
      </c>
      <c r="P8932">
        <v>1.3</v>
      </c>
    </row>
    <row r="8933" spans="13:16" x14ac:dyDescent="0.25">
      <c r="M8933">
        <f>1*10.8*2.3</f>
        <v>24.84</v>
      </c>
      <c r="N8933">
        <v>1</v>
      </c>
      <c r="O8933">
        <v>10.8</v>
      </c>
      <c r="P8933">
        <v>2.2999999999999998</v>
      </c>
    </row>
    <row r="8934" spans="13:16" x14ac:dyDescent="0.25">
      <c r="M8934">
        <f>1*10.8*3.3</f>
        <v>35.64</v>
      </c>
      <c r="N8934">
        <v>1</v>
      </c>
      <c r="O8934">
        <v>10.8</v>
      </c>
      <c r="P8934">
        <v>3.3</v>
      </c>
    </row>
    <row r="8935" spans="13:16" x14ac:dyDescent="0.25">
      <c r="M8935">
        <f>1*10.8*4.3</f>
        <v>46.44</v>
      </c>
      <c r="N8935">
        <v>1</v>
      </c>
      <c r="O8935">
        <v>10.8</v>
      </c>
      <c r="P8935">
        <v>4.3</v>
      </c>
    </row>
    <row r="8936" spans="13:16" x14ac:dyDescent="0.25">
      <c r="M8936">
        <f>1*10.8*5.3</f>
        <v>57.24</v>
      </c>
      <c r="N8936">
        <v>1</v>
      </c>
      <c r="O8936">
        <v>10.8</v>
      </c>
      <c r="P8936">
        <v>5.3</v>
      </c>
    </row>
    <row r="8937" spans="13:16" x14ac:dyDescent="0.25">
      <c r="M8937">
        <f>1*10.8*6.3</f>
        <v>68.040000000000006</v>
      </c>
      <c r="N8937">
        <v>1</v>
      </c>
      <c r="O8937">
        <v>10.8</v>
      </c>
      <c r="P8937">
        <v>6.3</v>
      </c>
    </row>
    <row r="8938" spans="13:16" x14ac:dyDescent="0.25">
      <c r="M8938">
        <f>1*10.8*7.3</f>
        <v>78.84</v>
      </c>
      <c r="N8938">
        <v>1</v>
      </c>
      <c r="O8938">
        <v>10.8</v>
      </c>
      <c r="P8938">
        <v>7.3</v>
      </c>
    </row>
    <row r="8939" spans="13:16" x14ac:dyDescent="0.25">
      <c r="M8939">
        <f>1*10.8*8.3</f>
        <v>89.640000000000015</v>
      </c>
      <c r="N8939">
        <v>1</v>
      </c>
      <c r="O8939">
        <v>10.8</v>
      </c>
      <c r="P8939">
        <v>8.3000000000000007</v>
      </c>
    </row>
    <row r="8940" spans="13:16" x14ac:dyDescent="0.25">
      <c r="M8940">
        <f>1*10.8*9.3</f>
        <v>100.44000000000001</v>
      </c>
      <c r="N8940">
        <v>1</v>
      </c>
      <c r="O8940">
        <v>10.8</v>
      </c>
      <c r="P8940">
        <v>9.3000000000000007</v>
      </c>
    </row>
    <row r="8941" spans="13:16" x14ac:dyDescent="0.25">
      <c r="M8941">
        <f>1*10.8*10.3</f>
        <v>111.24000000000001</v>
      </c>
      <c r="N8941">
        <v>1</v>
      </c>
      <c r="O8941">
        <v>10.8</v>
      </c>
      <c r="P8941">
        <v>10.3</v>
      </c>
    </row>
    <row r="8942" spans="13:16" x14ac:dyDescent="0.25">
      <c r="M8942">
        <f>1*10.8*1.4</f>
        <v>15.12</v>
      </c>
      <c r="N8942">
        <v>1</v>
      </c>
      <c r="O8942">
        <v>10.8</v>
      </c>
      <c r="P8942">
        <v>1.4</v>
      </c>
    </row>
    <row r="8943" spans="13:16" x14ac:dyDescent="0.25">
      <c r="M8943">
        <f>1*10.8*2.4</f>
        <v>25.92</v>
      </c>
      <c r="N8943">
        <v>1</v>
      </c>
      <c r="O8943">
        <v>10.8</v>
      </c>
      <c r="P8943">
        <v>2.4</v>
      </c>
    </row>
    <row r="8944" spans="13:16" x14ac:dyDescent="0.25">
      <c r="M8944">
        <f>1*10.8*3.4</f>
        <v>36.72</v>
      </c>
      <c r="N8944">
        <v>1</v>
      </c>
      <c r="O8944">
        <v>10.8</v>
      </c>
      <c r="P8944">
        <v>3.4</v>
      </c>
    </row>
    <row r="8945" spans="13:16" x14ac:dyDescent="0.25">
      <c r="M8945">
        <f>1*10.8*4.4</f>
        <v>47.52000000000001</v>
      </c>
      <c r="N8945">
        <v>1</v>
      </c>
      <c r="O8945">
        <v>10.8</v>
      </c>
      <c r="P8945">
        <v>4.4000000000000004</v>
      </c>
    </row>
    <row r="8946" spans="13:16" x14ac:dyDescent="0.25">
      <c r="M8946">
        <f>1*10.8*5.4</f>
        <v>58.320000000000007</v>
      </c>
      <c r="N8946">
        <v>1</v>
      </c>
      <c r="O8946">
        <v>10.8</v>
      </c>
      <c r="P8946">
        <v>5.4</v>
      </c>
    </row>
    <row r="8947" spans="13:16" x14ac:dyDescent="0.25">
      <c r="M8947">
        <f>1*10.8*6.4</f>
        <v>69.12</v>
      </c>
      <c r="N8947">
        <v>1</v>
      </c>
      <c r="O8947">
        <v>10.8</v>
      </c>
      <c r="P8947">
        <v>6.4</v>
      </c>
    </row>
    <row r="8948" spans="13:16" x14ac:dyDescent="0.25">
      <c r="M8948">
        <f>1*10.8*7.4</f>
        <v>79.920000000000016</v>
      </c>
      <c r="N8948">
        <v>1</v>
      </c>
      <c r="O8948">
        <v>10.8</v>
      </c>
      <c r="P8948">
        <v>7.4</v>
      </c>
    </row>
    <row r="8949" spans="13:16" x14ac:dyDescent="0.25">
      <c r="M8949">
        <f>1*10.8*8.4</f>
        <v>90.720000000000013</v>
      </c>
      <c r="N8949">
        <v>1</v>
      </c>
      <c r="O8949">
        <v>10.8</v>
      </c>
      <c r="P8949">
        <v>8.4</v>
      </c>
    </row>
    <row r="8950" spans="13:16" x14ac:dyDescent="0.25">
      <c r="M8950">
        <f>1*10.8*9.4</f>
        <v>101.52000000000001</v>
      </c>
      <c r="N8950">
        <v>1</v>
      </c>
      <c r="O8950">
        <v>10.8</v>
      </c>
      <c r="P8950">
        <v>9.4</v>
      </c>
    </row>
    <row r="8951" spans="13:16" x14ac:dyDescent="0.25">
      <c r="M8951">
        <f>1*10.8*10.4</f>
        <v>112.32000000000001</v>
      </c>
      <c r="N8951">
        <v>1</v>
      </c>
      <c r="O8951">
        <v>10.8</v>
      </c>
      <c r="P8951">
        <v>10.4</v>
      </c>
    </row>
    <row r="8952" spans="13:16" x14ac:dyDescent="0.25">
      <c r="M8952">
        <f>1*10.8*1.5</f>
        <v>16.200000000000003</v>
      </c>
      <c r="N8952">
        <v>1</v>
      </c>
      <c r="O8952">
        <v>10.8</v>
      </c>
      <c r="P8952">
        <v>1.5</v>
      </c>
    </row>
    <row r="8953" spans="13:16" x14ac:dyDescent="0.25">
      <c r="M8953">
        <f>1*10.8*2.5</f>
        <v>27</v>
      </c>
      <c r="N8953">
        <v>1</v>
      </c>
      <c r="O8953">
        <v>10.8</v>
      </c>
      <c r="P8953">
        <v>2.5</v>
      </c>
    </row>
    <row r="8954" spans="13:16" x14ac:dyDescent="0.25">
      <c r="M8954">
        <f>1*10.8*3.5</f>
        <v>37.800000000000004</v>
      </c>
      <c r="N8954">
        <v>1</v>
      </c>
      <c r="O8954">
        <v>10.8</v>
      </c>
      <c r="P8954">
        <v>3.5</v>
      </c>
    </row>
    <row r="8955" spans="13:16" x14ac:dyDescent="0.25">
      <c r="M8955">
        <f>1*10.8*4.5</f>
        <v>48.6</v>
      </c>
      <c r="N8955">
        <v>1</v>
      </c>
      <c r="O8955">
        <v>10.8</v>
      </c>
      <c r="P8955">
        <v>4.5</v>
      </c>
    </row>
    <row r="8956" spans="13:16" x14ac:dyDescent="0.25">
      <c r="M8956">
        <f>1*10.8*5.5</f>
        <v>59.400000000000006</v>
      </c>
      <c r="N8956">
        <v>1</v>
      </c>
      <c r="O8956">
        <v>10.8</v>
      </c>
      <c r="P8956">
        <v>5.5</v>
      </c>
    </row>
    <row r="8957" spans="13:16" x14ac:dyDescent="0.25">
      <c r="M8957">
        <f>1*10.8*6.5</f>
        <v>70.2</v>
      </c>
      <c r="N8957">
        <v>1</v>
      </c>
      <c r="O8957">
        <v>10.8</v>
      </c>
      <c r="P8957">
        <v>6.5</v>
      </c>
    </row>
    <row r="8958" spans="13:16" x14ac:dyDescent="0.25">
      <c r="M8958">
        <f>1*10.8*7.5</f>
        <v>81</v>
      </c>
      <c r="N8958">
        <v>1</v>
      </c>
      <c r="O8958">
        <v>10.8</v>
      </c>
      <c r="P8958">
        <v>7.5</v>
      </c>
    </row>
    <row r="8959" spans="13:16" x14ac:dyDescent="0.25">
      <c r="M8959">
        <f>1*10.8*8.5</f>
        <v>91.800000000000011</v>
      </c>
      <c r="N8959">
        <v>1</v>
      </c>
      <c r="O8959">
        <v>10.8</v>
      </c>
      <c r="P8959">
        <v>8.5</v>
      </c>
    </row>
    <row r="8960" spans="13:16" x14ac:dyDescent="0.25">
      <c r="M8960">
        <f>1*10.8*9.5</f>
        <v>102.60000000000001</v>
      </c>
      <c r="N8960">
        <v>1</v>
      </c>
      <c r="O8960">
        <v>10.8</v>
      </c>
      <c r="P8960">
        <v>9.5</v>
      </c>
    </row>
    <row r="8961" spans="13:16" x14ac:dyDescent="0.25">
      <c r="M8961">
        <f>1*10.8*10.5</f>
        <v>113.4</v>
      </c>
      <c r="N8961">
        <v>1</v>
      </c>
      <c r="O8961">
        <v>10.8</v>
      </c>
      <c r="P8961">
        <v>10.5</v>
      </c>
    </row>
    <row r="8962" spans="13:16" x14ac:dyDescent="0.25">
      <c r="M8962">
        <f>1*10.8*1.6</f>
        <v>17.28</v>
      </c>
      <c r="N8962">
        <v>1</v>
      </c>
      <c r="O8962">
        <v>10.8</v>
      </c>
      <c r="P8962">
        <v>1.6</v>
      </c>
    </row>
    <row r="8963" spans="13:16" x14ac:dyDescent="0.25">
      <c r="M8963">
        <f>1*10.8*2.6</f>
        <v>28.080000000000002</v>
      </c>
      <c r="N8963">
        <v>1</v>
      </c>
      <c r="O8963">
        <v>10.8</v>
      </c>
      <c r="P8963">
        <v>2.6</v>
      </c>
    </row>
    <row r="8964" spans="13:16" x14ac:dyDescent="0.25">
      <c r="M8964">
        <f>1*10.8*3.6</f>
        <v>38.880000000000003</v>
      </c>
      <c r="N8964">
        <v>1</v>
      </c>
      <c r="O8964">
        <v>10.8</v>
      </c>
      <c r="P8964">
        <v>3.6</v>
      </c>
    </row>
    <row r="8965" spans="13:16" x14ac:dyDescent="0.25">
      <c r="M8965">
        <f>1*10.8*4.6</f>
        <v>49.68</v>
      </c>
      <c r="N8965">
        <v>1</v>
      </c>
      <c r="O8965">
        <v>10.8</v>
      </c>
      <c r="P8965">
        <v>4.5999999999999996</v>
      </c>
    </row>
    <row r="8966" spans="13:16" x14ac:dyDescent="0.25">
      <c r="M8966">
        <f>1*10.8*5.6</f>
        <v>60.48</v>
      </c>
      <c r="N8966">
        <v>1</v>
      </c>
      <c r="O8966">
        <v>10.8</v>
      </c>
      <c r="P8966">
        <v>5.6</v>
      </c>
    </row>
    <row r="8967" spans="13:16" x14ac:dyDescent="0.25">
      <c r="M8967">
        <f>1*10.8*6.6</f>
        <v>71.28</v>
      </c>
      <c r="N8967">
        <v>1</v>
      </c>
      <c r="O8967">
        <v>10.8</v>
      </c>
      <c r="P8967">
        <v>6.6</v>
      </c>
    </row>
    <row r="8968" spans="13:16" x14ac:dyDescent="0.25">
      <c r="M8968">
        <f>1*10.8*7.6</f>
        <v>82.08</v>
      </c>
      <c r="N8968">
        <v>1</v>
      </c>
      <c r="O8968">
        <v>10.8</v>
      </c>
      <c r="P8968">
        <v>7.6</v>
      </c>
    </row>
    <row r="8969" spans="13:16" x14ac:dyDescent="0.25">
      <c r="M8969">
        <f>1*10.8*8.6</f>
        <v>92.88</v>
      </c>
      <c r="N8969">
        <v>1</v>
      </c>
      <c r="O8969">
        <v>10.8</v>
      </c>
      <c r="P8969">
        <v>8.6</v>
      </c>
    </row>
    <row r="8970" spans="13:16" x14ac:dyDescent="0.25">
      <c r="M8970">
        <f>1*10.8*9.6</f>
        <v>103.68</v>
      </c>
      <c r="N8970">
        <v>1</v>
      </c>
      <c r="O8970">
        <v>10.8</v>
      </c>
      <c r="P8970">
        <v>9.6</v>
      </c>
    </row>
    <row r="8971" spans="13:16" x14ac:dyDescent="0.25">
      <c r="M8971">
        <f>1*10.8*10.6</f>
        <v>114.48</v>
      </c>
      <c r="N8971">
        <v>1</v>
      </c>
      <c r="O8971">
        <v>10.8</v>
      </c>
      <c r="P8971">
        <v>10.6</v>
      </c>
    </row>
    <row r="8972" spans="13:16" x14ac:dyDescent="0.25">
      <c r="M8972">
        <f>1*10.8*1.7</f>
        <v>18.36</v>
      </c>
      <c r="N8972">
        <v>1</v>
      </c>
      <c r="O8972">
        <v>10.8</v>
      </c>
      <c r="P8972">
        <v>1.7</v>
      </c>
    </row>
    <row r="8973" spans="13:16" x14ac:dyDescent="0.25">
      <c r="M8973">
        <f>1*10.8*2.7</f>
        <v>29.160000000000004</v>
      </c>
      <c r="N8973">
        <v>1</v>
      </c>
      <c r="O8973">
        <v>10.8</v>
      </c>
      <c r="P8973">
        <v>2.7</v>
      </c>
    </row>
    <row r="8974" spans="13:16" x14ac:dyDescent="0.25">
      <c r="M8974">
        <f>1*10.8*3.7</f>
        <v>39.960000000000008</v>
      </c>
      <c r="N8974">
        <v>1</v>
      </c>
      <c r="O8974">
        <v>10.8</v>
      </c>
      <c r="P8974">
        <v>3.7</v>
      </c>
    </row>
    <row r="8975" spans="13:16" x14ac:dyDescent="0.25">
      <c r="M8975">
        <f>1*10.8*4.7</f>
        <v>50.760000000000005</v>
      </c>
      <c r="N8975">
        <v>1</v>
      </c>
      <c r="O8975">
        <v>10.8</v>
      </c>
      <c r="P8975">
        <v>4.7</v>
      </c>
    </row>
    <row r="8976" spans="13:16" x14ac:dyDescent="0.25">
      <c r="M8976">
        <f>1*10.8*5.7</f>
        <v>61.560000000000009</v>
      </c>
      <c r="N8976">
        <v>1</v>
      </c>
      <c r="O8976">
        <v>10.8</v>
      </c>
      <c r="P8976">
        <v>5.7</v>
      </c>
    </row>
    <row r="8977" spans="13:16" x14ac:dyDescent="0.25">
      <c r="M8977">
        <f>1*10.8*6.7</f>
        <v>72.360000000000014</v>
      </c>
      <c r="N8977">
        <v>1</v>
      </c>
      <c r="O8977">
        <v>10.8</v>
      </c>
      <c r="P8977">
        <v>6.7</v>
      </c>
    </row>
    <row r="8978" spans="13:16" x14ac:dyDescent="0.25">
      <c r="M8978">
        <f>1*10.8*7.7</f>
        <v>83.160000000000011</v>
      </c>
      <c r="N8978">
        <v>1</v>
      </c>
      <c r="O8978">
        <v>10.8</v>
      </c>
      <c r="P8978">
        <v>7.7</v>
      </c>
    </row>
    <row r="8979" spans="13:16" x14ac:dyDescent="0.25">
      <c r="M8979">
        <f>1*10.8*8.7</f>
        <v>93.96</v>
      </c>
      <c r="N8979">
        <v>1</v>
      </c>
      <c r="O8979">
        <v>10.8</v>
      </c>
      <c r="P8979">
        <v>8.6999999999999993</v>
      </c>
    </row>
    <row r="8980" spans="13:16" x14ac:dyDescent="0.25">
      <c r="M8980">
        <f>1*10.8*9.7</f>
        <v>104.76</v>
      </c>
      <c r="N8980">
        <v>1</v>
      </c>
      <c r="O8980">
        <v>10.8</v>
      </c>
      <c r="P8980">
        <v>9.6999999999999993</v>
      </c>
    </row>
    <row r="8981" spans="13:16" x14ac:dyDescent="0.25">
      <c r="M8981">
        <f>1*10.8*10.7</f>
        <v>115.56</v>
      </c>
      <c r="N8981">
        <v>1</v>
      </c>
      <c r="O8981">
        <v>10.8</v>
      </c>
      <c r="P8981">
        <v>10.7</v>
      </c>
    </row>
    <row r="8982" spans="13:16" x14ac:dyDescent="0.25">
      <c r="M8982">
        <f>1*10.8*1.8</f>
        <v>19.440000000000001</v>
      </c>
      <c r="N8982">
        <v>1</v>
      </c>
      <c r="O8982">
        <v>10.8</v>
      </c>
      <c r="P8982">
        <v>1.8</v>
      </c>
    </row>
    <row r="8983" spans="13:16" x14ac:dyDescent="0.25">
      <c r="M8983">
        <f>1*10.8*2.8</f>
        <v>30.24</v>
      </c>
      <c r="N8983">
        <v>1</v>
      </c>
      <c r="O8983">
        <v>10.8</v>
      </c>
      <c r="P8983">
        <v>2.8</v>
      </c>
    </row>
    <row r="8984" spans="13:16" x14ac:dyDescent="0.25">
      <c r="M8984">
        <f>1*10.8*3.8</f>
        <v>41.04</v>
      </c>
      <c r="N8984">
        <v>1</v>
      </c>
      <c r="O8984">
        <v>10.8</v>
      </c>
      <c r="P8984">
        <v>3.8</v>
      </c>
    </row>
    <row r="8985" spans="13:16" x14ac:dyDescent="0.25">
      <c r="M8985">
        <f>1*10.8*4.8</f>
        <v>51.84</v>
      </c>
      <c r="N8985">
        <v>1</v>
      </c>
      <c r="O8985">
        <v>10.8</v>
      </c>
      <c r="P8985">
        <v>4.8</v>
      </c>
    </row>
    <row r="8986" spans="13:16" x14ac:dyDescent="0.25">
      <c r="M8986">
        <f>1*10.8*5.8</f>
        <v>62.64</v>
      </c>
      <c r="N8986">
        <v>1</v>
      </c>
      <c r="O8986">
        <v>10.8</v>
      </c>
      <c r="P8986">
        <v>5.8</v>
      </c>
    </row>
    <row r="8987" spans="13:16" x14ac:dyDescent="0.25">
      <c r="M8987">
        <f>1*10.8*6.8</f>
        <v>73.44</v>
      </c>
      <c r="N8987">
        <v>1</v>
      </c>
      <c r="O8987">
        <v>10.8</v>
      </c>
      <c r="P8987">
        <v>6.8</v>
      </c>
    </row>
    <row r="8988" spans="13:16" x14ac:dyDescent="0.25">
      <c r="M8988">
        <f>1*10.8*7.8</f>
        <v>84.240000000000009</v>
      </c>
      <c r="N8988">
        <v>1</v>
      </c>
      <c r="O8988">
        <v>10.8</v>
      </c>
      <c r="P8988">
        <v>7.8</v>
      </c>
    </row>
    <row r="8989" spans="13:16" x14ac:dyDescent="0.25">
      <c r="M8989">
        <f>1*10.8*8.8</f>
        <v>95.04000000000002</v>
      </c>
      <c r="N8989">
        <v>1</v>
      </c>
      <c r="O8989">
        <v>10.8</v>
      </c>
      <c r="P8989">
        <v>8.8000000000000007</v>
      </c>
    </row>
    <row r="8990" spans="13:16" x14ac:dyDescent="0.25">
      <c r="M8990">
        <f>1*10.8*9.8</f>
        <v>105.84000000000002</v>
      </c>
      <c r="N8990">
        <v>1</v>
      </c>
      <c r="O8990">
        <v>10.8</v>
      </c>
      <c r="P8990">
        <v>9.8000000000000007</v>
      </c>
    </row>
    <row r="8991" spans="13:16" x14ac:dyDescent="0.25">
      <c r="M8991">
        <f>1*10.8*10.8</f>
        <v>116.64000000000001</v>
      </c>
      <c r="N8991">
        <v>1</v>
      </c>
      <c r="O8991">
        <v>10.8</v>
      </c>
      <c r="P8991">
        <v>10.8</v>
      </c>
    </row>
    <row r="8992" spans="13:16" x14ac:dyDescent="0.25">
      <c r="M8992">
        <f>1*10.8*1.9</f>
        <v>20.52</v>
      </c>
      <c r="N8992">
        <v>1</v>
      </c>
      <c r="O8992">
        <v>10.8</v>
      </c>
      <c r="P8992">
        <v>1.9</v>
      </c>
    </row>
    <row r="8993" spans="13:16" x14ac:dyDescent="0.25">
      <c r="M8993">
        <f>1*10.8*2.9</f>
        <v>31.32</v>
      </c>
      <c r="N8993">
        <v>1</v>
      </c>
      <c r="O8993">
        <v>10.8</v>
      </c>
      <c r="P8993">
        <v>2.9</v>
      </c>
    </row>
    <row r="8994" spans="13:16" x14ac:dyDescent="0.25">
      <c r="M8994">
        <f>1*10.8*3.9</f>
        <v>42.120000000000005</v>
      </c>
      <c r="N8994">
        <v>1</v>
      </c>
      <c r="O8994">
        <v>10.8</v>
      </c>
      <c r="P8994">
        <v>3.9</v>
      </c>
    </row>
    <row r="8995" spans="13:16" x14ac:dyDescent="0.25">
      <c r="M8995">
        <f>1*10.8*4.9</f>
        <v>52.920000000000009</v>
      </c>
      <c r="N8995">
        <v>1</v>
      </c>
      <c r="O8995">
        <v>10.8</v>
      </c>
      <c r="P8995">
        <v>4.9000000000000004</v>
      </c>
    </row>
    <row r="8996" spans="13:16" x14ac:dyDescent="0.25">
      <c r="M8996">
        <f>1*10.8*5.9</f>
        <v>63.720000000000006</v>
      </c>
      <c r="N8996">
        <v>1</v>
      </c>
      <c r="O8996">
        <v>10.8</v>
      </c>
      <c r="P8996">
        <v>5.9</v>
      </c>
    </row>
    <row r="8997" spans="13:16" x14ac:dyDescent="0.25">
      <c r="M8997">
        <f>1*10.8*6.9</f>
        <v>74.52000000000001</v>
      </c>
      <c r="N8997">
        <v>1</v>
      </c>
      <c r="O8997">
        <v>10.8</v>
      </c>
      <c r="P8997">
        <v>6.9</v>
      </c>
    </row>
    <row r="8998" spans="13:16" x14ac:dyDescent="0.25">
      <c r="M8998">
        <f>1*10.8*7.9</f>
        <v>85.320000000000007</v>
      </c>
      <c r="N8998">
        <v>1</v>
      </c>
      <c r="O8998">
        <v>10.8</v>
      </c>
      <c r="P8998">
        <v>7.9</v>
      </c>
    </row>
    <row r="8999" spans="13:16" x14ac:dyDescent="0.25">
      <c r="M8999">
        <f>1*10.8*8.9</f>
        <v>96.12</v>
      </c>
      <c r="N8999">
        <v>1</v>
      </c>
      <c r="O8999">
        <v>10.8</v>
      </c>
      <c r="P8999">
        <v>8.9</v>
      </c>
    </row>
    <row r="9000" spans="13:16" x14ac:dyDescent="0.25">
      <c r="M9000">
        <f>1*10.8*9.9</f>
        <v>106.92000000000002</v>
      </c>
      <c r="N9000">
        <v>1</v>
      </c>
      <c r="O9000">
        <v>10.8</v>
      </c>
      <c r="P9000">
        <v>9.9</v>
      </c>
    </row>
    <row r="9001" spans="13:16" x14ac:dyDescent="0.25">
      <c r="M9001">
        <f>1*10.8*10.9</f>
        <v>117.72000000000001</v>
      </c>
      <c r="N9001">
        <v>1</v>
      </c>
      <c r="O9001">
        <v>10.8</v>
      </c>
      <c r="P9001">
        <v>10.9</v>
      </c>
    </row>
    <row r="9002" spans="13:16" x14ac:dyDescent="0.25">
      <c r="M9002">
        <f>1*1.9*1</f>
        <v>1.9</v>
      </c>
      <c r="N9002">
        <v>1</v>
      </c>
      <c r="O9002">
        <v>1.9</v>
      </c>
      <c r="P9002">
        <v>1</v>
      </c>
    </row>
    <row r="9003" spans="13:16" x14ac:dyDescent="0.25">
      <c r="M9003">
        <f>1*1.9*2</f>
        <v>3.8</v>
      </c>
      <c r="N9003">
        <v>1</v>
      </c>
      <c r="O9003">
        <v>1.9</v>
      </c>
      <c r="P9003">
        <v>2</v>
      </c>
    </row>
    <row r="9004" spans="13:16" x14ac:dyDescent="0.25">
      <c r="M9004">
        <f>1*1.9*3</f>
        <v>5.6999999999999993</v>
      </c>
      <c r="N9004">
        <v>1</v>
      </c>
      <c r="O9004">
        <v>1.9</v>
      </c>
      <c r="P9004">
        <v>3</v>
      </c>
    </row>
    <row r="9005" spans="13:16" x14ac:dyDescent="0.25">
      <c r="M9005">
        <f>1*1.9*4</f>
        <v>7.6</v>
      </c>
      <c r="N9005">
        <v>1</v>
      </c>
      <c r="O9005">
        <v>1.9</v>
      </c>
      <c r="P9005">
        <v>4</v>
      </c>
    </row>
    <row r="9006" spans="13:16" x14ac:dyDescent="0.25">
      <c r="M9006">
        <f>1*1.9*5</f>
        <v>9.5</v>
      </c>
      <c r="N9006">
        <v>1</v>
      </c>
      <c r="O9006">
        <v>1.9</v>
      </c>
      <c r="P9006">
        <v>5</v>
      </c>
    </row>
    <row r="9007" spans="13:16" x14ac:dyDescent="0.25">
      <c r="M9007">
        <f>1*1.9*6</f>
        <v>11.399999999999999</v>
      </c>
      <c r="N9007">
        <v>1</v>
      </c>
      <c r="O9007">
        <v>1.9</v>
      </c>
      <c r="P9007">
        <v>6</v>
      </c>
    </row>
    <row r="9008" spans="13:16" x14ac:dyDescent="0.25">
      <c r="M9008">
        <f>1*1.9*7</f>
        <v>13.299999999999999</v>
      </c>
      <c r="N9008">
        <v>1</v>
      </c>
      <c r="O9008">
        <v>1.9</v>
      </c>
      <c r="P9008">
        <v>7</v>
      </c>
    </row>
    <row r="9009" spans="13:16" x14ac:dyDescent="0.25">
      <c r="M9009">
        <f>1*1.9*8</f>
        <v>15.2</v>
      </c>
      <c r="N9009">
        <v>1</v>
      </c>
      <c r="O9009">
        <v>1.9</v>
      </c>
      <c r="P9009">
        <v>8</v>
      </c>
    </row>
    <row r="9010" spans="13:16" x14ac:dyDescent="0.25">
      <c r="M9010">
        <f>1*1.9*9</f>
        <v>17.099999999999998</v>
      </c>
      <c r="N9010">
        <v>1</v>
      </c>
      <c r="O9010">
        <v>1.9</v>
      </c>
      <c r="P9010">
        <v>9</v>
      </c>
    </row>
    <row r="9011" spans="13:16" x14ac:dyDescent="0.25">
      <c r="M9011">
        <f>1*1.9*10</f>
        <v>19</v>
      </c>
      <c r="N9011">
        <v>1</v>
      </c>
      <c r="O9011">
        <v>1.9</v>
      </c>
      <c r="P9011">
        <v>10</v>
      </c>
    </row>
    <row r="9012" spans="13:16" x14ac:dyDescent="0.25">
      <c r="M9012">
        <f>1*1.9*1.1</f>
        <v>2.09</v>
      </c>
      <c r="N9012">
        <v>1</v>
      </c>
      <c r="O9012">
        <v>1.9</v>
      </c>
      <c r="P9012">
        <v>1.1000000000000001</v>
      </c>
    </row>
    <row r="9013" spans="13:16" x14ac:dyDescent="0.25">
      <c r="M9013">
        <f>1*1.9*2.1</f>
        <v>3.9899999999999998</v>
      </c>
      <c r="N9013">
        <v>1</v>
      </c>
      <c r="O9013">
        <v>1.9</v>
      </c>
      <c r="P9013">
        <v>2.1</v>
      </c>
    </row>
    <row r="9014" spans="13:16" x14ac:dyDescent="0.25">
      <c r="M9014">
        <f>1*1.9*3.1</f>
        <v>5.89</v>
      </c>
      <c r="N9014">
        <v>1</v>
      </c>
      <c r="O9014">
        <v>1.9</v>
      </c>
      <c r="P9014">
        <v>3.1</v>
      </c>
    </row>
    <row r="9015" spans="13:16" x14ac:dyDescent="0.25">
      <c r="M9015">
        <f>1*1.9*4.1</f>
        <v>7.7899999999999991</v>
      </c>
      <c r="N9015">
        <v>1</v>
      </c>
      <c r="O9015">
        <v>1.9</v>
      </c>
      <c r="P9015">
        <v>4.0999999999999996</v>
      </c>
    </row>
    <row r="9016" spans="13:16" x14ac:dyDescent="0.25">
      <c r="M9016">
        <f>1*1.9*5.1</f>
        <v>9.69</v>
      </c>
      <c r="N9016">
        <v>1</v>
      </c>
      <c r="O9016">
        <v>1.9</v>
      </c>
      <c r="P9016">
        <v>5.0999999999999996</v>
      </c>
    </row>
    <row r="9017" spans="13:16" x14ac:dyDescent="0.25">
      <c r="M9017">
        <f>1*1.9*6.1</f>
        <v>11.589999999999998</v>
      </c>
      <c r="N9017">
        <v>1</v>
      </c>
      <c r="O9017">
        <v>1.9</v>
      </c>
      <c r="P9017">
        <v>6.1</v>
      </c>
    </row>
    <row r="9018" spans="13:16" x14ac:dyDescent="0.25">
      <c r="M9018">
        <f>1*1.9*7.1</f>
        <v>13.489999999999998</v>
      </c>
      <c r="N9018">
        <v>1</v>
      </c>
      <c r="O9018">
        <v>1.9</v>
      </c>
      <c r="P9018">
        <v>7.1</v>
      </c>
    </row>
    <row r="9019" spans="13:16" x14ac:dyDescent="0.25">
      <c r="M9019">
        <f>1*1.9*8.1</f>
        <v>15.389999999999999</v>
      </c>
      <c r="N9019">
        <v>1</v>
      </c>
      <c r="O9019">
        <v>1.9</v>
      </c>
      <c r="P9019">
        <v>8.1</v>
      </c>
    </row>
    <row r="9020" spans="13:16" x14ac:dyDescent="0.25">
      <c r="M9020">
        <f>1*1.9*9.1</f>
        <v>17.29</v>
      </c>
      <c r="N9020">
        <v>1</v>
      </c>
      <c r="O9020">
        <v>1.9</v>
      </c>
      <c r="P9020">
        <v>9.1</v>
      </c>
    </row>
    <row r="9021" spans="13:16" x14ac:dyDescent="0.25">
      <c r="M9021">
        <f>1*1.9*10.1</f>
        <v>19.189999999999998</v>
      </c>
      <c r="N9021">
        <v>1</v>
      </c>
      <c r="O9021">
        <v>1.9</v>
      </c>
      <c r="P9021">
        <v>10.1</v>
      </c>
    </row>
    <row r="9022" spans="13:16" x14ac:dyDescent="0.25">
      <c r="M9022">
        <f>1*1.9*1.2</f>
        <v>2.2799999999999998</v>
      </c>
      <c r="N9022">
        <v>1</v>
      </c>
      <c r="O9022">
        <v>1.9</v>
      </c>
      <c r="P9022">
        <v>1.2</v>
      </c>
    </row>
    <row r="9023" spans="13:16" x14ac:dyDescent="0.25">
      <c r="M9023">
        <f>1*1.9*2.2</f>
        <v>4.18</v>
      </c>
      <c r="N9023">
        <v>1</v>
      </c>
      <c r="O9023">
        <v>1.9</v>
      </c>
      <c r="P9023">
        <v>2.2000000000000002</v>
      </c>
    </row>
    <row r="9024" spans="13:16" x14ac:dyDescent="0.25">
      <c r="M9024">
        <f>1*1.9*3.2</f>
        <v>6.08</v>
      </c>
      <c r="N9024">
        <v>1</v>
      </c>
      <c r="O9024">
        <v>1.9</v>
      </c>
      <c r="P9024">
        <v>3.2</v>
      </c>
    </row>
    <row r="9025" spans="13:16" x14ac:dyDescent="0.25">
      <c r="M9025">
        <f>1*1.9*4.2</f>
        <v>7.9799999999999995</v>
      </c>
      <c r="N9025">
        <v>1</v>
      </c>
      <c r="O9025">
        <v>1.9</v>
      </c>
      <c r="P9025">
        <v>4.2</v>
      </c>
    </row>
    <row r="9026" spans="13:16" x14ac:dyDescent="0.25">
      <c r="M9026">
        <f>1*1.9*5.2</f>
        <v>9.879999999999999</v>
      </c>
      <c r="N9026">
        <v>1</v>
      </c>
      <c r="O9026">
        <v>1.9</v>
      </c>
      <c r="P9026">
        <v>5.2</v>
      </c>
    </row>
    <row r="9027" spans="13:16" x14ac:dyDescent="0.25">
      <c r="M9027">
        <f>1*1.9*6.2</f>
        <v>11.78</v>
      </c>
      <c r="N9027">
        <v>1</v>
      </c>
      <c r="O9027">
        <v>1.9</v>
      </c>
      <c r="P9027">
        <v>6.2</v>
      </c>
    </row>
    <row r="9028" spans="13:16" x14ac:dyDescent="0.25">
      <c r="M9028">
        <f>1*1.9*7.2</f>
        <v>13.68</v>
      </c>
      <c r="N9028">
        <v>1</v>
      </c>
      <c r="O9028">
        <v>1.9</v>
      </c>
      <c r="P9028">
        <v>7.2</v>
      </c>
    </row>
    <row r="9029" spans="13:16" x14ac:dyDescent="0.25">
      <c r="M9029">
        <f>1*1.9*8.2</f>
        <v>15.579999999999998</v>
      </c>
      <c r="N9029">
        <v>1</v>
      </c>
      <c r="O9029">
        <v>1.9</v>
      </c>
      <c r="P9029">
        <v>8.1999999999999993</v>
      </c>
    </row>
    <row r="9030" spans="13:16" x14ac:dyDescent="0.25">
      <c r="M9030">
        <f>1*1.9*9.2</f>
        <v>17.479999999999997</v>
      </c>
      <c r="N9030">
        <v>1</v>
      </c>
      <c r="O9030">
        <v>1.9</v>
      </c>
      <c r="P9030">
        <v>9.1999999999999993</v>
      </c>
    </row>
    <row r="9031" spans="13:16" x14ac:dyDescent="0.25">
      <c r="M9031">
        <f>1*1.9*10.2</f>
        <v>19.38</v>
      </c>
      <c r="N9031">
        <v>1</v>
      </c>
      <c r="O9031">
        <v>1.9</v>
      </c>
      <c r="P9031">
        <v>10.199999999999999</v>
      </c>
    </row>
    <row r="9032" spans="13:16" x14ac:dyDescent="0.25">
      <c r="M9032">
        <f>1*1.9*1.3</f>
        <v>2.4699999999999998</v>
      </c>
      <c r="N9032">
        <v>1</v>
      </c>
      <c r="O9032">
        <v>1.9</v>
      </c>
      <c r="P9032">
        <v>1.3</v>
      </c>
    </row>
    <row r="9033" spans="13:16" x14ac:dyDescent="0.25">
      <c r="M9033">
        <f>1*1.9*2.3</f>
        <v>4.3699999999999992</v>
      </c>
      <c r="N9033">
        <v>1</v>
      </c>
      <c r="O9033">
        <v>1.9</v>
      </c>
      <c r="P9033">
        <v>2.2999999999999998</v>
      </c>
    </row>
    <row r="9034" spans="13:16" x14ac:dyDescent="0.25">
      <c r="M9034">
        <f>1*1.9*3.3</f>
        <v>6.27</v>
      </c>
      <c r="N9034">
        <v>1</v>
      </c>
      <c r="O9034">
        <v>1.9</v>
      </c>
      <c r="P9034">
        <v>3.3</v>
      </c>
    </row>
    <row r="9035" spans="13:16" x14ac:dyDescent="0.25">
      <c r="M9035">
        <f>1*1.9*4.3</f>
        <v>8.17</v>
      </c>
      <c r="N9035">
        <v>1</v>
      </c>
      <c r="O9035">
        <v>1.9</v>
      </c>
      <c r="P9035">
        <v>4.3</v>
      </c>
    </row>
    <row r="9036" spans="13:16" x14ac:dyDescent="0.25">
      <c r="M9036">
        <f>1*1.9*5.3</f>
        <v>10.069999999999999</v>
      </c>
      <c r="N9036">
        <v>1</v>
      </c>
      <c r="O9036">
        <v>1.9</v>
      </c>
      <c r="P9036">
        <v>5.3</v>
      </c>
    </row>
    <row r="9037" spans="13:16" x14ac:dyDescent="0.25">
      <c r="M9037">
        <f>1*1.9*6.3</f>
        <v>11.969999999999999</v>
      </c>
      <c r="N9037">
        <v>1</v>
      </c>
      <c r="O9037">
        <v>1.9</v>
      </c>
      <c r="P9037">
        <v>6.3</v>
      </c>
    </row>
    <row r="9038" spans="13:16" x14ac:dyDescent="0.25">
      <c r="M9038">
        <f>1*1.9*7.3</f>
        <v>13.87</v>
      </c>
      <c r="N9038">
        <v>1</v>
      </c>
      <c r="O9038">
        <v>1.9</v>
      </c>
      <c r="P9038">
        <v>7.3</v>
      </c>
    </row>
    <row r="9039" spans="13:16" x14ac:dyDescent="0.25">
      <c r="M9039">
        <f>1*1.9*8.3</f>
        <v>15.770000000000001</v>
      </c>
      <c r="N9039">
        <v>1</v>
      </c>
      <c r="O9039">
        <v>1.9</v>
      </c>
      <c r="P9039">
        <v>8.3000000000000007</v>
      </c>
    </row>
    <row r="9040" spans="13:16" x14ac:dyDescent="0.25">
      <c r="M9040">
        <f>1*1.9*9.3</f>
        <v>17.670000000000002</v>
      </c>
      <c r="N9040">
        <v>1</v>
      </c>
      <c r="O9040">
        <v>1.9</v>
      </c>
      <c r="P9040">
        <v>9.3000000000000007</v>
      </c>
    </row>
    <row r="9041" spans="13:16" x14ac:dyDescent="0.25">
      <c r="M9041">
        <f>1*1.9*10.3</f>
        <v>19.57</v>
      </c>
      <c r="N9041">
        <v>1</v>
      </c>
      <c r="O9041">
        <v>1.9</v>
      </c>
      <c r="P9041">
        <v>10.3</v>
      </c>
    </row>
    <row r="9042" spans="13:16" x14ac:dyDescent="0.25">
      <c r="M9042">
        <f>1*1.9*1.4</f>
        <v>2.6599999999999997</v>
      </c>
      <c r="N9042">
        <v>1</v>
      </c>
      <c r="O9042">
        <v>1.9</v>
      </c>
      <c r="P9042">
        <v>1.4</v>
      </c>
    </row>
    <row r="9043" spans="13:16" x14ac:dyDescent="0.25">
      <c r="M9043">
        <f>1*1.9*2.4</f>
        <v>4.5599999999999996</v>
      </c>
      <c r="N9043">
        <v>1</v>
      </c>
      <c r="O9043">
        <v>1.9</v>
      </c>
      <c r="P9043">
        <v>2.4</v>
      </c>
    </row>
    <row r="9044" spans="13:16" x14ac:dyDescent="0.25">
      <c r="M9044">
        <f>1*1.9*3.4</f>
        <v>6.46</v>
      </c>
      <c r="N9044">
        <v>1</v>
      </c>
      <c r="O9044">
        <v>1.9</v>
      </c>
      <c r="P9044">
        <v>3.4</v>
      </c>
    </row>
    <row r="9045" spans="13:16" x14ac:dyDescent="0.25">
      <c r="M9045">
        <f>1*1.9*4.4</f>
        <v>8.36</v>
      </c>
      <c r="N9045">
        <v>1</v>
      </c>
      <c r="O9045">
        <v>1.9</v>
      </c>
      <c r="P9045">
        <v>4.4000000000000004</v>
      </c>
    </row>
    <row r="9046" spans="13:16" x14ac:dyDescent="0.25">
      <c r="M9046">
        <f>1*1.9*5.4</f>
        <v>10.26</v>
      </c>
      <c r="N9046">
        <v>1</v>
      </c>
      <c r="O9046">
        <v>1.9</v>
      </c>
      <c r="P9046">
        <v>5.4</v>
      </c>
    </row>
    <row r="9047" spans="13:16" x14ac:dyDescent="0.25">
      <c r="M9047">
        <f>1*1.9*6.4</f>
        <v>12.16</v>
      </c>
      <c r="N9047">
        <v>1</v>
      </c>
      <c r="O9047">
        <v>1.9</v>
      </c>
      <c r="P9047">
        <v>6.4</v>
      </c>
    </row>
    <row r="9048" spans="13:16" x14ac:dyDescent="0.25">
      <c r="M9048">
        <f>1*1.9*7.4</f>
        <v>14.06</v>
      </c>
      <c r="N9048">
        <v>1</v>
      </c>
      <c r="O9048">
        <v>1.9</v>
      </c>
      <c r="P9048">
        <v>7.4</v>
      </c>
    </row>
    <row r="9049" spans="13:16" x14ac:dyDescent="0.25">
      <c r="M9049">
        <f>1*1.9*8.4</f>
        <v>15.959999999999999</v>
      </c>
      <c r="N9049">
        <v>1</v>
      </c>
      <c r="O9049">
        <v>1.9</v>
      </c>
      <c r="P9049">
        <v>8.4</v>
      </c>
    </row>
    <row r="9050" spans="13:16" x14ac:dyDescent="0.25">
      <c r="M9050">
        <f>1*1.9*9.4</f>
        <v>17.86</v>
      </c>
      <c r="N9050">
        <v>1</v>
      </c>
      <c r="O9050">
        <v>1.9</v>
      </c>
      <c r="P9050">
        <v>9.4</v>
      </c>
    </row>
    <row r="9051" spans="13:16" x14ac:dyDescent="0.25">
      <c r="M9051">
        <f>1*1.9*10.4</f>
        <v>19.759999999999998</v>
      </c>
      <c r="N9051">
        <v>1</v>
      </c>
      <c r="O9051">
        <v>1.9</v>
      </c>
      <c r="P9051">
        <v>10.4</v>
      </c>
    </row>
    <row r="9052" spans="13:16" x14ac:dyDescent="0.25">
      <c r="M9052">
        <f>1*1.9*1.5</f>
        <v>2.8499999999999996</v>
      </c>
      <c r="N9052">
        <v>1</v>
      </c>
      <c r="O9052">
        <v>1.9</v>
      </c>
      <c r="P9052">
        <v>1.5</v>
      </c>
    </row>
    <row r="9053" spans="13:16" x14ac:dyDescent="0.25">
      <c r="M9053">
        <f>1*1.9*2.5</f>
        <v>4.75</v>
      </c>
      <c r="N9053">
        <v>1</v>
      </c>
      <c r="O9053">
        <v>1.9</v>
      </c>
      <c r="P9053">
        <v>2.5</v>
      </c>
    </row>
    <row r="9054" spans="13:16" x14ac:dyDescent="0.25">
      <c r="M9054">
        <f>1*1.9*3.5</f>
        <v>6.6499999999999995</v>
      </c>
      <c r="N9054">
        <v>1</v>
      </c>
      <c r="O9054">
        <v>1.9</v>
      </c>
      <c r="P9054">
        <v>3.5</v>
      </c>
    </row>
    <row r="9055" spans="13:16" x14ac:dyDescent="0.25">
      <c r="M9055">
        <f>1*1.9*4.5</f>
        <v>8.5499999999999989</v>
      </c>
      <c r="N9055">
        <v>1</v>
      </c>
      <c r="O9055">
        <v>1.9</v>
      </c>
      <c r="P9055">
        <v>4.5</v>
      </c>
    </row>
    <row r="9056" spans="13:16" x14ac:dyDescent="0.25">
      <c r="M9056">
        <f>1*1.9*5.5</f>
        <v>10.45</v>
      </c>
      <c r="N9056">
        <v>1</v>
      </c>
      <c r="O9056">
        <v>1.9</v>
      </c>
      <c r="P9056">
        <v>5.5</v>
      </c>
    </row>
    <row r="9057" spans="13:16" x14ac:dyDescent="0.25">
      <c r="M9057">
        <f>1*1.9*6.5</f>
        <v>12.35</v>
      </c>
      <c r="N9057">
        <v>1</v>
      </c>
      <c r="O9057">
        <v>1.9</v>
      </c>
      <c r="P9057">
        <v>6.5</v>
      </c>
    </row>
    <row r="9058" spans="13:16" x14ac:dyDescent="0.25">
      <c r="M9058">
        <f>1*1.9*7.5</f>
        <v>14.25</v>
      </c>
      <c r="N9058">
        <v>1</v>
      </c>
      <c r="O9058">
        <v>1.9</v>
      </c>
      <c r="P9058">
        <v>7.5</v>
      </c>
    </row>
    <row r="9059" spans="13:16" x14ac:dyDescent="0.25">
      <c r="M9059">
        <f>1*1.9*8.5</f>
        <v>16.149999999999999</v>
      </c>
      <c r="N9059">
        <v>1</v>
      </c>
      <c r="O9059">
        <v>1.9</v>
      </c>
      <c r="P9059">
        <v>8.5</v>
      </c>
    </row>
    <row r="9060" spans="13:16" x14ac:dyDescent="0.25">
      <c r="M9060">
        <f>1*1.9*9.5</f>
        <v>18.05</v>
      </c>
      <c r="N9060">
        <v>1</v>
      </c>
      <c r="O9060">
        <v>1.9</v>
      </c>
      <c r="P9060">
        <v>9.5</v>
      </c>
    </row>
    <row r="9061" spans="13:16" x14ac:dyDescent="0.25">
      <c r="M9061">
        <f>1*1.9*10.5</f>
        <v>19.95</v>
      </c>
      <c r="N9061">
        <v>1</v>
      </c>
      <c r="O9061">
        <v>1.9</v>
      </c>
      <c r="P9061">
        <v>10.5</v>
      </c>
    </row>
    <row r="9062" spans="13:16" x14ac:dyDescent="0.25">
      <c r="M9062">
        <f>1*1.9*1.6</f>
        <v>3.04</v>
      </c>
      <c r="N9062">
        <v>1</v>
      </c>
      <c r="O9062">
        <v>1.9</v>
      </c>
      <c r="P9062">
        <v>1.6</v>
      </c>
    </row>
    <row r="9063" spans="13:16" x14ac:dyDescent="0.25">
      <c r="M9063">
        <f>1*1.9*2.6</f>
        <v>4.9399999999999995</v>
      </c>
      <c r="N9063">
        <v>1</v>
      </c>
      <c r="O9063">
        <v>1.9</v>
      </c>
      <c r="P9063">
        <v>2.6</v>
      </c>
    </row>
    <row r="9064" spans="13:16" x14ac:dyDescent="0.25">
      <c r="M9064">
        <f>1*1.9*3.6</f>
        <v>6.84</v>
      </c>
      <c r="N9064">
        <v>1</v>
      </c>
      <c r="O9064">
        <v>1.9</v>
      </c>
      <c r="P9064">
        <v>3.6</v>
      </c>
    </row>
    <row r="9065" spans="13:16" x14ac:dyDescent="0.25">
      <c r="M9065">
        <f>1*1.9*4.6</f>
        <v>8.7399999999999984</v>
      </c>
      <c r="N9065">
        <v>1</v>
      </c>
      <c r="O9065">
        <v>1.9</v>
      </c>
      <c r="P9065">
        <v>4.5999999999999996</v>
      </c>
    </row>
    <row r="9066" spans="13:16" x14ac:dyDescent="0.25">
      <c r="M9066">
        <f>1*1.9*5.6</f>
        <v>10.639999999999999</v>
      </c>
      <c r="N9066">
        <v>1</v>
      </c>
      <c r="O9066">
        <v>1.9</v>
      </c>
      <c r="P9066">
        <v>5.6</v>
      </c>
    </row>
    <row r="9067" spans="13:16" x14ac:dyDescent="0.25">
      <c r="M9067">
        <f>1*1.9*6.6</f>
        <v>12.54</v>
      </c>
      <c r="N9067">
        <v>1</v>
      </c>
      <c r="O9067">
        <v>1.9</v>
      </c>
      <c r="P9067">
        <v>6.6</v>
      </c>
    </row>
    <row r="9068" spans="13:16" x14ac:dyDescent="0.25">
      <c r="M9068">
        <f>1*1.9*7.6</f>
        <v>14.44</v>
      </c>
      <c r="N9068">
        <v>1</v>
      </c>
      <c r="O9068">
        <v>1.9</v>
      </c>
      <c r="P9068">
        <v>7.6</v>
      </c>
    </row>
    <row r="9069" spans="13:16" x14ac:dyDescent="0.25">
      <c r="M9069">
        <f>1*1.9*8.6</f>
        <v>16.34</v>
      </c>
      <c r="N9069">
        <v>1</v>
      </c>
      <c r="O9069">
        <v>1.9</v>
      </c>
      <c r="P9069">
        <v>8.6</v>
      </c>
    </row>
    <row r="9070" spans="13:16" x14ac:dyDescent="0.25">
      <c r="M9070">
        <f>1*1.9*9.6</f>
        <v>18.239999999999998</v>
      </c>
      <c r="N9070">
        <v>1</v>
      </c>
      <c r="O9070">
        <v>1.9</v>
      </c>
      <c r="P9070">
        <v>9.6</v>
      </c>
    </row>
    <row r="9071" spans="13:16" x14ac:dyDescent="0.25">
      <c r="M9071">
        <f>1*1.9*10.6</f>
        <v>20.139999999999997</v>
      </c>
      <c r="N9071">
        <v>1</v>
      </c>
      <c r="O9071">
        <v>1.9</v>
      </c>
      <c r="P9071">
        <v>10.6</v>
      </c>
    </row>
    <row r="9072" spans="13:16" x14ac:dyDescent="0.25">
      <c r="M9072">
        <f>1*1.9*1.7</f>
        <v>3.23</v>
      </c>
      <c r="N9072">
        <v>1</v>
      </c>
      <c r="O9072">
        <v>1.9</v>
      </c>
      <c r="P9072">
        <v>1.7</v>
      </c>
    </row>
    <row r="9073" spans="13:16" x14ac:dyDescent="0.25">
      <c r="M9073">
        <f>1*1.9*2.7</f>
        <v>5.13</v>
      </c>
      <c r="N9073">
        <v>1</v>
      </c>
      <c r="O9073">
        <v>1.9</v>
      </c>
      <c r="P9073">
        <v>2.7</v>
      </c>
    </row>
    <row r="9074" spans="13:16" x14ac:dyDescent="0.25">
      <c r="M9074">
        <f>1*1.9*3.7</f>
        <v>7.03</v>
      </c>
      <c r="N9074">
        <v>1</v>
      </c>
      <c r="O9074">
        <v>1.9</v>
      </c>
      <c r="P9074">
        <v>3.7</v>
      </c>
    </row>
    <row r="9075" spans="13:16" x14ac:dyDescent="0.25">
      <c r="M9075">
        <f>1*1.9*4.7</f>
        <v>8.93</v>
      </c>
      <c r="N9075">
        <v>1</v>
      </c>
      <c r="O9075">
        <v>1.9</v>
      </c>
      <c r="P9075">
        <v>4.7</v>
      </c>
    </row>
    <row r="9076" spans="13:16" x14ac:dyDescent="0.25">
      <c r="M9076">
        <f>1*1.9*5.7</f>
        <v>10.83</v>
      </c>
      <c r="N9076">
        <v>1</v>
      </c>
      <c r="O9076">
        <v>1.9</v>
      </c>
      <c r="P9076">
        <v>5.7</v>
      </c>
    </row>
    <row r="9077" spans="13:16" x14ac:dyDescent="0.25">
      <c r="M9077">
        <f>1*1.9*6.7</f>
        <v>12.73</v>
      </c>
      <c r="N9077">
        <v>1</v>
      </c>
      <c r="O9077">
        <v>1.9</v>
      </c>
      <c r="P9077">
        <v>6.7</v>
      </c>
    </row>
    <row r="9078" spans="13:16" x14ac:dyDescent="0.25">
      <c r="M9078">
        <f>1*1.9*7.7</f>
        <v>14.629999999999999</v>
      </c>
      <c r="N9078">
        <v>1</v>
      </c>
      <c r="O9078">
        <v>1.9</v>
      </c>
      <c r="P9078">
        <v>7.7</v>
      </c>
    </row>
    <row r="9079" spans="13:16" x14ac:dyDescent="0.25">
      <c r="M9079">
        <f>1*1.9*8.7</f>
        <v>16.529999999999998</v>
      </c>
      <c r="N9079">
        <v>1</v>
      </c>
      <c r="O9079">
        <v>1.9</v>
      </c>
      <c r="P9079">
        <v>8.6999999999999993</v>
      </c>
    </row>
    <row r="9080" spans="13:16" x14ac:dyDescent="0.25">
      <c r="M9080">
        <f>1*1.9*9.7</f>
        <v>18.429999999999996</v>
      </c>
      <c r="N9080">
        <v>1</v>
      </c>
      <c r="O9080">
        <v>1.9</v>
      </c>
      <c r="P9080">
        <v>9.6999999999999993</v>
      </c>
    </row>
    <row r="9081" spans="13:16" x14ac:dyDescent="0.25">
      <c r="M9081">
        <f>1*1.9*10.7</f>
        <v>20.329999999999998</v>
      </c>
      <c r="N9081">
        <v>1</v>
      </c>
      <c r="O9081">
        <v>1.9</v>
      </c>
      <c r="P9081">
        <v>10.7</v>
      </c>
    </row>
    <row r="9082" spans="13:16" x14ac:dyDescent="0.25">
      <c r="M9082">
        <f>1*1.9*1.8</f>
        <v>3.42</v>
      </c>
      <c r="N9082">
        <v>1</v>
      </c>
      <c r="O9082">
        <v>1.9</v>
      </c>
      <c r="P9082">
        <v>1.8</v>
      </c>
    </row>
    <row r="9083" spans="13:16" x14ac:dyDescent="0.25">
      <c r="M9083">
        <f>1*1.9*2.8</f>
        <v>5.3199999999999994</v>
      </c>
      <c r="N9083">
        <v>1</v>
      </c>
      <c r="O9083">
        <v>1.9</v>
      </c>
      <c r="P9083">
        <v>2.8</v>
      </c>
    </row>
    <row r="9084" spans="13:16" x14ac:dyDescent="0.25">
      <c r="M9084">
        <f>1*1.9*3.8</f>
        <v>7.22</v>
      </c>
      <c r="N9084">
        <v>1</v>
      </c>
      <c r="O9084">
        <v>1.9</v>
      </c>
      <c r="P9084">
        <v>3.8</v>
      </c>
    </row>
    <row r="9085" spans="13:16" x14ac:dyDescent="0.25">
      <c r="M9085">
        <f>1*1.9*4.8</f>
        <v>9.1199999999999992</v>
      </c>
      <c r="N9085">
        <v>1</v>
      </c>
      <c r="O9085">
        <v>1.9</v>
      </c>
      <c r="P9085">
        <v>4.8</v>
      </c>
    </row>
    <row r="9086" spans="13:16" x14ac:dyDescent="0.25">
      <c r="M9086">
        <f>1*1.9*5.8</f>
        <v>11.02</v>
      </c>
      <c r="N9086">
        <v>1</v>
      </c>
      <c r="O9086">
        <v>1.9</v>
      </c>
      <c r="P9086">
        <v>5.8</v>
      </c>
    </row>
    <row r="9087" spans="13:16" x14ac:dyDescent="0.25">
      <c r="M9087">
        <f>1*1.9*6.8</f>
        <v>12.92</v>
      </c>
      <c r="N9087">
        <v>1</v>
      </c>
      <c r="O9087">
        <v>1.9</v>
      </c>
      <c r="P9087">
        <v>6.8</v>
      </c>
    </row>
    <row r="9088" spans="13:16" x14ac:dyDescent="0.25">
      <c r="M9088">
        <f>1*1.9*7.8</f>
        <v>14.819999999999999</v>
      </c>
      <c r="N9088">
        <v>1</v>
      </c>
      <c r="O9088">
        <v>1.9</v>
      </c>
      <c r="P9088">
        <v>7.8</v>
      </c>
    </row>
    <row r="9089" spans="13:16" x14ac:dyDescent="0.25">
      <c r="M9089">
        <f>1*1.9*8.8</f>
        <v>16.72</v>
      </c>
      <c r="N9089">
        <v>1</v>
      </c>
      <c r="O9089">
        <v>1.9</v>
      </c>
      <c r="P9089">
        <v>8.8000000000000007</v>
      </c>
    </row>
    <row r="9090" spans="13:16" x14ac:dyDescent="0.25">
      <c r="M9090">
        <f>1*1.9*9.8</f>
        <v>18.62</v>
      </c>
      <c r="N9090">
        <v>1</v>
      </c>
      <c r="O9090">
        <v>1.9</v>
      </c>
      <c r="P9090">
        <v>9.8000000000000007</v>
      </c>
    </row>
    <row r="9091" spans="13:16" x14ac:dyDescent="0.25">
      <c r="M9091">
        <f>1*1.9*10.8</f>
        <v>20.52</v>
      </c>
      <c r="N9091">
        <v>1</v>
      </c>
      <c r="O9091">
        <v>1.9</v>
      </c>
      <c r="P9091">
        <v>10.8</v>
      </c>
    </row>
    <row r="9092" spans="13:16" x14ac:dyDescent="0.25">
      <c r="M9092">
        <f>1*1.9*1.9</f>
        <v>3.61</v>
      </c>
      <c r="N9092">
        <v>1</v>
      </c>
      <c r="O9092">
        <v>1.9</v>
      </c>
      <c r="P9092">
        <v>1.9</v>
      </c>
    </row>
    <row r="9093" spans="13:16" x14ac:dyDescent="0.25">
      <c r="M9093">
        <f>1*1.9*2.9</f>
        <v>5.51</v>
      </c>
      <c r="N9093">
        <v>1</v>
      </c>
      <c r="O9093">
        <v>1.9</v>
      </c>
      <c r="P9093">
        <v>2.9</v>
      </c>
    </row>
    <row r="9094" spans="13:16" x14ac:dyDescent="0.25">
      <c r="M9094">
        <f>1*1.9*3.9</f>
        <v>7.4099999999999993</v>
      </c>
      <c r="N9094">
        <v>1</v>
      </c>
      <c r="O9094">
        <v>1.9</v>
      </c>
      <c r="P9094">
        <v>3.9</v>
      </c>
    </row>
    <row r="9095" spans="13:16" x14ac:dyDescent="0.25">
      <c r="M9095">
        <f>1*1.9*4.9</f>
        <v>9.31</v>
      </c>
      <c r="N9095">
        <v>1</v>
      </c>
      <c r="O9095">
        <v>1.9</v>
      </c>
      <c r="P9095">
        <v>4.9000000000000004</v>
      </c>
    </row>
    <row r="9096" spans="13:16" x14ac:dyDescent="0.25">
      <c r="M9096">
        <f>1*1.9*5.9</f>
        <v>11.21</v>
      </c>
      <c r="N9096">
        <v>1</v>
      </c>
      <c r="O9096">
        <v>1.9</v>
      </c>
      <c r="P9096">
        <v>5.9</v>
      </c>
    </row>
    <row r="9097" spans="13:16" x14ac:dyDescent="0.25">
      <c r="M9097">
        <f>1*1.9*6.9</f>
        <v>13.11</v>
      </c>
      <c r="N9097">
        <v>1</v>
      </c>
      <c r="O9097">
        <v>1.9</v>
      </c>
      <c r="P9097">
        <v>6.9</v>
      </c>
    </row>
    <row r="9098" spans="13:16" x14ac:dyDescent="0.25">
      <c r="M9098">
        <f>1*1.9*7.9</f>
        <v>15.01</v>
      </c>
      <c r="N9098">
        <v>1</v>
      </c>
      <c r="O9098">
        <v>1.9</v>
      </c>
      <c r="P9098">
        <v>7.9</v>
      </c>
    </row>
    <row r="9099" spans="13:16" x14ac:dyDescent="0.25">
      <c r="M9099">
        <f>1*1.9*8.9</f>
        <v>16.91</v>
      </c>
      <c r="N9099">
        <v>1</v>
      </c>
      <c r="O9099">
        <v>1.9</v>
      </c>
      <c r="P9099">
        <v>8.9</v>
      </c>
    </row>
    <row r="9100" spans="13:16" x14ac:dyDescent="0.25">
      <c r="M9100">
        <f>1*1.9*9.9</f>
        <v>18.809999999999999</v>
      </c>
      <c r="N9100">
        <v>1</v>
      </c>
      <c r="O9100">
        <v>1.9</v>
      </c>
      <c r="P9100">
        <v>9.9</v>
      </c>
    </row>
    <row r="9101" spans="13:16" x14ac:dyDescent="0.25">
      <c r="M9101">
        <f>1*1.9*10.9</f>
        <v>20.71</v>
      </c>
      <c r="N9101">
        <v>1</v>
      </c>
      <c r="O9101">
        <v>1.9</v>
      </c>
      <c r="P9101">
        <v>10.9</v>
      </c>
    </row>
    <row r="9102" spans="13:16" x14ac:dyDescent="0.25">
      <c r="M9102">
        <f>1*2.9*1</f>
        <v>2.9</v>
      </c>
      <c r="N9102">
        <v>1</v>
      </c>
      <c r="O9102">
        <v>2.9</v>
      </c>
      <c r="P9102">
        <v>1</v>
      </c>
    </row>
    <row r="9103" spans="13:16" x14ac:dyDescent="0.25">
      <c r="M9103">
        <f>1*2.9*2</f>
        <v>5.8</v>
      </c>
      <c r="N9103">
        <v>1</v>
      </c>
      <c r="O9103">
        <v>2.9</v>
      </c>
      <c r="P9103">
        <v>2</v>
      </c>
    </row>
    <row r="9104" spans="13:16" x14ac:dyDescent="0.25">
      <c r="M9104">
        <f>1*2.9*3</f>
        <v>8.6999999999999993</v>
      </c>
      <c r="N9104">
        <v>1</v>
      </c>
      <c r="O9104">
        <v>2.9</v>
      </c>
      <c r="P9104">
        <v>3</v>
      </c>
    </row>
    <row r="9105" spans="13:16" x14ac:dyDescent="0.25">
      <c r="M9105">
        <f>1*2.9*4</f>
        <v>11.6</v>
      </c>
      <c r="N9105">
        <v>1</v>
      </c>
      <c r="O9105">
        <v>2.9</v>
      </c>
      <c r="P9105">
        <v>4</v>
      </c>
    </row>
    <row r="9106" spans="13:16" x14ac:dyDescent="0.25">
      <c r="M9106">
        <f>1*2.9*5</f>
        <v>14.5</v>
      </c>
      <c r="N9106">
        <v>1</v>
      </c>
      <c r="O9106">
        <v>2.9</v>
      </c>
      <c r="P9106">
        <v>5</v>
      </c>
    </row>
    <row r="9107" spans="13:16" x14ac:dyDescent="0.25">
      <c r="M9107">
        <f>1*2.9*6</f>
        <v>17.399999999999999</v>
      </c>
      <c r="N9107">
        <v>1</v>
      </c>
      <c r="O9107">
        <v>2.9</v>
      </c>
      <c r="P9107">
        <v>6</v>
      </c>
    </row>
    <row r="9108" spans="13:16" x14ac:dyDescent="0.25">
      <c r="M9108">
        <f>1*2.9*7</f>
        <v>20.3</v>
      </c>
      <c r="N9108">
        <v>1</v>
      </c>
      <c r="O9108">
        <v>2.9</v>
      </c>
      <c r="P9108">
        <v>7</v>
      </c>
    </row>
    <row r="9109" spans="13:16" x14ac:dyDescent="0.25">
      <c r="M9109">
        <f>1*2.9*8</f>
        <v>23.2</v>
      </c>
      <c r="N9109">
        <v>1</v>
      </c>
      <c r="O9109">
        <v>2.9</v>
      </c>
      <c r="P9109">
        <v>8</v>
      </c>
    </row>
    <row r="9110" spans="13:16" x14ac:dyDescent="0.25">
      <c r="M9110">
        <f>1*2.9*9</f>
        <v>26.099999999999998</v>
      </c>
      <c r="N9110">
        <v>1</v>
      </c>
      <c r="O9110">
        <v>2.9</v>
      </c>
      <c r="P9110">
        <v>9</v>
      </c>
    </row>
    <row r="9111" spans="13:16" x14ac:dyDescent="0.25">
      <c r="M9111">
        <f>1*2.9*10</f>
        <v>29</v>
      </c>
      <c r="N9111">
        <v>1</v>
      </c>
      <c r="O9111">
        <v>2.9</v>
      </c>
      <c r="P9111">
        <v>10</v>
      </c>
    </row>
    <row r="9112" spans="13:16" x14ac:dyDescent="0.25">
      <c r="M9112">
        <f>1*2.9*1.1</f>
        <v>3.19</v>
      </c>
      <c r="N9112">
        <v>1</v>
      </c>
      <c r="O9112">
        <v>2.9</v>
      </c>
      <c r="P9112">
        <v>1.1000000000000001</v>
      </c>
    </row>
    <row r="9113" spans="13:16" x14ac:dyDescent="0.25">
      <c r="M9113">
        <f>1*2.9*2.1</f>
        <v>6.09</v>
      </c>
      <c r="N9113">
        <v>1</v>
      </c>
      <c r="O9113">
        <v>2.9</v>
      </c>
      <c r="P9113">
        <v>2.1</v>
      </c>
    </row>
    <row r="9114" spans="13:16" x14ac:dyDescent="0.25">
      <c r="M9114">
        <f>1*2.9*3.1</f>
        <v>8.99</v>
      </c>
      <c r="N9114">
        <v>1</v>
      </c>
      <c r="O9114">
        <v>2.9</v>
      </c>
      <c r="P9114">
        <v>3.1</v>
      </c>
    </row>
    <row r="9115" spans="13:16" x14ac:dyDescent="0.25">
      <c r="M9115">
        <f>1*2.9*4.1</f>
        <v>11.889999999999999</v>
      </c>
      <c r="N9115">
        <v>1</v>
      </c>
      <c r="O9115">
        <v>2.9</v>
      </c>
      <c r="P9115">
        <v>4.0999999999999996</v>
      </c>
    </row>
    <row r="9116" spans="13:16" x14ac:dyDescent="0.25">
      <c r="M9116">
        <f>1*2.9*5.1</f>
        <v>14.79</v>
      </c>
      <c r="N9116">
        <v>1</v>
      </c>
      <c r="O9116">
        <v>2.9</v>
      </c>
      <c r="P9116">
        <v>5.0999999999999996</v>
      </c>
    </row>
    <row r="9117" spans="13:16" x14ac:dyDescent="0.25">
      <c r="M9117">
        <f>1*2.9*6.1</f>
        <v>17.689999999999998</v>
      </c>
      <c r="N9117">
        <v>1</v>
      </c>
      <c r="O9117">
        <v>2.9</v>
      </c>
      <c r="P9117">
        <v>6.1</v>
      </c>
    </row>
    <row r="9118" spans="13:16" x14ac:dyDescent="0.25">
      <c r="M9118">
        <f>1*2.9*7.1</f>
        <v>20.59</v>
      </c>
      <c r="N9118">
        <v>1</v>
      </c>
      <c r="O9118">
        <v>2.9</v>
      </c>
      <c r="P9118">
        <v>7.1</v>
      </c>
    </row>
    <row r="9119" spans="13:16" x14ac:dyDescent="0.25">
      <c r="M9119">
        <f>1*2.9*8.1</f>
        <v>23.49</v>
      </c>
      <c r="N9119">
        <v>1</v>
      </c>
      <c r="O9119">
        <v>2.9</v>
      </c>
      <c r="P9119">
        <v>8.1</v>
      </c>
    </row>
    <row r="9120" spans="13:16" x14ac:dyDescent="0.25">
      <c r="M9120">
        <f>1*2.9*9.1</f>
        <v>26.389999999999997</v>
      </c>
      <c r="N9120">
        <v>1</v>
      </c>
      <c r="O9120">
        <v>2.9</v>
      </c>
      <c r="P9120">
        <v>9.1</v>
      </c>
    </row>
    <row r="9121" spans="13:16" x14ac:dyDescent="0.25">
      <c r="M9121">
        <f>1*2.9*10.1</f>
        <v>29.29</v>
      </c>
      <c r="N9121">
        <v>1</v>
      </c>
      <c r="O9121">
        <v>2.9</v>
      </c>
      <c r="P9121">
        <v>10.1</v>
      </c>
    </row>
    <row r="9122" spans="13:16" x14ac:dyDescent="0.25">
      <c r="M9122">
        <f>1*2.9*1.2</f>
        <v>3.48</v>
      </c>
      <c r="N9122">
        <v>1</v>
      </c>
      <c r="O9122">
        <v>2.9</v>
      </c>
      <c r="P9122">
        <v>1.2</v>
      </c>
    </row>
    <row r="9123" spans="13:16" x14ac:dyDescent="0.25">
      <c r="M9123">
        <f>1*2.9*2.2</f>
        <v>6.38</v>
      </c>
      <c r="N9123">
        <v>1</v>
      </c>
      <c r="O9123">
        <v>2.9</v>
      </c>
      <c r="P9123">
        <v>2.2000000000000002</v>
      </c>
    </row>
    <row r="9124" spans="13:16" x14ac:dyDescent="0.25">
      <c r="M9124">
        <f>1*2.9*3.2</f>
        <v>9.2799999999999994</v>
      </c>
      <c r="N9124">
        <v>1</v>
      </c>
      <c r="O9124">
        <v>2.9</v>
      </c>
      <c r="P9124">
        <v>3.2</v>
      </c>
    </row>
    <row r="9125" spans="13:16" x14ac:dyDescent="0.25">
      <c r="M9125">
        <f>1*2.9*4.2</f>
        <v>12.18</v>
      </c>
      <c r="N9125">
        <v>1</v>
      </c>
      <c r="O9125">
        <v>2.9</v>
      </c>
      <c r="P9125">
        <v>4.2</v>
      </c>
    </row>
    <row r="9126" spans="13:16" x14ac:dyDescent="0.25">
      <c r="M9126">
        <f>1*2.9*5.2</f>
        <v>15.08</v>
      </c>
      <c r="N9126">
        <v>1</v>
      </c>
      <c r="O9126">
        <v>2.9</v>
      </c>
      <c r="P9126">
        <v>5.2</v>
      </c>
    </row>
    <row r="9127" spans="13:16" x14ac:dyDescent="0.25">
      <c r="M9127">
        <f>1*2.9*6.2</f>
        <v>17.98</v>
      </c>
      <c r="N9127">
        <v>1</v>
      </c>
      <c r="O9127">
        <v>2.9</v>
      </c>
      <c r="P9127">
        <v>6.2</v>
      </c>
    </row>
    <row r="9128" spans="13:16" x14ac:dyDescent="0.25">
      <c r="M9128">
        <f>1*2.9*7.2</f>
        <v>20.88</v>
      </c>
      <c r="N9128">
        <v>1</v>
      </c>
      <c r="O9128">
        <v>2.9</v>
      </c>
      <c r="P9128">
        <v>7.2</v>
      </c>
    </row>
    <row r="9129" spans="13:16" x14ac:dyDescent="0.25">
      <c r="M9129">
        <f>1*2.9*8.2</f>
        <v>23.779999999999998</v>
      </c>
      <c r="N9129">
        <v>1</v>
      </c>
      <c r="O9129">
        <v>2.9</v>
      </c>
      <c r="P9129">
        <v>8.1999999999999993</v>
      </c>
    </row>
    <row r="9130" spans="13:16" x14ac:dyDescent="0.25">
      <c r="M9130">
        <f>1*2.9*9.2</f>
        <v>26.679999999999996</v>
      </c>
      <c r="N9130">
        <v>1</v>
      </c>
      <c r="O9130">
        <v>2.9</v>
      </c>
      <c r="P9130">
        <v>9.1999999999999993</v>
      </c>
    </row>
    <row r="9131" spans="13:16" x14ac:dyDescent="0.25">
      <c r="M9131">
        <f>1*2.9*10.2</f>
        <v>29.58</v>
      </c>
      <c r="N9131">
        <v>1</v>
      </c>
      <c r="O9131">
        <v>2.9</v>
      </c>
      <c r="P9131">
        <v>10.199999999999999</v>
      </c>
    </row>
    <row r="9132" spans="13:16" x14ac:dyDescent="0.25">
      <c r="M9132">
        <f>1*2.9*1.3</f>
        <v>3.77</v>
      </c>
      <c r="N9132">
        <v>1</v>
      </c>
      <c r="O9132">
        <v>2.9</v>
      </c>
      <c r="P9132">
        <v>1.3</v>
      </c>
    </row>
    <row r="9133" spans="13:16" x14ac:dyDescent="0.25">
      <c r="M9133">
        <f>1*2.9*2.3</f>
        <v>6.669999999999999</v>
      </c>
      <c r="N9133">
        <v>1</v>
      </c>
      <c r="O9133">
        <v>2.9</v>
      </c>
      <c r="P9133">
        <v>2.2999999999999998</v>
      </c>
    </row>
    <row r="9134" spans="13:16" x14ac:dyDescent="0.25">
      <c r="M9134">
        <f>1*2.9*3.3</f>
        <v>9.5699999999999985</v>
      </c>
      <c r="N9134">
        <v>1</v>
      </c>
      <c r="O9134">
        <v>2.9</v>
      </c>
      <c r="P9134">
        <v>3.3</v>
      </c>
    </row>
    <row r="9135" spans="13:16" x14ac:dyDescent="0.25">
      <c r="M9135">
        <f>1*2.9*4.3</f>
        <v>12.469999999999999</v>
      </c>
      <c r="N9135">
        <v>1</v>
      </c>
      <c r="O9135">
        <v>2.9</v>
      </c>
      <c r="P9135">
        <v>4.3</v>
      </c>
    </row>
    <row r="9136" spans="13:16" x14ac:dyDescent="0.25">
      <c r="M9136">
        <f>1*2.9*5.3</f>
        <v>15.37</v>
      </c>
      <c r="N9136">
        <v>1</v>
      </c>
      <c r="O9136">
        <v>2.9</v>
      </c>
      <c r="P9136">
        <v>5.3</v>
      </c>
    </row>
    <row r="9137" spans="13:16" x14ac:dyDescent="0.25">
      <c r="M9137">
        <f>1*2.9*6.3</f>
        <v>18.27</v>
      </c>
      <c r="N9137">
        <v>1</v>
      </c>
      <c r="O9137">
        <v>2.9</v>
      </c>
      <c r="P9137">
        <v>6.3</v>
      </c>
    </row>
    <row r="9138" spans="13:16" x14ac:dyDescent="0.25">
      <c r="M9138">
        <f>1*2.9*7.3</f>
        <v>21.169999999999998</v>
      </c>
      <c r="N9138">
        <v>1</v>
      </c>
      <c r="O9138">
        <v>2.9</v>
      </c>
      <c r="P9138">
        <v>7.3</v>
      </c>
    </row>
    <row r="9139" spans="13:16" x14ac:dyDescent="0.25">
      <c r="M9139">
        <f>1*2.9*8.3</f>
        <v>24.07</v>
      </c>
      <c r="N9139">
        <v>1</v>
      </c>
      <c r="O9139">
        <v>2.9</v>
      </c>
      <c r="P9139">
        <v>8.3000000000000007</v>
      </c>
    </row>
    <row r="9140" spans="13:16" x14ac:dyDescent="0.25">
      <c r="M9140">
        <f>1*2.9*9.3</f>
        <v>26.970000000000002</v>
      </c>
      <c r="N9140">
        <v>1</v>
      </c>
      <c r="O9140">
        <v>2.9</v>
      </c>
      <c r="P9140">
        <v>9.3000000000000007</v>
      </c>
    </row>
    <row r="9141" spans="13:16" x14ac:dyDescent="0.25">
      <c r="M9141">
        <f>1*2.9*10.3</f>
        <v>29.87</v>
      </c>
      <c r="N9141">
        <v>1</v>
      </c>
      <c r="O9141">
        <v>2.9</v>
      </c>
      <c r="P9141">
        <v>10.3</v>
      </c>
    </row>
    <row r="9142" spans="13:16" x14ac:dyDescent="0.25">
      <c r="M9142">
        <f>1*2.9*1.4</f>
        <v>4.0599999999999996</v>
      </c>
      <c r="N9142">
        <v>1</v>
      </c>
      <c r="O9142">
        <v>2.9</v>
      </c>
      <c r="P9142">
        <v>1.4</v>
      </c>
    </row>
    <row r="9143" spans="13:16" x14ac:dyDescent="0.25">
      <c r="M9143">
        <f>1*2.9*2.4</f>
        <v>6.96</v>
      </c>
      <c r="N9143">
        <v>1</v>
      </c>
      <c r="O9143">
        <v>2.9</v>
      </c>
      <c r="P9143">
        <v>2.4</v>
      </c>
    </row>
    <row r="9144" spans="13:16" x14ac:dyDescent="0.25">
      <c r="M9144">
        <f>1*2.9*3.4</f>
        <v>9.86</v>
      </c>
      <c r="N9144">
        <v>1</v>
      </c>
      <c r="O9144">
        <v>2.9</v>
      </c>
      <c r="P9144">
        <v>3.4</v>
      </c>
    </row>
    <row r="9145" spans="13:16" x14ac:dyDescent="0.25">
      <c r="M9145">
        <f>1*2.9*4.4</f>
        <v>12.76</v>
      </c>
      <c r="N9145">
        <v>1</v>
      </c>
      <c r="O9145">
        <v>2.9</v>
      </c>
      <c r="P9145">
        <v>4.4000000000000004</v>
      </c>
    </row>
    <row r="9146" spans="13:16" x14ac:dyDescent="0.25">
      <c r="M9146">
        <f>1*2.9*5.4</f>
        <v>15.66</v>
      </c>
      <c r="N9146">
        <v>1</v>
      </c>
      <c r="O9146">
        <v>2.9</v>
      </c>
      <c r="P9146">
        <v>5.4</v>
      </c>
    </row>
    <row r="9147" spans="13:16" x14ac:dyDescent="0.25">
      <c r="M9147">
        <f>1*2.9*6.4</f>
        <v>18.559999999999999</v>
      </c>
      <c r="N9147">
        <v>1</v>
      </c>
      <c r="O9147">
        <v>2.9</v>
      </c>
      <c r="P9147">
        <v>6.4</v>
      </c>
    </row>
    <row r="9148" spans="13:16" x14ac:dyDescent="0.25">
      <c r="M9148">
        <f>1*2.9*7.4</f>
        <v>21.46</v>
      </c>
      <c r="N9148">
        <v>1</v>
      </c>
      <c r="O9148">
        <v>2.9</v>
      </c>
      <c r="P9148">
        <v>7.4</v>
      </c>
    </row>
    <row r="9149" spans="13:16" x14ac:dyDescent="0.25">
      <c r="M9149">
        <f>1*2.9*8.4</f>
        <v>24.36</v>
      </c>
      <c r="N9149">
        <v>1</v>
      </c>
      <c r="O9149">
        <v>2.9</v>
      </c>
      <c r="P9149">
        <v>8.4</v>
      </c>
    </row>
    <row r="9150" spans="13:16" x14ac:dyDescent="0.25">
      <c r="M9150">
        <f>1*2.9*9.4</f>
        <v>27.26</v>
      </c>
      <c r="N9150">
        <v>1</v>
      </c>
      <c r="O9150">
        <v>2.9</v>
      </c>
      <c r="P9150">
        <v>9.4</v>
      </c>
    </row>
    <row r="9151" spans="13:16" x14ac:dyDescent="0.25">
      <c r="M9151">
        <f>1*2.9*10.4</f>
        <v>30.16</v>
      </c>
      <c r="N9151">
        <v>1</v>
      </c>
      <c r="O9151">
        <v>2.9</v>
      </c>
      <c r="P9151">
        <v>10.4</v>
      </c>
    </row>
    <row r="9152" spans="13:16" x14ac:dyDescent="0.25">
      <c r="M9152">
        <f>1*2.9*1.5</f>
        <v>4.3499999999999996</v>
      </c>
      <c r="N9152">
        <v>1</v>
      </c>
      <c r="O9152">
        <v>2.9</v>
      </c>
      <c r="P9152">
        <v>1.5</v>
      </c>
    </row>
    <row r="9153" spans="13:16" x14ac:dyDescent="0.25">
      <c r="M9153">
        <f>1*2.9*2.5</f>
        <v>7.25</v>
      </c>
      <c r="N9153">
        <v>1</v>
      </c>
      <c r="O9153">
        <v>2.9</v>
      </c>
      <c r="P9153">
        <v>2.5</v>
      </c>
    </row>
    <row r="9154" spans="13:16" x14ac:dyDescent="0.25">
      <c r="M9154">
        <f>1*2.9*3.5</f>
        <v>10.15</v>
      </c>
      <c r="N9154">
        <v>1</v>
      </c>
      <c r="O9154">
        <v>2.9</v>
      </c>
      <c r="P9154">
        <v>3.5</v>
      </c>
    </row>
    <row r="9155" spans="13:16" x14ac:dyDescent="0.25">
      <c r="M9155">
        <f>1*2.9*4.5</f>
        <v>13.049999999999999</v>
      </c>
      <c r="N9155">
        <v>1</v>
      </c>
      <c r="O9155">
        <v>2.9</v>
      </c>
      <c r="P9155">
        <v>4.5</v>
      </c>
    </row>
    <row r="9156" spans="13:16" x14ac:dyDescent="0.25">
      <c r="M9156">
        <f>1*2.9*5.5</f>
        <v>15.95</v>
      </c>
      <c r="N9156">
        <v>1</v>
      </c>
      <c r="O9156">
        <v>2.9</v>
      </c>
      <c r="P9156">
        <v>5.5</v>
      </c>
    </row>
    <row r="9157" spans="13:16" x14ac:dyDescent="0.25">
      <c r="M9157">
        <f>1*2.9*6.5</f>
        <v>18.849999999999998</v>
      </c>
      <c r="N9157">
        <v>1</v>
      </c>
      <c r="O9157">
        <v>2.9</v>
      </c>
      <c r="P9157">
        <v>6.5</v>
      </c>
    </row>
    <row r="9158" spans="13:16" x14ac:dyDescent="0.25">
      <c r="M9158">
        <f>1*2.9*7.5</f>
        <v>21.75</v>
      </c>
      <c r="N9158">
        <v>1</v>
      </c>
      <c r="O9158">
        <v>2.9</v>
      </c>
      <c r="P9158">
        <v>7.5</v>
      </c>
    </row>
    <row r="9159" spans="13:16" x14ac:dyDescent="0.25">
      <c r="M9159">
        <f>1*2.9*8.5</f>
        <v>24.65</v>
      </c>
      <c r="N9159">
        <v>1</v>
      </c>
      <c r="O9159">
        <v>2.9</v>
      </c>
      <c r="P9159">
        <v>8.5</v>
      </c>
    </row>
    <row r="9160" spans="13:16" x14ac:dyDescent="0.25">
      <c r="M9160">
        <f>1*2.9*9.5</f>
        <v>27.55</v>
      </c>
      <c r="N9160">
        <v>1</v>
      </c>
      <c r="O9160">
        <v>2.9</v>
      </c>
      <c r="P9160">
        <v>9.5</v>
      </c>
    </row>
    <row r="9161" spans="13:16" x14ac:dyDescent="0.25">
      <c r="M9161">
        <f>1*2.9*10.5</f>
        <v>30.45</v>
      </c>
      <c r="N9161">
        <v>1</v>
      </c>
      <c r="O9161">
        <v>2.9</v>
      </c>
      <c r="P9161">
        <v>10.5</v>
      </c>
    </row>
    <row r="9162" spans="13:16" x14ac:dyDescent="0.25">
      <c r="M9162">
        <f>1*2.9*1.6</f>
        <v>4.6399999999999997</v>
      </c>
      <c r="N9162">
        <v>1</v>
      </c>
      <c r="O9162">
        <v>2.9</v>
      </c>
      <c r="P9162">
        <v>1.6</v>
      </c>
    </row>
    <row r="9163" spans="13:16" x14ac:dyDescent="0.25">
      <c r="M9163">
        <f>1*2.9*2.6</f>
        <v>7.54</v>
      </c>
      <c r="N9163">
        <v>1</v>
      </c>
      <c r="O9163">
        <v>2.9</v>
      </c>
      <c r="P9163">
        <v>2.6</v>
      </c>
    </row>
    <row r="9164" spans="13:16" x14ac:dyDescent="0.25">
      <c r="M9164">
        <f>1*2.9*3.6</f>
        <v>10.44</v>
      </c>
      <c r="N9164">
        <v>1</v>
      </c>
      <c r="O9164">
        <v>2.9</v>
      </c>
      <c r="P9164">
        <v>3.6</v>
      </c>
    </row>
    <row r="9165" spans="13:16" x14ac:dyDescent="0.25">
      <c r="M9165">
        <f>1*2.9*4.6</f>
        <v>13.339999999999998</v>
      </c>
      <c r="N9165">
        <v>1</v>
      </c>
      <c r="O9165">
        <v>2.9</v>
      </c>
      <c r="P9165">
        <v>4.5999999999999996</v>
      </c>
    </row>
    <row r="9166" spans="13:16" x14ac:dyDescent="0.25">
      <c r="M9166">
        <f>1*2.9*5.6</f>
        <v>16.239999999999998</v>
      </c>
      <c r="N9166">
        <v>1</v>
      </c>
      <c r="O9166">
        <v>2.9</v>
      </c>
      <c r="P9166">
        <v>5.6</v>
      </c>
    </row>
    <row r="9167" spans="13:16" x14ac:dyDescent="0.25">
      <c r="M9167">
        <f>1*2.9*6.6</f>
        <v>19.139999999999997</v>
      </c>
      <c r="N9167">
        <v>1</v>
      </c>
      <c r="O9167">
        <v>2.9</v>
      </c>
      <c r="P9167">
        <v>6.6</v>
      </c>
    </row>
    <row r="9168" spans="13:16" x14ac:dyDescent="0.25">
      <c r="M9168">
        <f>1*2.9*7.6</f>
        <v>22.04</v>
      </c>
      <c r="N9168">
        <v>1</v>
      </c>
      <c r="O9168">
        <v>2.9</v>
      </c>
      <c r="P9168">
        <v>7.6</v>
      </c>
    </row>
    <row r="9169" spans="13:16" x14ac:dyDescent="0.25">
      <c r="M9169">
        <f>1*2.9*8.6</f>
        <v>24.939999999999998</v>
      </c>
      <c r="N9169">
        <v>1</v>
      </c>
      <c r="O9169">
        <v>2.9</v>
      </c>
      <c r="P9169">
        <v>8.6</v>
      </c>
    </row>
    <row r="9170" spans="13:16" x14ac:dyDescent="0.25">
      <c r="M9170">
        <f>1*2.9*9.6</f>
        <v>27.84</v>
      </c>
      <c r="N9170">
        <v>1</v>
      </c>
      <c r="O9170">
        <v>2.9</v>
      </c>
      <c r="P9170">
        <v>9.6</v>
      </c>
    </row>
    <row r="9171" spans="13:16" x14ac:dyDescent="0.25">
      <c r="M9171">
        <f>1*2.9*10.6</f>
        <v>30.74</v>
      </c>
      <c r="N9171">
        <v>1</v>
      </c>
      <c r="O9171">
        <v>2.9</v>
      </c>
      <c r="P9171">
        <v>10.6</v>
      </c>
    </row>
    <row r="9172" spans="13:16" x14ac:dyDescent="0.25">
      <c r="M9172">
        <f>1*2.9*1.7</f>
        <v>4.93</v>
      </c>
      <c r="N9172">
        <v>1</v>
      </c>
      <c r="O9172">
        <v>2.9</v>
      </c>
      <c r="P9172">
        <v>1.7</v>
      </c>
    </row>
    <row r="9173" spans="13:16" x14ac:dyDescent="0.25">
      <c r="M9173">
        <f>1*2.9*2.7</f>
        <v>7.83</v>
      </c>
      <c r="N9173">
        <v>1</v>
      </c>
      <c r="O9173">
        <v>2.9</v>
      </c>
      <c r="P9173">
        <v>2.7</v>
      </c>
    </row>
    <row r="9174" spans="13:16" x14ac:dyDescent="0.25">
      <c r="M9174">
        <f>1*2.9*3.7</f>
        <v>10.73</v>
      </c>
      <c r="N9174">
        <v>1</v>
      </c>
      <c r="O9174">
        <v>2.9</v>
      </c>
      <c r="P9174">
        <v>3.7</v>
      </c>
    </row>
    <row r="9175" spans="13:16" x14ac:dyDescent="0.25">
      <c r="M9175">
        <f>1*2.9*4.7</f>
        <v>13.63</v>
      </c>
      <c r="N9175">
        <v>1</v>
      </c>
      <c r="O9175">
        <v>2.9</v>
      </c>
      <c r="P9175">
        <v>4.7</v>
      </c>
    </row>
    <row r="9176" spans="13:16" x14ac:dyDescent="0.25">
      <c r="M9176">
        <f>1*2.9*5.7</f>
        <v>16.53</v>
      </c>
      <c r="N9176">
        <v>1</v>
      </c>
      <c r="O9176">
        <v>2.9</v>
      </c>
      <c r="P9176">
        <v>5.7</v>
      </c>
    </row>
    <row r="9177" spans="13:16" x14ac:dyDescent="0.25">
      <c r="M9177">
        <f>1*2.9*6.7</f>
        <v>19.43</v>
      </c>
      <c r="N9177">
        <v>1</v>
      </c>
      <c r="O9177">
        <v>2.9</v>
      </c>
      <c r="P9177">
        <v>6.7</v>
      </c>
    </row>
    <row r="9178" spans="13:16" x14ac:dyDescent="0.25">
      <c r="M9178">
        <f>1*2.9*7.7</f>
        <v>22.33</v>
      </c>
      <c r="N9178">
        <v>1</v>
      </c>
      <c r="O9178">
        <v>2.9</v>
      </c>
      <c r="P9178">
        <v>7.7</v>
      </c>
    </row>
    <row r="9179" spans="13:16" x14ac:dyDescent="0.25">
      <c r="M9179">
        <f>1*2.9*8.7</f>
        <v>25.229999999999997</v>
      </c>
      <c r="N9179">
        <v>1</v>
      </c>
      <c r="O9179">
        <v>2.9</v>
      </c>
      <c r="P9179">
        <v>8.6999999999999993</v>
      </c>
    </row>
    <row r="9180" spans="13:16" x14ac:dyDescent="0.25">
      <c r="M9180">
        <f>1*2.9*9.7</f>
        <v>28.129999999999995</v>
      </c>
      <c r="N9180">
        <v>1</v>
      </c>
      <c r="O9180">
        <v>2.9</v>
      </c>
      <c r="P9180">
        <v>9.6999999999999993</v>
      </c>
    </row>
    <row r="9181" spans="13:16" x14ac:dyDescent="0.25">
      <c r="M9181">
        <f>1*2.9*10.7</f>
        <v>31.029999999999998</v>
      </c>
      <c r="N9181">
        <v>1</v>
      </c>
      <c r="O9181">
        <v>2.9</v>
      </c>
      <c r="P9181">
        <v>10.7</v>
      </c>
    </row>
    <row r="9182" spans="13:16" x14ac:dyDescent="0.25">
      <c r="M9182">
        <f>1*2.9*1.8</f>
        <v>5.22</v>
      </c>
      <c r="N9182">
        <v>1</v>
      </c>
      <c r="O9182">
        <v>2.9</v>
      </c>
      <c r="P9182">
        <v>1.8</v>
      </c>
    </row>
    <row r="9183" spans="13:16" x14ac:dyDescent="0.25">
      <c r="M9183">
        <f>1*2.9*2.8</f>
        <v>8.1199999999999992</v>
      </c>
      <c r="N9183">
        <v>1</v>
      </c>
      <c r="O9183">
        <v>2.9</v>
      </c>
      <c r="P9183">
        <v>2.8</v>
      </c>
    </row>
    <row r="9184" spans="13:16" x14ac:dyDescent="0.25">
      <c r="M9184">
        <f>1*2.9*3.8</f>
        <v>11.02</v>
      </c>
      <c r="N9184">
        <v>1</v>
      </c>
      <c r="O9184">
        <v>2.9</v>
      </c>
      <c r="P9184">
        <v>3.8</v>
      </c>
    </row>
    <row r="9185" spans="13:16" x14ac:dyDescent="0.25">
      <c r="M9185">
        <f>1*2.9*4.8</f>
        <v>13.92</v>
      </c>
      <c r="N9185">
        <v>1</v>
      </c>
      <c r="O9185">
        <v>2.9</v>
      </c>
      <c r="P9185">
        <v>4.8</v>
      </c>
    </row>
    <row r="9186" spans="13:16" x14ac:dyDescent="0.25">
      <c r="M9186">
        <f>1*2.9*5.8</f>
        <v>16.82</v>
      </c>
      <c r="N9186">
        <v>1</v>
      </c>
      <c r="O9186">
        <v>2.9</v>
      </c>
      <c r="P9186">
        <v>5.8</v>
      </c>
    </row>
    <row r="9187" spans="13:16" x14ac:dyDescent="0.25">
      <c r="M9187">
        <f>1*2.9*6.8</f>
        <v>19.72</v>
      </c>
      <c r="N9187">
        <v>1</v>
      </c>
      <c r="O9187">
        <v>2.9</v>
      </c>
      <c r="P9187">
        <v>6.8</v>
      </c>
    </row>
    <row r="9188" spans="13:16" x14ac:dyDescent="0.25">
      <c r="M9188">
        <f>1*2.9*7.8</f>
        <v>22.619999999999997</v>
      </c>
      <c r="N9188">
        <v>1</v>
      </c>
      <c r="O9188">
        <v>2.9</v>
      </c>
      <c r="P9188">
        <v>7.8</v>
      </c>
    </row>
    <row r="9189" spans="13:16" x14ac:dyDescent="0.25">
      <c r="M9189">
        <f>1*2.9*8.8</f>
        <v>25.52</v>
      </c>
      <c r="N9189">
        <v>1</v>
      </c>
      <c r="O9189">
        <v>2.9</v>
      </c>
      <c r="P9189">
        <v>8.8000000000000007</v>
      </c>
    </row>
    <row r="9190" spans="13:16" x14ac:dyDescent="0.25">
      <c r="M9190">
        <f>1*2.9*9.8</f>
        <v>28.42</v>
      </c>
      <c r="N9190">
        <v>1</v>
      </c>
      <c r="O9190">
        <v>2.9</v>
      </c>
      <c r="P9190">
        <v>9.8000000000000007</v>
      </c>
    </row>
    <row r="9191" spans="13:16" x14ac:dyDescent="0.25">
      <c r="M9191">
        <f>1*2.9*10.8</f>
        <v>31.32</v>
      </c>
      <c r="N9191">
        <v>1</v>
      </c>
      <c r="O9191">
        <v>2.9</v>
      </c>
      <c r="P9191">
        <v>10.8</v>
      </c>
    </row>
    <row r="9192" spans="13:16" x14ac:dyDescent="0.25">
      <c r="M9192">
        <f>1*2.9*1.9</f>
        <v>5.51</v>
      </c>
      <c r="N9192">
        <v>1</v>
      </c>
      <c r="O9192">
        <v>2.9</v>
      </c>
      <c r="P9192">
        <v>1.9</v>
      </c>
    </row>
    <row r="9193" spans="13:16" x14ac:dyDescent="0.25">
      <c r="M9193">
        <f>1*2.9*2.9</f>
        <v>8.41</v>
      </c>
      <c r="N9193">
        <v>1</v>
      </c>
      <c r="O9193">
        <v>2.9</v>
      </c>
      <c r="P9193">
        <v>2.9</v>
      </c>
    </row>
    <row r="9194" spans="13:16" x14ac:dyDescent="0.25">
      <c r="M9194">
        <f>1*2.9*3.9</f>
        <v>11.309999999999999</v>
      </c>
      <c r="N9194">
        <v>1</v>
      </c>
      <c r="O9194">
        <v>2.9</v>
      </c>
      <c r="P9194">
        <v>3.9</v>
      </c>
    </row>
    <row r="9195" spans="13:16" x14ac:dyDescent="0.25">
      <c r="M9195">
        <f>1*2.9*4.9</f>
        <v>14.21</v>
      </c>
      <c r="N9195">
        <v>1</v>
      </c>
      <c r="O9195">
        <v>2.9</v>
      </c>
      <c r="P9195">
        <v>4.9000000000000004</v>
      </c>
    </row>
    <row r="9196" spans="13:16" x14ac:dyDescent="0.25">
      <c r="M9196">
        <f>1*2.9*5.9</f>
        <v>17.11</v>
      </c>
      <c r="N9196">
        <v>1</v>
      </c>
      <c r="O9196">
        <v>2.9</v>
      </c>
      <c r="P9196">
        <v>5.9</v>
      </c>
    </row>
    <row r="9197" spans="13:16" x14ac:dyDescent="0.25">
      <c r="M9197">
        <f>1*2.9*6.9</f>
        <v>20.010000000000002</v>
      </c>
      <c r="N9197">
        <v>1</v>
      </c>
      <c r="O9197">
        <v>2.9</v>
      </c>
      <c r="P9197">
        <v>6.9</v>
      </c>
    </row>
    <row r="9198" spans="13:16" x14ac:dyDescent="0.25">
      <c r="M9198">
        <f>1*2.9*7.9</f>
        <v>22.91</v>
      </c>
      <c r="N9198">
        <v>1</v>
      </c>
      <c r="O9198">
        <v>2.9</v>
      </c>
      <c r="P9198">
        <v>7.9</v>
      </c>
    </row>
    <row r="9199" spans="13:16" x14ac:dyDescent="0.25">
      <c r="M9199">
        <f>1*2.9*8.9</f>
        <v>25.81</v>
      </c>
      <c r="N9199">
        <v>1</v>
      </c>
      <c r="O9199">
        <v>2.9</v>
      </c>
      <c r="P9199">
        <v>8.9</v>
      </c>
    </row>
    <row r="9200" spans="13:16" x14ac:dyDescent="0.25">
      <c r="M9200">
        <f>1*2.9*9.9</f>
        <v>28.71</v>
      </c>
      <c r="N9200">
        <v>1</v>
      </c>
      <c r="O9200">
        <v>2.9</v>
      </c>
      <c r="P9200">
        <v>9.9</v>
      </c>
    </row>
    <row r="9201" spans="13:16" x14ac:dyDescent="0.25">
      <c r="M9201">
        <f>1*2.9*10.9</f>
        <v>31.61</v>
      </c>
      <c r="N9201">
        <v>1</v>
      </c>
      <c r="O9201">
        <v>2.9</v>
      </c>
      <c r="P9201">
        <v>10.9</v>
      </c>
    </row>
    <row r="9202" spans="13:16" x14ac:dyDescent="0.25">
      <c r="M9202">
        <f>1*3.9*1</f>
        <v>3.9</v>
      </c>
      <c r="N9202">
        <v>1</v>
      </c>
      <c r="O9202">
        <v>3.9</v>
      </c>
      <c r="P9202">
        <v>1</v>
      </c>
    </row>
    <row r="9203" spans="13:16" x14ac:dyDescent="0.25">
      <c r="M9203">
        <f>1*3.9*2</f>
        <v>7.8</v>
      </c>
      <c r="N9203">
        <v>1</v>
      </c>
      <c r="O9203">
        <v>3.9</v>
      </c>
      <c r="P9203">
        <v>2</v>
      </c>
    </row>
    <row r="9204" spans="13:16" x14ac:dyDescent="0.25">
      <c r="M9204">
        <f>1*3.9*3</f>
        <v>11.7</v>
      </c>
      <c r="N9204">
        <v>1</v>
      </c>
      <c r="O9204">
        <v>3.9</v>
      </c>
      <c r="P9204">
        <v>3</v>
      </c>
    </row>
    <row r="9205" spans="13:16" x14ac:dyDescent="0.25">
      <c r="M9205">
        <f>1*3.9*4</f>
        <v>15.6</v>
      </c>
      <c r="N9205">
        <v>1</v>
      </c>
      <c r="O9205">
        <v>3.9</v>
      </c>
      <c r="P9205">
        <v>4</v>
      </c>
    </row>
    <row r="9206" spans="13:16" x14ac:dyDescent="0.25">
      <c r="M9206">
        <f>1*3.9*5</f>
        <v>19.5</v>
      </c>
      <c r="N9206">
        <v>1</v>
      </c>
      <c r="O9206">
        <v>3.9</v>
      </c>
      <c r="P9206">
        <v>5</v>
      </c>
    </row>
    <row r="9207" spans="13:16" x14ac:dyDescent="0.25">
      <c r="M9207">
        <f>1*3.9*6</f>
        <v>23.4</v>
      </c>
      <c r="N9207">
        <v>1</v>
      </c>
      <c r="O9207">
        <v>3.9</v>
      </c>
      <c r="P9207">
        <v>6</v>
      </c>
    </row>
    <row r="9208" spans="13:16" x14ac:dyDescent="0.25">
      <c r="M9208">
        <f>1*3.9*7</f>
        <v>27.3</v>
      </c>
      <c r="N9208">
        <v>1</v>
      </c>
      <c r="O9208">
        <v>3.9</v>
      </c>
      <c r="P9208">
        <v>7</v>
      </c>
    </row>
    <row r="9209" spans="13:16" x14ac:dyDescent="0.25">
      <c r="M9209">
        <f>1*3.9*8</f>
        <v>31.2</v>
      </c>
      <c r="N9209">
        <v>1</v>
      </c>
      <c r="O9209">
        <v>3.9</v>
      </c>
      <c r="P9209">
        <v>8</v>
      </c>
    </row>
    <row r="9210" spans="13:16" x14ac:dyDescent="0.25">
      <c r="M9210">
        <f>1*3.9*9</f>
        <v>35.1</v>
      </c>
      <c r="N9210">
        <v>1</v>
      </c>
      <c r="O9210">
        <v>3.9</v>
      </c>
      <c r="P9210">
        <v>9</v>
      </c>
    </row>
    <row r="9211" spans="13:16" x14ac:dyDescent="0.25">
      <c r="M9211">
        <f>1*3.9*10</f>
        <v>39</v>
      </c>
      <c r="N9211">
        <v>1</v>
      </c>
      <c r="O9211">
        <v>3.9</v>
      </c>
      <c r="P9211">
        <v>10</v>
      </c>
    </row>
    <row r="9212" spans="13:16" x14ac:dyDescent="0.25">
      <c r="M9212">
        <f>1*3.9*1.1</f>
        <v>4.29</v>
      </c>
      <c r="N9212">
        <v>1</v>
      </c>
      <c r="O9212">
        <v>3.9</v>
      </c>
      <c r="P9212">
        <v>1.1000000000000001</v>
      </c>
    </row>
    <row r="9213" spans="13:16" x14ac:dyDescent="0.25">
      <c r="M9213">
        <f>1*3.9*2.1</f>
        <v>8.19</v>
      </c>
      <c r="N9213">
        <v>1</v>
      </c>
      <c r="O9213">
        <v>3.9</v>
      </c>
      <c r="P9213">
        <v>2.1</v>
      </c>
    </row>
    <row r="9214" spans="13:16" x14ac:dyDescent="0.25">
      <c r="M9214">
        <f>1*3.9*3.1</f>
        <v>12.09</v>
      </c>
      <c r="N9214">
        <v>1</v>
      </c>
      <c r="O9214">
        <v>3.9</v>
      </c>
      <c r="P9214">
        <v>3.1</v>
      </c>
    </row>
    <row r="9215" spans="13:16" x14ac:dyDescent="0.25">
      <c r="M9215">
        <f>1*3.9*4.1</f>
        <v>15.989999999999998</v>
      </c>
      <c r="N9215">
        <v>1</v>
      </c>
      <c r="O9215">
        <v>3.9</v>
      </c>
      <c r="P9215">
        <v>4.0999999999999996</v>
      </c>
    </row>
    <row r="9216" spans="13:16" x14ac:dyDescent="0.25">
      <c r="M9216">
        <f>1*3.9*5.1</f>
        <v>19.889999999999997</v>
      </c>
      <c r="N9216">
        <v>1</v>
      </c>
      <c r="O9216">
        <v>3.9</v>
      </c>
      <c r="P9216">
        <v>5.0999999999999996</v>
      </c>
    </row>
    <row r="9217" spans="13:16" x14ac:dyDescent="0.25">
      <c r="M9217">
        <f>1*3.9*6.1</f>
        <v>23.79</v>
      </c>
      <c r="N9217">
        <v>1</v>
      </c>
      <c r="O9217">
        <v>3.9</v>
      </c>
      <c r="P9217">
        <v>6.1</v>
      </c>
    </row>
    <row r="9218" spans="13:16" x14ac:dyDescent="0.25">
      <c r="M9218">
        <f>1*3.9*7.1</f>
        <v>27.689999999999998</v>
      </c>
      <c r="N9218">
        <v>1</v>
      </c>
      <c r="O9218">
        <v>3.9</v>
      </c>
      <c r="P9218">
        <v>7.1</v>
      </c>
    </row>
    <row r="9219" spans="13:16" x14ac:dyDescent="0.25">
      <c r="M9219">
        <f>1*3.9*8.1</f>
        <v>31.589999999999996</v>
      </c>
      <c r="N9219">
        <v>1</v>
      </c>
      <c r="O9219">
        <v>3.9</v>
      </c>
      <c r="P9219">
        <v>8.1</v>
      </c>
    </row>
    <row r="9220" spans="13:16" x14ac:dyDescent="0.25">
      <c r="M9220">
        <f>1*3.9*9.1</f>
        <v>35.489999999999995</v>
      </c>
      <c r="N9220">
        <v>1</v>
      </c>
      <c r="O9220">
        <v>3.9</v>
      </c>
      <c r="P9220">
        <v>9.1</v>
      </c>
    </row>
    <row r="9221" spans="13:16" x14ac:dyDescent="0.25">
      <c r="M9221">
        <f>1*3.9*10.1</f>
        <v>39.39</v>
      </c>
      <c r="N9221">
        <v>1</v>
      </c>
      <c r="O9221">
        <v>3.9</v>
      </c>
      <c r="P9221">
        <v>10.1</v>
      </c>
    </row>
    <row r="9222" spans="13:16" x14ac:dyDescent="0.25">
      <c r="M9222">
        <f>1*3.9*1.2</f>
        <v>4.68</v>
      </c>
      <c r="N9222">
        <v>1</v>
      </c>
      <c r="O9222">
        <v>3.9</v>
      </c>
      <c r="P9222">
        <v>1.2</v>
      </c>
    </row>
    <row r="9223" spans="13:16" x14ac:dyDescent="0.25">
      <c r="M9223">
        <f>1*3.9*2.2</f>
        <v>8.58</v>
      </c>
      <c r="N9223">
        <v>1</v>
      </c>
      <c r="O9223">
        <v>3.9</v>
      </c>
      <c r="P9223">
        <v>2.2000000000000002</v>
      </c>
    </row>
    <row r="9224" spans="13:16" x14ac:dyDescent="0.25">
      <c r="M9224">
        <f>1*3.9*3.2</f>
        <v>12.48</v>
      </c>
      <c r="N9224">
        <v>1</v>
      </c>
      <c r="O9224">
        <v>3.9</v>
      </c>
      <c r="P9224">
        <v>3.2</v>
      </c>
    </row>
    <row r="9225" spans="13:16" x14ac:dyDescent="0.25">
      <c r="M9225">
        <f>1*3.9*4.2</f>
        <v>16.38</v>
      </c>
      <c r="N9225">
        <v>1</v>
      </c>
      <c r="O9225">
        <v>3.9</v>
      </c>
      <c r="P9225">
        <v>4.2</v>
      </c>
    </row>
    <row r="9226" spans="13:16" x14ac:dyDescent="0.25">
      <c r="M9226">
        <f>1*3.9*5.2</f>
        <v>20.28</v>
      </c>
      <c r="N9226">
        <v>1</v>
      </c>
      <c r="O9226">
        <v>3.9</v>
      </c>
      <c r="P9226">
        <v>5.2</v>
      </c>
    </row>
    <row r="9227" spans="13:16" x14ac:dyDescent="0.25">
      <c r="M9227">
        <f>1*3.9*6.2</f>
        <v>24.18</v>
      </c>
      <c r="N9227">
        <v>1</v>
      </c>
      <c r="O9227">
        <v>3.9</v>
      </c>
      <c r="P9227">
        <v>6.2</v>
      </c>
    </row>
    <row r="9228" spans="13:16" x14ac:dyDescent="0.25">
      <c r="M9228">
        <f>1*3.9*7.2</f>
        <v>28.08</v>
      </c>
      <c r="N9228">
        <v>1</v>
      </c>
      <c r="O9228">
        <v>3.9</v>
      </c>
      <c r="P9228">
        <v>7.2</v>
      </c>
    </row>
    <row r="9229" spans="13:16" x14ac:dyDescent="0.25">
      <c r="M9229">
        <f>1*3.9*8.2</f>
        <v>31.979999999999997</v>
      </c>
      <c r="N9229">
        <v>1</v>
      </c>
      <c r="O9229">
        <v>3.9</v>
      </c>
      <c r="P9229">
        <v>8.1999999999999993</v>
      </c>
    </row>
    <row r="9230" spans="13:16" x14ac:dyDescent="0.25">
      <c r="M9230">
        <f>1*3.9*9.2</f>
        <v>35.879999999999995</v>
      </c>
      <c r="N9230">
        <v>1</v>
      </c>
      <c r="O9230">
        <v>3.9</v>
      </c>
      <c r="P9230">
        <v>9.1999999999999993</v>
      </c>
    </row>
    <row r="9231" spans="13:16" x14ac:dyDescent="0.25">
      <c r="M9231">
        <f>1*3.9*10.2</f>
        <v>39.779999999999994</v>
      </c>
      <c r="N9231">
        <v>1</v>
      </c>
      <c r="O9231">
        <v>3.9</v>
      </c>
      <c r="P9231">
        <v>10.199999999999999</v>
      </c>
    </row>
    <row r="9232" spans="13:16" x14ac:dyDescent="0.25">
      <c r="M9232">
        <f>1*3.9*1.3</f>
        <v>5.07</v>
      </c>
      <c r="N9232">
        <v>1</v>
      </c>
      <c r="O9232">
        <v>3.9</v>
      </c>
      <c r="P9232">
        <v>1.3</v>
      </c>
    </row>
    <row r="9233" spans="13:16" x14ac:dyDescent="0.25">
      <c r="M9233">
        <f>1*3.9*2.3</f>
        <v>8.9699999999999989</v>
      </c>
      <c r="N9233">
        <v>1</v>
      </c>
      <c r="O9233">
        <v>3.9</v>
      </c>
      <c r="P9233">
        <v>2.2999999999999998</v>
      </c>
    </row>
    <row r="9234" spans="13:16" x14ac:dyDescent="0.25">
      <c r="M9234">
        <f>1*3.9*3.3</f>
        <v>12.87</v>
      </c>
      <c r="N9234">
        <v>1</v>
      </c>
      <c r="O9234">
        <v>3.9</v>
      </c>
      <c r="P9234">
        <v>3.3</v>
      </c>
    </row>
    <row r="9235" spans="13:16" x14ac:dyDescent="0.25">
      <c r="M9235">
        <f>1*3.9*4.3</f>
        <v>16.77</v>
      </c>
      <c r="N9235">
        <v>1</v>
      </c>
      <c r="O9235">
        <v>3.9</v>
      </c>
      <c r="P9235">
        <v>4.3</v>
      </c>
    </row>
    <row r="9236" spans="13:16" x14ac:dyDescent="0.25">
      <c r="M9236">
        <f>1*3.9*5.3</f>
        <v>20.669999999999998</v>
      </c>
      <c r="N9236">
        <v>1</v>
      </c>
      <c r="O9236">
        <v>3.9</v>
      </c>
      <c r="P9236">
        <v>5.3</v>
      </c>
    </row>
    <row r="9237" spans="13:16" x14ac:dyDescent="0.25">
      <c r="M9237">
        <f>1*3.9*6.3</f>
        <v>24.57</v>
      </c>
      <c r="N9237">
        <v>1</v>
      </c>
      <c r="O9237">
        <v>3.9</v>
      </c>
      <c r="P9237">
        <v>6.3</v>
      </c>
    </row>
    <row r="9238" spans="13:16" x14ac:dyDescent="0.25">
      <c r="M9238">
        <f>1*3.9*7.3</f>
        <v>28.47</v>
      </c>
      <c r="N9238">
        <v>1</v>
      </c>
      <c r="O9238">
        <v>3.9</v>
      </c>
      <c r="P9238">
        <v>7.3</v>
      </c>
    </row>
    <row r="9239" spans="13:16" x14ac:dyDescent="0.25">
      <c r="M9239">
        <f>1*3.9*8.3</f>
        <v>32.370000000000005</v>
      </c>
      <c r="N9239">
        <v>1</v>
      </c>
      <c r="O9239">
        <v>3.9</v>
      </c>
      <c r="P9239">
        <v>8.3000000000000007</v>
      </c>
    </row>
    <row r="9240" spans="13:16" x14ac:dyDescent="0.25">
      <c r="M9240">
        <f>1*3.9*9.3</f>
        <v>36.270000000000003</v>
      </c>
      <c r="N9240">
        <v>1</v>
      </c>
      <c r="O9240">
        <v>3.9</v>
      </c>
      <c r="P9240">
        <v>9.3000000000000007</v>
      </c>
    </row>
    <row r="9241" spans="13:16" x14ac:dyDescent="0.25">
      <c r="M9241">
        <f>1*3.9*10.3</f>
        <v>40.17</v>
      </c>
      <c r="N9241">
        <v>1</v>
      </c>
      <c r="O9241">
        <v>3.9</v>
      </c>
      <c r="P9241">
        <v>10.3</v>
      </c>
    </row>
    <row r="9242" spans="13:16" x14ac:dyDescent="0.25">
      <c r="M9242">
        <f>1*3.9*1.4</f>
        <v>5.46</v>
      </c>
      <c r="N9242">
        <v>1</v>
      </c>
      <c r="O9242">
        <v>3.9</v>
      </c>
      <c r="P9242">
        <v>1.4</v>
      </c>
    </row>
    <row r="9243" spans="13:16" x14ac:dyDescent="0.25">
      <c r="M9243">
        <f>1*3.9*2.4</f>
        <v>9.36</v>
      </c>
      <c r="N9243">
        <v>1</v>
      </c>
      <c r="O9243">
        <v>3.9</v>
      </c>
      <c r="P9243">
        <v>2.4</v>
      </c>
    </row>
    <row r="9244" spans="13:16" x14ac:dyDescent="0.25">
      <c r="M9244">
        <f>1*3.9*3.4</f>
        <v>13.26</v>
      </c>
      <c r="N9244">
        <v>1</v>
      </c>
      <c r="O9244">
        <v>3.9</v>
      </c>
      <c r="P9244">
        <v>3.4</v>
      </c>
    </row>
    <row r="9245" spans="13:16" x14ac:dyDescent="0.25">
      <c r="M9245">
        <f>1*3.9*4.4</f>
        <v>17.16</v>
      </c>
      <c r="N9245">
        <v>1</v>
      </c>
      <c r="O9245">
        <v>3.9</v>
      </c>
      <c r="P9245">
        <v>4.4000000000000004</v>
      </c>
    </row>
    <row r="9246" spans="13:16" x14ac:dyDescent="0.25">
      <c r="M9246">
        <f>1*3.9*5.4</f>
        <v>21.060000000000002</v>
      </c>
      <c r="N9246">
        <v>1</v>
      </c>
      <c r="O9246">
        <v>3.9</v>
      </c>
      <c r="P9246">
        <v>5.4</v>
      </c>
    </row>
    <row r="9247" spans="13:16" x14ac:dyDescent="0.25">
      <c r="M9247">
        <f>1*3.9*6.4</f>
        <v>24.96</v>
      </c>
      <c r="N9247">
        <v>1</v>
      </c>
      <c r="O9247">
        <v>3.9</v>
      </c>
      <c r="P9247">
        <v>6.4</v>
      </c>
    </row>
    <row r="9248" spans="13:16" x14ac:dyDescent="0.25">
      <c r="M9248">
        <f>1*3.9*7.4</f>
        <v>28.86</v>
      </c>
      <c r="N9248">
        <v>1</v>
      </c>
      <c r="O9248">
        <v>3.9</v>
      </c>
      <c r="P9248">
        <v>7.4</v>
      </c>
    </row>
    <row r="9249" spans="13:16" x14ac:dyDescent="0.25">
      <c r="M9249">
        <f>1*3.9*8.4</f>
        <v>32.76</v>
      </c>
      <c r="N9249">
        <v>1</v>
      </c>
      <c r="O9249">
        <v>3.9</v>
      </c>
      <c r="P9249">
        <v>8.4</v>
      </c>
    </row>
    <row r="9250" spans="13:16" x14ac:dyDescent="0.25">
      <c r="M9250">
        <f>1*3.9*9.4</f>
        <v>36.660000000000004</v>
      </c>
      <c r="N9250">
        <v>1</v>
      </c>
      <c r="O9250">
        <v>3.9</v>
      </c>
      <c r="P9250">
        <v>9.4</v>
      </c>
    </row>
    <row r="9251" spans="13:16" x14ac:dyDescent="0.25">
      <c r="M9251">
        <f>1*3.9*10.4</f>
        <v>40.56</v>
      </c>
      <c r="N9251">
        <v>1</v>
      </c>
      <c r="O9251">
        <v>3.9</v>
      </c>
      <c r="P9251">
        <v>10.4</v>
      </c>
    </row>
    <row r="9252" spans="13:16" x14ac:dyDescent="0.25">
      <c r="M9252">
        <f>1*3.9*1.5</f>
        <v>5.85</v>
      </c>
      <c r="N9252">
        <v>1</v>
      </c>
      <c r="O9252">
        <v>3.9</v>
      </c>
      <c r="P9252">
        <v>1.5</v>
      </c>
    </row>
    <row r="9253" spans="13:16" x14ac:dyDescent="0.25">
      <c r="M9253">
        <f>1*3.9*2.5</f>
        <v>9.75</v>
      </c>
      <c r="N9253">
        <v>1</v>
      </c>
      <c r="O9253">
        <v>3.9</v>
      </c>
      <c r="P9253">
        <v>2.5</v>
      </c>
    </row>
    <row r="9254" spans="13:16" x14ac:dyDescent="0.25">
      <c r="M9254">
        <f>1*3.9*3.5</f>
        <v>13.65</v>
      </c>
      <c r="N9254">
        <v>1</v>
      </c>
      <c r="O9254">
        <v>3.9</v>
      </c>
      <c r="P9254">
        <v>3.5</v>
      </c>
    </row>
    <row r="9255" spans="13:16" x14ac:dyDescent="0.25">
      <c r="M9255">
        <f>1*3.9*4.5</f>
        <v>17.55</v>
      </c>
      <c r="N9255">
        <v>1</v>
      </c>
      <c r="O9255">
        <v>3.9</v>
      </c>
      <c r="P9255">
        <v>4.5</v>
      </c>
    </row>
    <row r="9256" spans="13:16" x14ac:dyDescent="0.25">
      <c r="M9256">
        <f>1*3.9*5.5</f>
        <v>21.45</v>
      </c>
      <c r="N9256">
        <v>1</v>
      </c>
      <c r="O9256">
        <v>3.9</v>
      </c>
      <c r="P9256">
        <v>5.5</v>
      </c>
    </row>
    <row r="9257" spans="13:16" x14ac:dyDescent="0.25">
      <c r="M9257">
        <f>1*3.9*6.5</f>
        <v>25.349999999999998</v>
      </c>
      <c r="N9257">
        <v>1</v>
      </c>
      <c r="O9257">
        <v>3.9</v>
      </c>
      <c r="P9257">
        <v>6.5</v>
      </c>
    </row>
    <row r="9258" spans="13:16" x14ac:dyDescent="0.25">
      <c r="M9258">
        <f>1*3.9*7.5</f>
        <v>29.25</v>
      </c>
      <c r="N9258">
        <v>1</v>
      </c>
      <c r="O9258">
        <v>3.9</v>
      </c>
      <c r="P9258">
        <v>7.5</v>
      </c>
    </row>
    <row r="9259" spans="13:16" x14ac:dyDescent="0.25">
      <c r="M9259">
        <f>1*3.9*8.5</f>
        <v>33.15</v>
      </c>
      <c r="N9259">
        <v>1</v>
      </c>
      <c r="O9259">
        <v>3.9</v>
      </c>
      <c r="P9259">
        <v>8.5</v>
      </c>
    </row>
    <row r="9260" spans="13:16" x14ac:dyDescent="0.25">
      <c r="M9260">
        <f>1*3.9*9.5</f>
        <v>37.049999999999997</v>
      </c>
      <c r="N9260">
        <v>1</v>
      </c>
      <c r="O9260">
        <v>3.9</v>
      </c>
      <c r="P9260">
        <v>9.5</v>
      </c>
    </row>
    <row r="9261" spans="13:16" x14ac:dyDescent="0.25">
      <c r="M9261">
        <f>1*3.9*10.5</f>
        <v>40.949999999999996</v>
      </c>
      <c r="N9261">
        <v>1</v>
      </c>
      <c r="O9261">
        <v>3.9</v>
      </c>
      <c r="P9261">
        <v>10.5</v>
      </c>
    </row>
    <row r="9262" spans="13:16" x14ac:dyDescent="0.25">
      <c r="M9262">
        <f>1*3.9*1.6</f>
        <v>6.24</v>
      </c>
      <c r="N9262">
        <v>1</v>
      </c>
      <c r="O9262">
        <v>3.9</v>
      </c>
      <c r="P9262">
        <v>1.6</v>
      </c>
    </row>
    <row r="9263" spans="13:16" x14ac:dyDescent="0.25">
      <c r="M9263">
        <f>1*3.9*2.6</f>
        <v>10.14</v>
      </c>
      <c r="N9263">
        <v>1</v>
      </c>
      <c r="O9263">
        <v>3.9</v>
      </c>
      <c r="P9263">
        <v>2.6</v>
      </c>
    </row>
    <row r="9264" spans="13:16" x14ac:dyDescent="0.25">
      <c r="M9264">
        <f>1*3.9*3.6</f>
        <v>14.04</v>
      </c>
      <c r="N9264">
        <v>1</v>
      </c>
      <c r="O9264">
        <v>3.9</v>
      </c>
      <c r="P9264">
        <v>3.6</v>
      </c>
    </row>
    <row r="9265" spans="13:16" x14ac:dyDescent="0.25">
      <c r="M9265">
        <f>1*3.9*4.6</f>
        <v>17.939999999999998</v>
      </c>
      <c r="N9265">
        <v>1</v>
      </c>
      <c r="O9265">
        <v>3.9</v>
      </c>
      <c r="P9265">
        <v>4.5999999999999996</v>
      </c>
    </row>
    <row r="9266" spans="13:16" x14ac:dyDescent="0.25">
      <c r="M9266">
        <f>1*3.9*5.6</f>
        <v>21.84</v>
      </c>
      <c r="N9266">
        <v>1</v>
      </c>
      <c r="O9266">
        <v>3.9</v>
      </c>
      <c r="P9266">
        <v>5.6</v>
      </c>
    </row>
    <row r="9267" spans="13:16" x14ac:dyDescent="0.25">
      <c r="M9267">
        <f>1*3.9*6.6</f>
        <v>25.74</v>
      </c>
      <c r="N9267">
        <v>1</v>
      </c>
      <c r="O9267">
        <v>3.9</v>
      </c>
      <c r="P9267">
        <v>6.6</v>
      </c>
    </row>
    <row r="9268" spans="13:16" x14ac:dyDescent="0.25">
      <c r="M9268">
        <f>1*3.9*7.6</f>
        <v>29.639999999999997</v>
      </c>
      <c r="N9268">
        <v>1</v>
      </c>
      <c r="O9268">
        <v>3.9</v>
      </c>
      <c r="P9268">
        <v>7.6</v>
      </c>
    </row>
    <row r="9269" spans="13:16" x14ac:dyDescent="0.25">
      <c r="M9269">
        <f>1*3.9*8.6</f>
        <v>33.54</v>
      </c>
      <c r="N9269">
        <v>1</v>
      </c>
      <c r="O9269">
        <v>3.9</v>
      </c>
      <c r="P9269">
        <v>8.6</v>
      </c>
    </row>
    <row r="9270" spans="13:16" x14ac:dyDescent="0.25">
      <c r="M9270">
        <f>1*3.9*9.6</f>
        <v>37.44</v>
      </c>
      <c r="N9270">
        <v>1</v>
      </c>
      <c r="O9270">
        <v>3.9</v>
      </c>
      <c r="P9270">
        <v>9.6</v>
      </c>
    </row>
    <row r="9271" spans="13:16" x14ac:dyDescent="0.25">
      <c r="M9271">
        <f>1*3.9*10.6</f>
        <v>41.339999999999996</v>
      </c>
      <c r="N9271">
        <v>1</v>
      </c>
      <c r="O9271">
        <v>3.9</v>
      </c>
      <c r="P9271">
        <v>10.6</v>
      </c>
    </row>
    <row r="9272" spans="13:16" x14ac:dyDescent="0.25">
      <c r="M9272">
        <f>1*3.9*1.7</f>
        <v>6.63</v>
      </c>
      <c r="N9272">
        <v>1</v>
      </c>
      <c r="O9272">
        <v>3.9</v>
      </c>
      <c r="P9272">
        <v>1.7</v>
      </c>
    </row>
    <row r="9273" spans="13:16" x14ac:dyDescent="0.25">
      <c r="M9273">
        <f>1*3.9*2.7</f>
        <v>10.530000000000001</v>
      </c>
      <c r="N9273">
        <v>1</v>
      </c>
      <c r="O9273">
        <v>3.9</v>
      </c>
      <c r="P9273">
        <v>2.7</v>
      </c>
    </row>
    <row r="9274" spans="13:16" x14ac:dyDescent="0.25">
      <c r="M9274">
        <f>1*3.9*3.7</f>
        <v>14.43</v>
      </c>
      <c r="N9274">
        <v>1</v>
      </c>
      <c r="O9274">
        <v>3.9</v>
      </c>
      <c r="P9274">
        <v>3.7</v>
      </c>
    </row>
    <row r="9275" spans="13:16" x14ac:dyDescent="0.25">
      <c r="M9275">
        <f>1*3.9*4.7</f>
        <v>18.330000000000002</v>
      </c>
      <c r="N9275">
        <v>1</v>
      </c>
      <c r="O9275">
        <v>3.9</v>
      </c>
      <c r="P9275">
        <v>4.7</v>
      </c>
    </row>
    <row r="9276" spans="13:16" x14ac:dyDescent="0.25">
      <c r="M9276">
        <f>1*3.9*5.7</f>
        <v>22.23</v>
      </c>
      <c r="N9276">
        <v>1</v>
      </c>
      <c r="O9276">
        <v>3.9</v>
      </c>
      <c r="P9276">
        <v>5.7</v>
      </c>
    </row>
    <row r="9277" spans="13:16" x14ac:dyDescent="0.25">
      <c r="M9277">
        <f>1*3.9*6.7</f>
        <v>26.13</v>
      </c>
      <c r="N9277">
        <v>1</v>
      </c>
      <c r="O9277">
        <v>3.9</v>
      </c>
      <c r="P9277">
        <v>6.7</v>
      </c>
    </row>
    <row r="9278" spans="13:16" x14ac:dyDescent="0.25">
      <c r="M9278">
        <f>1*3.9*7.7</f>
        <v>30.03</v>
      </c>
      <c r="N9278">
        <v>1</v>
      </c>
      <c r="O9278">
        <v>3.9</v>
      </c>
      <c r="P9278">
        <v>7.7</v>
      </c>
    </row>
    <row r="9279" spans="13:16" x14ac:dyDescent="0.25">
      <c r="M9279">
        <f>1*3.9*8.7</f>
        <v>33.93</v>
      </c>
      <c r="N9279">
        <v>1</v>
      </c>
      <c r="O9279">
        <v>3.9</v>
      </c>
      <c r="P9279">
        <v>8.6999999999999993</v>
      </c>
    </row>
    <row r="9280" spans="13:16" x14ac:dyDescent="0.25">
      <c r="M9280">
        <f>1*3.9*9.7</f>
        <v>37.83</v>
      </c>
      <c r="N9280">
        <v>1</v>
      </c>
      <c r="O9280">
        <v>3.9</v>
      </c>
      <c r="P9280">
        <v>9.6999999999999993</v>
      </c>
    </row>
    <row r="9281" spans="13:16" x14ac:dyDescent="0.25">
      <c r="M9281">
        <f>1*3.9*10.7</f>
        <v>41.73</v>
      </c>
      <c r="N9281">
        <v>1</v>
      </c>
      <c r="O9281">
        <v>3.9</v>
      </c>
      <c r="P9281">
        <v>10.7</v>
      </c>
    </row>
    <row r="9282" spans="13:16" x14ac:dyDescent="0.25">
      <c r="M9282">
        <f>1*3.9*1.8</f>
        <v>7.02</v>
      </c>
      <c r="N9282">
        <v>1</v>
      </c>
      <c r="O9282">
        <v>3.9</v>
      </c>
      <c r="P9282">
        <v>1.8</v>
      </c>
    </row>
    <row r="9283" spans="13:16" x14ac:dyDescent="0.25">
      <c r="M9283">
        <f>1*3.9*2.8</f>
        <v>10.92</v>
      </c>
      <c r="N9283">
        <v>1</v>
      </c>
      <c r="O9283">
        <v>3.9</v>
      </c>
      <c r="P9283">
        <v>2.8</v>
      </c>
    </row>
    <row r="9284" spans="13:16" x14ac:dyDescent="0.25">
      <c r="M9284">
        <f>1*3.9*3.8</f>
        <v>14.819999999999999</v>
      </c>
      <c r="N9284">
        <v>1</v>
      </c>
      <c r="O9284">
        <v>3.9</v>
      </c>
      <c r="P9284">
        <v>3.8</v>
      </c>
    </row>
    <row r="9285" spans="13:16" x14ac:dyDescent="0.25">
      <c r="M9285">
        <f>1*3.9*4.8</f>
        <v>18.72</v>
      </c>
      <c r="N9285">
        <v>1</v>
      </c>
      <c r="O9285">
        <v>3.9</v>
      </c>
      <c r="P9285">
        <v>4.8</v>
      </c>
    </row>
    <row r="9286" spans="13:16" x14ac:dyDescent="0.25">
      <c r="M9286">
        <f>1*3.9*5.8</f>
        <v>22.619999999999997</v>
      </c>
      <c r="N9286">
        <v>1</v>
      </c>
      <c r="O9286">
        <v>3.9</v>
      </c>
      <c r="P9286">
        <v>5.8</v>
      </c>
    </row>
    <row r="9287" spans="13:16" x14ac:dyDescent="0.25">
      <c r="M9287">
        <f>1*3.9*6.8</f>
        <v>26.52</v>
      </c>
      <c r="N9287">
        <v>1</v>
      </c>
      <c r="O9287">
        <v>3.9</v>
      </c>
      <c r="P9287">
        <v>6.8</v>
      </c>
    </row>
    <row r="9288" spans="13:16" x14ac:dyDescent="0.25">
      <c r="M9288">
        <f>1*3.9*7.8</f>
        <v>30.419999999999998</v>
      </c>
      <c r="N9288">
        <v>1</v>
      </c>
      <c r="O9288">
        <v>3.9</v>
      </c>
      <c r="P9288">
        <v>7.8</v>
      </c>
    </row>
    <row r="9289" spans="13:16" x14ac:dyDescent="0.25">
      <c r="M9289">
        <f>1*3.9*8.8</f>
        <v>34.32</v>
      </c>
      <c r="N9289">
        <v>1</v>
      </c>
      <c r="O9289">
        <v>3.9</v>
      </c>
      <c r="P9289">
        <v>8.8000000000000007</v>
      </c>
    </row>
    <row r="9290" spans="13:16" x14ac:dyDescent="0.25">
      <c r="M9290">
        <f>1*3.9*9.8</f>
        <v>38.22</v>
      </c>
      <c r="N9290">
        <v>1</v>
      </c>
      <c r="O9290">
        <v>3.9</v>
      </c>
      <c r="P9290">
        <v>9.8000000000000007</v>
      </c>
    </row>
    <row r="9291" spans="13:16" x14ac:dyDescent="0.25">
      <c r="M9291">
        <f>1*3.9*10.8</f>
        <v>42.120000000000005</v>
      </c>
      <c r="N9291">
        <v>1</v>
      </c>
      <c r="O9291">
        <v>3.9</v>
      </c>
      <c r="P9291">
        <v>10.8</v>
      </c>
    </row>
    <row r="9292" spans="13:16" x14ac:dyDescent="0.25">
      <c r="M9292">
        <f>1*3.9*1.9</f>
        <v>7.4099999999999993</v>
      </c>
      <c r="N9292">
        <v>1</v>
      </c>
      <c r="O9292">
        <v>3.9</v>
      </c>
      <c r="P9292">
        <v>1.9</v>
      </c>
    </row>
    <row r="9293" spans="13:16" x14ac:dyDescent="0.25">
      <c r="M9293">
        <f>1*3.9*2.9</f>
        <v>11.309999999999999</v>
      </c>
      <c r="N9293">
        <v>1</v>
      </c>
      <c r="O9293">
        <v>3.9</v>
      </c>
      <c r="P9293">
        <v>2.9</v>
      </c>
    </row>
    <row r="9294" spans="13:16" x14ac:dyDescent="0.25">
      <c r="M9294">
        <f>1*3.9*3.9</f>
        <v>15.209999999999999</v>
      </c>
      <c r="N9294">
        <v>1</v>
      </c>
      <c r="O9294">
        <v>3.9</v>
      </c>
      <c r="P9294">
        <v>3.9</v>
      </c>
    </row>
    <row r="9295" spans="13:16" x14ac:dyDescent="0.25">
      <c r="M9295">
        <f>1*3.9*4.9</f>
        <v>19.11</v>
      </c>
      <c r="N9295">
        <v>1</v>
      </c>
      <c r="O9295">
        <v>3.9</v>
      </c>
      <c r="P9295">
        <v>4.9000000000000004</v>
      </c>
    </row>
    <row r="9296" spans="13:16" x14ac:dyDescent="0.25">
      <c r="M9296">
        <f>1*3.9*5.9</f>
        <v>23.01</v>
      </c>
      <c r="N9296">
        <v>1</v>
      </c>
      <c r="O9296">
        <v>3.9</v>
      </c>
      <c r="P9296">
        <v>5.9</v>
      </c>
    </row>
    <row r="9297" spans="13:16" x14ac:dyDescent="0.25">
      <c r="M9297">
        <f>1*3.9*6.9</f>
        <v>26.91</v>
      </c>
      <c r="N9297">
        <v>1</v>
      </c>
      <c r="O9297">
        <v>3.9</v>
      </c>
      <c r="P9297">
        <v>6.9</v>
      </c>
    </row>
    <row r="9298" spans="13:16" x14ac:dyDescent="0.25">
      <c r="M9298">
        <f>1*3.9*7.9</f>
        <v>30.810000000000002</v>
      </c>
      <c r="N9298">
        <v>1</v>
      </c>
      <c r="O9298">
        <v>3.9</v>
      </c>
      <c r="P9298">
        <v>7.9</v>
      </c>
    </row>
    <row r="9299" spans="13:16" x14ac:dyDescent="0.25">
      <c r="M9299">
        <f>1*3.9*8.9</f>
        <v>34.71</v>
      </c>
      <c r="N9299">
        <v>1</v>
      </c>
      <c r="O9299">
        <v>3.9</v>
      </c>
      <c r="P9299">
        <v>8.9</v>
      </c>
    </row>
    <row r="9300" spans="13:16" x14ac:dyDescent="0.25">
      <c r="M9300">
        <f>1*3.9*9.9</f>
        <v>38.61</v>
      </c>
      <c r="N9300">
        <v>1</v>
      </c>
      <c r="O9300">
        <v>3.9</v>
      </c>
      <c r="P9300">
        <v>9.9</v>
      </c>
    </row>
    <row r="9301" spans="13:16" x14ac:dyDescent="0.25">
      <c r="M9301">
        <f>1*3.9*10.9</f>
        <v>42.51</v>
      </c>
      <c r="N9301">
        <v>1</v>
      </c>
      <c r="O9301">
        <v>3.9</v>
      </c>
      <c r="P9301">
        <v>10.9</v>
      </c>
    </row>
    <row r="9302" spans="13:16" x14ac:dyDescent="0.25">
      <c r="M9302">
        <f>1*4.9*1</f>
        <v>4.9000000000000004</v>
      </c>
      <c r="N9302">
        <v>1</v>
      </c>
      <c r="O9302">
        <v>4.9000000000000004</v>
      </c>
      <c r="P9302">
        <v>1</v>
      </c>
    </row>
    <row r="9303" spans="13:16" x14ac:dyDescent="0.25">
      <c r="M9303">
        <f>1*4.9*2</f>
        <v>9.8000000000000007</v>
      </c>
      <c r="N9303">
        <v>1</v>
      </c>
      <c r="O9303">
        <v>4.9000000000000004</v>
      </c>
      <c r="P9303">
        <v>2</v>
      </c>
    </row>
    <row r="9304" spans="13:16" x14ac:dyDescent="0.25">
      <c r="M9304">
        <f>1*4.9*3</f>
        <v>14.700000000000001</v>
      </c>
      <c r="N9304">
        <v>1</v>
      </c>
      <c r="O9304">
        <v>4.9000000000000004</v>
      </c>
      <c r="P9304">
        <v>3</v>
      </c>
    </row>
    <row r="9305" spans="13:16" x14ac:dyDescent="0.25">
      <c r="M9305">
        <f>1*4.9*4</f>
        <v>19.600000000000001</v>
      </c>
      <c r="N9305">
        <v>1</v>
      </c>
      <c r="O9305">
        <v>4.9000000000000004</v>
      </c>
      <c r="P9305">
        <v>4</v>
      </c>
    </row>
    <row r="9306" spans="13:16" x14ac:dyDescent="0.25">
      <c r="M9306">
        <f>1*4.9*5</f>
        <v>24.5</v>
      </c>
      <c r="N9306">
        <v>1</v>
      </c>
      <c r="O9306">
        <v>4.9000000000000004</v>
      </c>
      <c r="P9306">
        <v>5</v>
      </c>
    </row>
    <row r="9307" spans="13:16" x14ac:dyDescent="0.25">
      <c r="M9307">
        <f>1*4.9*6</f>
        <v>29.400000000000002</v>
      </c>
      <c r="N9307">
        <v>1</v>
      </c>
      <c r="O9307">
        <v>4.9000000000000004</v>
      </c>
      <c r="P9307">
        <v>6</v>
      </c>
    </row>
    <row r="9308" spans="13:16" x14ac:dyDescent="0.25">
      <c r="M9308">
        <f>1*4.9*7</f>
        <v>34.300000000000004</v>
      </c>
      <c r="N9308">
        <v>1</v>
      </c>
      <c r="O9308">
        <v>4.9000000000000004</v>
      </c>
      <c r="P9308">
        <v>7</v>
      </c>
    </row>
    <row r="9309" spans="13:16" x14ac:dyDescent="0.25">
      <c r="M9309">
        <f>1*4.9*8</f>
        <v>39.200000000000003</v>
      </c>
      <c r="N9309">
        <v>1</v>
      </c>
      <c r="O9309">
        <v>4.9000000000000004</v>
      </c>
      <c r="P9309">
        <v>8</v>
      </c>
    </row>
    <row r="9310" spans="13:16" x14ac:dyDescent="0.25">
      <c r="M9310">
        <f>1*4.9*9</f>
        <v>44.1</v>
      </c>
      <c r="N9310">
        <v>1</v>
      </c>
      <c r="O9310">
        <v>4.9000000000000004</v>
      </c>
      <c r="P9310">
        <v>9</v>
      </c>
    </row>
    <row r="9311" spans="13:16" x14ac:dyDescent="0.25">
      <c r="M9311">
        <f>1*4.9*10</f>
        <v>49</v>
      </c>
      <c r="N9311">
        <v>1</v>
      </c>
      <c r="O9311">
        <v>4.9000000000000004</v>
      </c>
      <c r="P9311">
        <v>10</v>
      </c>
    </row>
    <row r="9312" spans="13:16" x14ac:dyDescent="0.25">
      <c r="M9312">
        <f>1*4.9*1.1</f>
        <v>5.3900000000000006</v>
      </c>
      <c r="N9312">
        <v>1</v>
      </c>
      <c r="O9312">
        <v>4.9000000000000004</v>
      </c>
      <c r="P9312">
        <v>1.1000000000000001</v>
      </c>
    </row>
    <row r="9313" spans="13:16" x14ac:dyDescent="0.25">
      <c r="M9313">
        <f>1*4.9*2.1</f>
        <v>10.290000000000001</v>
      </c>
      <c r="N9313">
        <v>1</v>
      </c>
      <c r="O9313">
        <v>4.9000000000000004</v>
      </c>
      <c r="P9313">
        <v>2.1</v>
      </c>
    </row>
    <row r="9314" spans="13:16" x14ac:dyDescent="0.25">
      <c r="M9314">
        <f>1*4.9*3.1</f>
        <v>15.190000000000001</v>
      </c>
      <c r="N9314">
        <v>1</v>
      </c>
      <c r="O9314">
        <v>4.9000000000000004</v>
      </c>
      <c r="P9314">
        <v>3.1</v>
      </c>
    </row>
    <row r="9315" spans="13:16" x14ac:dyDescent="0.25">
      <c r="M9315">
        <f>1*4.9*4.1</f>
        <v>20.09</v>
      </c>
      <c r="N9315">
        <v>1</v>
      </c>
      <c r="O9315">
        <v>4.9000000000000004</v>
      </c>
      <c r="P9315">
        <v>4.0999999999999996</v>
      </c>
    </row>
    <row r="9316" spans="13:16" x14ac:dyDescent="0.25">
      <c r="M9316">
        <f>1*4.9*5.1</f>
        <v>24.99</v>
      </c>
      <c r="N9316">
        <v>1</v>
      </c>
      <c r="O9316">
        <v>4.9000000000000004</v>
      </c>
      <c r="P9316">
        <v>5.0999999999999996</v>
      </c>
    </row>
    <row r="9317" spans="13:16" x14ac:dyDescent="0.25">
      <c r="M9317">
        <f>1*4.9*6.1</f>
        <v>29.89</v>
      </c>
      <c r="N9317">
        <v>1</v>
      </c>
      <c r="O9317">
        <v>4.9000000000000004</v>
      </c>
      <c r="P9317">
        <v>6.1</v>
      </c>
    </row>
    <row r="9318" spans="13:16" x14ac:dyDescent="0.25">
      <c r="M9318">
        <f>1*4.9*7.1</f>
        <v>34.79</v>
      </c>
      <c r="N9318">
        <v>1</v>
      </c>
      <c r="O9318">
        <v>4.9000000000000004</v>
      </c>
      <c r="P9318">
        <v>7.1</v>
      </c>
    </row>
    <row r="9319" spans="13:16" x14ac:dyDescent="0.25">
      <c r="M9319">
        <f>1*4.9*8.1</f>
        <v>39.69</v>
      </c>
      <c r="N9319">
        <v>1</v>
      </c>
      <c r="O9319">
        <v>4.9000000000000004</v>
      </c>
      <c r="P9319">
        <v>8.1</v>
      </c>
    </row>
    <row r="9320" spans="13:16" x14ac:dyDescent="0.25">
      <c r="M9320">
        <f>1*4.9*9.1</f>
        <v>44.59</v>
      </c>
      <c r="N9320">
        <v>1</v>
      </c>
      <c r="O9320">
        <v>4.9000000000000004</v>
      </c>
      <c r="P9320">
        <v>9.1</v>
      </c>
    </row>
    <row r="9321" spans="13:16" x14ac:dyDescent="0.25">
      <c r="M9321">
        <f>1*4.9*10.1</f>
        <v>49.49</v>
      </c>
      <c r="N9321">
        <v>1</v>
      </c>
      <c r="O9321">
        <v>4.9000000000000004</v>
      </c>
      <c r="P9321">
        <v>10.1</v>
      </c>
    </row>
    <row r="9322" spans="13:16" x14ac:dyDescent="0.25">
      <c r="M9322">
        <f>1*4.9*1.2</f>
        <v>5.88</v>
      </c>
      <c r="N9322">
        <v>1</v>
      </c>
      <c r="O9322">
        <v>4.9000000000000004</v>
      </c>
      <c r="P9322">
        <v>1.2</v>
      </c>
    </row>
    <row r="9323" spans="13:16" x14ac:dyDescent="0.25">
      <c r="M9323">
        <f>1*4.9*2.2</f>
        <v>10.780000000000001</v>
      </c>
      <c r="N9323">
        <v>1</v>
      </c>
      <c r="O9323">
        <v>4.9000000000000004</v>
      </c>
      <c r="P9323">
        <v>2.2000000000000002</v>
      </c>
    </row>
    <row r="9324" spans="13:16" x14ac:dyDescent="0.25">
      <c r="M9324">
        <f>1*4.9*3.2</f>
        <v>15.680000000000001</v>
      </c>
      <c r="N9324">
        <v>1</v>
      </c>
      <c r="O9324">
        <v>4.9000000000000004</v>
      </c>
      <c r="P9324">
        <v>3.2</v>
      </c>
    </row>
    <row r="9325" spans="13:16" x14ac:dyDescent="0.25">
      <c r="M9325">
        <f>1*4.9*4.2</f>
        <v>20.580000000000002</v>
      </c>
      <c r="N9325">
        <v>1</v>
      </c>
      <c r="O9325">
        <v>4.9000000000000004</v>
      </c>
      <c r="P9325">
        <v>4.2</v>
      </c>
    </row>
    <row r="9326" spans="13:16" x14ac:dyDescent="0.25">
      <c r="M9326">
        <f>1*4.9*5.2</f>
        <v>25.480000000000004</v>
      </c>
      <c r="N9326">
        <v>1</v>
      </c>
      <c r="O9326">
        <v>4.9000000000000004</v>
      </c>
      <c r="P9326">
        <v>5.2</v>
      </c>
    </row>
    <row r="9327" spans="13:16" x14ac:dyDescent="0.25">
      <c r="M9327">
        <f>1*4.9*6.2</f>
        <v>30.380000000000003</v>
      </c>
      <c r="N9327">
        <v>1</v>
      </c>
      <c r="O9327">
        <v>4.9000000000000004</v>
      </c>
      <c r="P9327">
        <v>6.2</v>
      </c>
    </row>
    <row r="9328" spans="13:16" x14ac:dyDescent="0.25">
      <c r="M9328">
        <f>1*4.9*7.2</f>
        <v>35.28</v>
      </c>
      <c r="N9328">
        <v>1</v>
      </c>
      <c r="O9328">
        <v>4.9000000000000004</v>
      </c>
      <c r="P9328">
        <v>7.2</v>
      </c>
    </row>
    <row r="9329" spans="13:16" x14ac:dyDescent="0.25">
      <c r="M9329">
        <f>1*4.9*8.2</f>
        <v>40.18</v>
      </c>
      <c r="N9329">
        <v>1</v>
      </c>
      <c r="O9329">
        <v>4.9000000000000004</v>
      </c>
      <c r="P9329">
        <v>8.1999999999999993</v>
      </c>
    </row>
    <row r="9330" spans="13:16" x14ac:dyDescent="0.25">
      <c r="M9330">
        <f>1*4.9*9.2</f>
        <v>45.08</v>
      </c>
      <c r="N9330">
        <v>1</v>
      </c>
      <c r="O9330">
        <v>4.9000000000000004</v>
      </c>
      <c r="P9330">
        <v>9.1999999999999993</v>
      </c>
    </row>
    <row r="9331" spans="13:16" x14ac:dyDescent="0.25">
      <c r="M9331">
        <f>1*4.9*10.2</f>
        <v>49.98</v>
      </c>
      <c r="N9331">
        <v>1</v>
      </c>
      <c r="O9331">
        <v>4.9000000000000004</v>
      </c>
      <c r="P9331">
        <v>10.199999999999999</v>
      </c>
    </row>
    <row r="9332" spans="13:16" x14ac:dyDescent="0.25">
      <c r="M9332">
        <f>1*4.9*1.3</f>
        <v>6.370000000000001</v>
      </c>
      <c r="N9332">
        <v>1</v>
      </c>
      <c r="O9332">
        <v>4.9000000000000004</v>
      </c>
      <c r="P9332">
        <v>1.3</v>
      </c>
    </row>
    <row r="9333" spans="13:16" x14ac:dyDescent="0.25">
      <c r="M9333">
        <f>1*4.9*2.3</f>
        <v>11.27</v>
      </c>
      <c r="N9333">
        <v>1</v>
      </c>
      <c r="O9333">
        <v>4.9000000000000004</v>
      </c>
      <c r="P9333">
        <v>2.2999999999999998</v>
      </c>
    </row>
    <row r="9334" spans="13:16" x14ac:dyDescent="0.25">
      <c r="M9334">
        <f>1*4.9*3.3</f>
        <v>16.170000000000002</v>
      </c>
      <c r="N9334">
        <v>1</v>
      </c>
      <c r="O9334">
        <v>4.9000000000000004</v>
      </c>
      <c r="P9334">
        <v>3.3</v>
      </c>
    </row>
    <row r="9335" spans="13:16" x14ac:dyDescent="0.25">
      <c r="M9335">
        <f>1*4.9*4.3</f>
        <v>21.07</v>
      </c>
      <c r="N9335">
        <v>1</v>
      </c>
      <c r="O9335">
        <v>4.9000000000000004</v>
      </c>
      <c r="P9335">
        <v>4.3</v>
      </c>
    </row>
    <row r="9336" spans="13:16" x14ac:dyDescent="0.25">
      <c r="M9336">
        <f>1*4.9*5.3</f>
        <v>25.970000000000002</v>
      </c>
      <c r="N9336">
        <v>1</v>
      </c>
      <c r="O9336">
        <v>4.9000000000000004</v>
      </c>
      <c r="P9336">
        <v>5.3</v>
      </c>
    </row>
    <row r="9337" spans="13:16" x14ac:dyDescent="0.25">
      <c r="M9337">
        <f>1*4.9*6.3</f>
        <v>30.87</v>
      </c>
      <c r="N9337">
        <v>1</v>
      </c>
      <c r="O9337">
        <v>4.9000000000000004</v>
      </c>
      <c r="P9337">
        <v>6.3</v>
      </c>
    </row>
    <row r="9338" spans="13:16" x14ac:dyDescent="0.25">
      <c r="M9338">
        <f>1*4.9*7.3</f>
        <v>35.770000000000003</v>
      </c>
      <c r="N9338">
        <v>1</v>
      </c>
      <c r="O9338">
        <v>4.9000000000000004</v>
      </c>
      <c r="P9338">
        <v>7.3</v>
      </c>
    </row>
    <row r="9339" spans="13:16" x14ac:dyDescent="0.25">
      <c r="M9339">
        <f>1*4.9*8.3</f>
        <v>40.670000000000009</v>
      </c>
      <c r="N9339">
        <v>1</v>
      </c>
      <c r="O9339">
        <v>4.9000000000000004</v>
      </c>
      <c r="P9339">
        <v>8.3000000000000007</v>
      </c>
    </row>
    <row r="9340" spans="13:16" x14ac:dyDescent="0.25">
      <c r="M9340">
        <f>1*4.9*9.3</f>
        <v>45.570000000000007</v>
      </c>
      <c r="N9340">
        <v>1</v>
      </c>
      <c r="O9340">
        <v>4.9000000000000004</v>
      </c>
      <c r="P9340">
        <v>9.3000000000000007</v>
      </c>
    </row>
    <row r="9341" spans="13:16" x14ac:dyDescent="0.25">
      <c r="M9341">
        <f>1*4.9*10.3</f>
        <v>50.470000000000006</v>
      </c>
      <c r="N9341">
        <v>1</v>
      </c>
      <c r="O9341">
        <v>4.9000000000000004</v>
      </c>
      <c r="P9341">
        <v>10.3</v>
      </c>
    </row>
    <row r="9342" spans="13:16" x14ac:dyDescent="0.25">
      <c r="M9342">
        <f>1*4.9*1.4</f>
        <v>6.86</v>
      </c>
      <c r="N9342">
        <v>1</v>
      </c>
      <c r="O9342">
        <v>4.9000000000000004</v>
      </c>
      <c r="P9342">
        <v>1.4</v>
      </c>
    </row>
    <row r="9343" spans="13:16" x14ac:dyDescent="0.25">
      <c r="M9343">
        <f>1*4.9*2.4</f>
        <v>11.76</v>
      </c>
      <c r="N9343">
        <v>1</v>
      </c>
      <c r="O9343">
        <v>4.9000000000000004</v>
      </c>
      <c r="P9343">
        <v>2.4</v>
      </c>
    </row>
    <row r="9344" spans="13:16" x14ac:dyDescent="0.25">
      <c r="M9344">
        <f>1*4.9*3.4</f>
        <v>16.66</v>
      </c>
      <c r="N9344">
        <v>1</v>
      </c>
      <c r="O9344">
        <v>4.9000000000000004</v>
      </c>
      <c r="P9344">
        <v>3.4</v>
      </c>
    </row>
    <row r="9345" spans="13:16" x14ac:dyDescent="0.25">
      <c r="M9345">
        <f>1*4.9*4.4</f>
        <v>21.560000000000002</v>
      </c>
      <c r="N9345">
        <v>1</v>
      </c>
      <c r="O9345">
        <v>4.9000000000000004</v>
      </c>
      <c r="P9345">
        <v>4.4000000000000004</v>
      </c>
    </row>
    <row r="9346" spans="13:16" x14ac:dyDescent="0.25">
      <c r="M9346">
        <f>1*4.9*5.4</f>
        <v>26.460000000000004</v>
      </c>
      <c r="N9346">
        <v>1</v>
      </c>
      <c r="O9346">
        <v>4.9000000000000004</v>
      </c>
      <c r="P9346">
        <v>5.4</v>
      </c>
    </row>
    <row r="9347" spans="13:16" x14ac:dyDescent="0.25">
      <c r="M9347">
        <f>1*4.9*6.4</f>
        <v>31.360000000000003</v>
      </c>
      <c r="N9347">
        <v>1</v>
      </c>
      <c r="O9347">
        <v>4.9000000000000004</v>
      </c>
      <c r="P9347">
        <v>6.4</v>
      </c>
    </row>
    <row r="9348" spans="13:16" x14ac:dyDescent="0.25">
      <c r="M9348">
        <f>1*4.9*7.4</f>
        <v>36.260000000000005</v>
      </c>
      <c r="N9348">
        <v>1</v>
      </c>
      <c r="O9348">
        <v>4.9000000000000004</v>
      </c>
      <c r="P9348">
        <v>7.4</v>
      </c>
    </row>
    <row r="9349" spans="13:16" x14ac:dyDescent="0.25">
      <c r="M9349">
        <f>1*4.9*8.4</f>
        <v>41.160000000000004</v>
      </c>
      <c r="N9349">
        <v>1</v>
      </c>
      <c r="O9349">
        <v>4.9000000000000004</v>
      </c>
      <c r="P9349">
        <v>8.4</v>
      </c>
    </row>
    <row r="9350" spans="13:16" x14ac:dyDescent="0.25">
      <c r="M9350">
        <f>1*4.9*9.4</f>
        <v>46.06</v>
      </c>
      <c r="N9350">
        <v>1</v>
      </c>
      <c r="O9350">
        <v>4.9000000000000004</v>
      </c>
      <c r="P9350">
        <v>9.4</v>
      </c>
    </row>
    <row r="9351" spans="13:16" x14ac:dyDescent="0.25">
      <c r="M9351">
        <f>1*4.9*10.4</f>
        <v>50.960000000000008</v>
      </c>
      <c r="N9351">
        <v>1</v>
      </c>
      <c r="O9351">
        <v>4.9000000000000004</v>
      </c>
      <c r="P9351">
        <v>10.4</v>
      </c>
    </row>
    <row r="9352" spans="13:16" x14ac:dyDescent="0.25">
      <c r="M9352">
        <f>1*4.9*1.5</f>
        <v>7.3500000000000005</v>
      </c>
      <c r="N9352">
        <v>1</v>
      </c>
      <c r="O9352">
        <v>4.9000000000000004</v>
      </c>
      <c r="P9352">
        <v>1.5</v>
      </c>
    </row>
    <row r="9353" spans="13:16" x14ac:dyDescent="0.25">
      <c r="M9353">
        <f>1*4.9*2.5</f>
        <v>12.25</v>
      </c>
      <c r="N9353">
        <v>1</v>
      </c>
      <c r="O9353">
        <v>4.9000000000000004</v>
      </c>
      <c r="P9353">
        <v>2.5</v>
      </c>
    </row>
    <row r="9354" spans="13:16" x14ac:dyDescent="0.25">
      <c r="M9354">
        <f>1*4.9*3.5</f>
        <v>17.150000000000002</v>
      </c>
      <c r="N9354">
        <v>1</v>
      </c>
      <c r="O9354">
        <v>4.9000000000000004</v>
      </c>
      <c r="P9354">
        <v>3.5</v>
      </c>
    </row>
    <row r="9355" spans="13:16" x14ac:dyDescent="0.25">
      <c r="M9355">
        <f>1*4.9*4.5</f>
        <v>22.05</v>
      </c>
      <c r="N9355">
        <v>1</v>
      </c>
      <c r="O9355">
        <v>4.9000000000000004</v>
      </c>
      <c r="P9355">
        <v>4.5</v>
      </c>
    </row>
    <row r="9356" spans="13:16" x14ac:dyDescent="0.25">
      <c r="M9356">
        <f>1*4.9*5.5</f>
        <v>26.950000000000003</v>
      </c>
      <c r="N9356">
        <v>1</v>
      </c>
      <c r="O9356">
        <v>4.9000000000000004</v>
      </c>
      <c r="P9356">
        <v>5.5</v>
      </c>
    </row>
    <row r="9357" spans="13:16" x14ac:dyDescent="0.25">
      <c r="M9357">
        <f>1*4.9*6.5</f>
        <v>31.85</v>
      </c>
      <c r="N9357">
        <v>1</v>
      </c>
      <c r="O9357">
        <v>4.9000000000000004</v>
      </c>
      <c r="P9357">
        <v>6.5</v>
      </c>
    </row>
    <row r="9358" spans="13:16" x14ac:dyDescent="0.25">
      <c r="M9358">
        <f>1*4.9*7.5</f>
        <v>36.75</v>
      </c>
      <c r="N9358">
        <v>1</v>
      </c>
      <c r="O9358">
        <v>4.9000000000000004</v>
      </c>
      <c r="P9358">
        <v>7.5</v>
      </c>
    </row>
    <row r="9359" spans="13:16" x14ac:dyDescent="0.25">
      <c r="M9359">
        <f>1*4.9*8.5</f>
        <v>41.650000000000006</v>
      </c>
      <c r="N9359">
        <v>1</v>
      </c>
      <c r="O9359">
        <v>4.9000000000000004</v>
      </c>
      <c r="P9359">
        <v>8.5</v>
      </c>
    </row>
    <row r="9360" spans="13:16" x14ac:dyDescent="0.25">
      <c r="M9360">
        <f>1*4.9*9.5</f>
        <v>46.550000000000004</v>
      </c>
      <c r="N9360">
        <v>1</v>
      </c>
      <c r="O9360">
        <v>4.9000000000000004</v>
      </c>
      <c r="P9360">
        <v>9.5</v>
      </c>
    </row>
    <row r="9361" spans="13:16" x14ac:dyDescent="0.25">
      <c r="M9361">
        <f>1*4.9*10.5</f>
        <v>51.45</v>
      </c>
      <c r="N9361">
        <v>1</v>
      </c>
      <c r="O9361">
        <v>4.9000000000000004</v>
      </c>
      <c r="P9361">
        <v>10.5</v>
      </c>
    </row>
    <row r="9362" spans="13:16" x14ac:dyDescent="0.25">
      <c r="M9362">
        <f>1*4.9*1.6</f>
        <v>7.8400000000000007</v>
      </c>
      <c r="N9362">
        <v>1</v>
      </c>
      <c r="O9362">
        <v>4.9000000000000004</v>
      </c>
      <c r="P9362">
        <v>1.6</v>
      </c>
    </row>
    <row r="9363" spans="13:16" x14ac:dyDescent="0.25">
      <c r="M9363">
        <f>1*4.9*2.6</f>
        <v>12.740000000000002</v>
      </c>
      <c r="N9363">
        <v>1</v>
      </c>
      <c r="O9363">
        <v>4.9000000000000004</v>
      </c>
      <c r="P9363">
        <v>2.6</v>
      </c>
    </row>
    <row r="9364" spans="13:16" x14ac:dyDescent="0.25">
      <c r="M9364">
        <f>1*4.9*3.6</f>
        <v>17.64</v>
      </c>
      <c r="N9364">
        <v>1</v>
      </c>
      <c r="O9364">
        <v>4.9000000000000004</v>
      </c>
      <c r="P9364">
        <v>3.6</v>
      </c>
    </row>
    <row r="9365" spans="13:16" x14ac:dyDescent="0.25">
      <c r="M9365">
        <f>1*4.9*4.6</f>
        <v>22.54</v>
      </c>
      <c r="N9365">
        <v>1</v>
      </c>
      <c r="O9365">
        <v>4.9000000000000004</v>
      </c>
      <c r="P9365">
        <v>4.5999999999999996</v>
      </c>
    </row>
    <row r="9366" spans="13:16" x14ac:dyDescent="0.25">
      <c r="M9366">
        <f>1*4.9*5.6</f>
        <v>27.44</v>
      </c>
      <c r="N9366">
        <v>1</v>
      </c>
      <c r="O9366">
        <v>4.9000000000000004</v>
      </c>
      <c r="P9366">
        <v>5.6</v>
      </c>
    </row>
    <row r="9367" spans="13:16" x14ac:dyDescent="0.25">
      <c r="M9367">
        <f>1*4.9*6.6</f>
        <v>32.340000000000003</v>
      </c>
      <c r="N9367">
        <v>1</v>
      </c>
      <c r="O9367">
        <v>4.9000000000000004</v>
      </c>
      <c r="P9367">
        <v>6.6</v>
      </c>
    </row>
    <row r="9368" spans="13:16" x14ac:dyDescent="0.25">
      <c r="M9368">
        <f>1*4.9*7.6</f>
        <v>37.24</v>
      </c>
      <c r="N9368">
        <v>1</v>
      </c>
      <c r="O9368">
        <v>4.9000000000000004</v>
      </c>
      <c r="P9368">
        <v>7.6</v>
      </c>
    </row>
    <row r="9369" spans="13:16" x14ac:dyDescent="0.25">
      <c r="M9369">
        <f>1*4.9*8.6</f>
        <v>42.14</v>
      </c>
      <c r="N9369">
        <v>1</v>
      </c>
      <c r="O9369">
        <v>4.9000000000000004</v>
      </c>
      <c r="P9369">
        <v>8.6</v>
      </c>
    </row>
    <row r="9370" spans="13:16" x14ac:dyDescent="0.25">
      <c r="M9370">
        <f>1*4.9*9.6</f>
        <v>47.04</v>
      </c>
      <c r="N9370">
        <v>1</v>
      </c>
      <c r="O9370">
        <v>4.9000000000000004</v>
      </c>
      <c r="P9370">
        <v>9.6</v>
      </c>
    </row>
    <row r="9371" spans="13:16" x14ac:dyDescent="0.25">
      <c r="M9371">
        <f>1*4.9*10.6</f>
        <v>51.940000000000005</v>
      </c>
      <c r="N9371">
        <v>1</v>
      </c>
      <c r="O9371">
        <v>4.9000000000000004</v>
      </c>
      <c r="P9371">
        <v>10.6</v>
      </c>
    </row>
    <row r="9372" spans="13:16" x14ac:dyDescent="0.25">
      <c r="M9372">
        <f>1*4.9*1.7</f>
        <v>8.33</v>
      </c>
      <c r="N9372">
        <v>1</v>
      </c>
      <c r="O9372">
        <v>4.9000000000000004</v>
      </c>
      <c r="P9372">
        <v>1.7</v>
      </c>
    </row>
    <row r="9373" spans="13:16" x14ac:dyDescent="0.25">
      <c r="M9373">
        <f>1*4.9*2.7</f>
        <v>13.230000000000002</v>
      </c>
      <c r="N9373">
        <v>1</v>
      </c>
      <c r="O9373">
        <v>4.9000000000000004</v>
      </c>
      <c r="P9373">
        <v>2.7</v>
      </c>
    </row>
    <row r="9374" spans="13:16" x14ac:dyDescent="0.25">
      <c r="M9374">
        <f>1*4.9*3.7</f>
        <v>18.130000000000003</v>
      </c>
      <c r="N9374">
        <v>1</v>
      </c>
      <c r="O9374">
        <v>4.9000000000000004</v>
      </c>
      <c r="P9374">
        <v>3.7</v>
      </c>
    </row>
    <row r="9375" spans="13:16" x14ac:dyDescent="0.25">
      <c r="M9375">
        <f>1*4.9*4.7</f>
        <v>23.03</v>
      </c>
      <c r="N9375">
        <v>1</v>
      </c>
      <c r="O9375">
        <v>4.9000000000000004</v>
      </c>
      <c r="P9375">
        <v>4.7</v>
      </c>
    </row>
    <row r="9376" spans="13:16" x14ac:dyDescent="0.25">
      <c r="M9376">
        <f>1*4.9*5.7</f>
        <v>27.930000000000003</v>
      </c>
      <c r="N9376">
        <v>1</v>
      </c>
      <c r="O9376">
        <v>4.9000000000000004</v>
      </c>
      <c r="P9376">
        <v>5.7</v>
      </c>
    </row>
    <row r="9377" spans="13:16" x14ac:dyDescent="0.25">
      <c r="M9377">
        <f>1*4.9*6.7</f>
        <v>32.830000000000005</v>
      </c>
      <c r="N9377">
        <v>1</v>
      </c>
      <c r="O9377">
        <v>4.9000000000000004</v>
      </c>
      <c r="P9377">
        <v>6.7</v>
      </c>
    </row>
    <row r="9378" spans="13:16" x14ac:dyDescent="0.25">
      <c r="M9378">
        <f>1*4.9*7.7</f>
        <v>37.730000000000004</v>
      </c>
      <c r="N9378">
        <v>1</v>
      </c>
      <c r="O9378">
        <v>4.9000000000000004</v>
      </c>
      <c r="P9378">
        <v>7.7</v>
      </c>
    </row>
    <row r="9379" spans="13:16" x14ac:dyDescent="0.25">
      <c r="M9379">
        <f>1*4.9*8.7</f>
        <v>42.63</v>
      </c>
      <c r="N9379">
        <v>1</v>
      </c>
      <c r="O9379">
        <v>4.9000000000000004</v>
      </c>
      <c r="P9379">
        <v>8.6999999999999993</v>
      </c>
    </row>
    <row r="9380" spans="13:16" x14ac:dyDescent="0.25">
      <c r="M9380">
        <f>1*4.9*9.7</f>
        <v>47.53</v>
      </c>
      <c r="N9380">
        <v>1</v>
      </c>
      <c r="O9380">
        <v>4.9000000000000004</v>
      </c>
      <c r="P9380">
        <v>9.6999999999999993</v>
      </c>
    </row>
    <row r="9381" spans="13:16" x14ac:dyDescent="0.25">
      <c r="M9381">
        <f>1*4.9*10.7</f>
        <v>52.43</v>
      </c>
      <c r="N9381">
        <v>1</v>
      </c>
      <c r="O9381">
        <v>4.9000000000000004</v>
      </c>
      <c r="P9381">
        <v>10.7</v>
      </c>
    </row>
    <row r="9382" spans="13:16" x14ac:dyDescent="0.25">
      <c r="M9382">
        <f>1*4.9*1.8</f>
        <v>8.82</v>
      </c>
      <c r="N9382">
        <v>1</v>
      </c>
      <c r="O9382">
        <v>4.9000000000000004</v>
      </c>
      <c r="P9382">
        <v>1.8</v>
      </c>
    </row>
    <row r="9383" spans="13:16" x14ac:dyDescent="0.25">
      <c r="M9383">
        <f>1*4.9*2.8</f>
        <v>13.72</v>
      </c>
      <c r="N9383">
        <v>1</v>
      </c>
      <c r="O9383">
        <v>4.9000000000000004</v>
      </c>
      <c r="P9383">
        <v>2.8</v>
      </c>
    </row>
    <row r="9384" spans="13:16" x14ac:dyDescent="0.25">
      <c r="M9384">
        <f>1*4.9*3.8</f>
        <v>18.62</v>
      </c>
      <c r="N9384">
        <v>1</v>
      </c>
      <c r="O9384">
        <v>4.9000000000000004</v>
      </c>
      <c r="P9384">
        <v>3.8</v>
      </c>
    </row>
    <row r="9385" spans="13:16" x14ac:dyDescent="0.25">
      <c r="M9385">
        <f>1*4.9*4.8</f>
        <v>23.52</v>
      </c>
      <c r="N9385">
        <v>1</v>
      </c>
      <c r="O9385">
        <v>4.9000000000000004</v>
      </c>
      <c r="P9385">
        <v>4.8</v>
      </c>
    </row>
    <row r="9386" spans="13:16" x14ac:dyDescent="0.25">
      <c r="M9386">
        <f>1*4.9*5.8</f>
        <v>28.42</v>
      </c>
      <c r="N9386">
        <v>1</v>
      </c>
      <c r="O9386">
        <v>4.9000000000000004</v>
      </c>
      <c r="P9386">
        <v>5.8</v>
      </c>
    </row>
    <row r="9387" spans="13:16" x14ac:dyDescent="0.25">
      <c r="M9387">
        <f>1*4.9*6.8</f>
        <v>33.32</v>
      </c>
      <c r="N9387">
        <v>1</v>
      </c>
      <c r="O9387">
        <v>4.9000000000000004</v>
      </c>
      <c r="P9387">
        <v>6.8</v>
      </c>
    </row>
    <row r="9388" spans="13:16" x14ac:dyDescent="0.25">
      <c r="M9388">
        <f>1*4.9*7.8</f>
        <v>38.22</v>
      </c>
      <c r="N9388">
        <v>1</v>
      </c>
      <c r="O9388">
        <v>4.9000000000000004</v>
      </c>
      <c r="P9388">
        <v>7.8</v>
      </c>
    </row>
    <row r="9389" spans="13:16" x14ac:dyDescent="0.25">
      <c r="M9389">
        <f>1*4.9*8.8</f>
        <v>43.120000000000005</v>
      </c>
      <c r="N9389">
        <v>1</v>
      </c>
      <c r="O9389">
        <v>4.9000000000000004</v>
      </c>
      <c r="P9389">
        <v>8.8000000000000007</v>
      </c>
    </row>
    <row r="9390" spans="13:16" x14ac:dyDescent="0.25">
      <c r="M9390">
        <f>1*4.9*9.8</f>
        <v>48.02000000000001</v>
      </c>
      <c r="N9390">
        <v>1</v>
      </c>
      <c r="O9390">
        <v>4.9000000000000004</v>
      </c>
      <c r="P9390">
        <v>9.8000000000000007</v>
      </c>
    </row>
    <row r="9391" spans="13:16" x14ac:dyDescent="0.25">
      <c r="M9391">
        <f>1*4.9*10.8</f>
        <v>52.920000000000009</v>
      </c>
      <c r="N9391">
        <v>1</v>
      </c>
      <c r="O9391">
        <v>4.9000000000000004</v>
      </c>
      <c r="P9391">
        <v>10.8</v>
      </c>
    </row>
    <row r="9392" spans="13:16" x14ac:dyDescent="0.25">
      <c r="M9392">
        <f>1*4.9*1.9</f>
        <v>9.31</v>
      </c>
      <c r="N9392">
        <v>1</v>
      </c>
      <c r="O9392">
        <v>4.9000000000000004</v>
      </c>
      <c r="P9392">
        <v>1.9</v>
      </c>
    </row>
    <row r="9393" spans="13:16" x14ac:dyDescent="0.25">
      <c r="M9393">
        <f>1*4.9*2.9</f>
        <v>14.21</v>
      </c>
      <c r="N9393">
        <v>1</v>
      </c>
      <c r="O9393">
        <v>4.9000000000000004</v>
      </c>
      <c r="P9393">
        <v>2.9</v>
      </c>
    </row>
    <row r="9394" spans="13:16" x14ac:dyDescent="0.25">
      <c r="M9394">
        <f>1*4.9*3.9</f>
        <v>19.11</v>
      </c>
      <c r="N9394">
        <v>1</v>
      </c>
      <c r="O9394">
        <v>4.9000000000000004</v>
      </c>
      <c r="P9394">
        <v>3.9</v>
      </c>
    </row>
    <row r="9395" spans="13:16" x14ac:dyDescent="0.25">
      <c r="M9395">
        <f>1*4.9*4.9</f>
        <v>24.010000000000005</v>
      </c>
      <c r="N9395">
        <v>1</v>
      </c>
      <c r="O9395">
        <v>4.9000000000000004</v>
      </c>
      <c r="P9395">
        <v>4.9000000000000004</v>
      </c>
    </row>
    <row r="9396" spans="13:16" x14ac:dyDescent="0.25">
      <c r="M9396">
        <f>1*4.9*5.9</f>
        <v>28.910000000000004</v>
      </c>
      <c r="N9396">
        <v>1</v>
      </c>
      <c r="O9396">
        <v>4.9000000000000004</v>
      </c>
      <c r="P9396">
        <v>5.9</v>
      </c>
    </row>
    <row r="9397" spans="13:16" x14ac:dyDescent="0.25">
      <c r="M9397">
        <f>1*4.9*6.9</f>
        <v>33.81</v>
      </c>
      <c r="N9397">
        <v>1</v>
      </c>
      <c r="O9397">
        <v>4.9000000000000004</v>
      </c>
      <c r="P9397">
        <v>6.9</v>
      </c>
    </row>
    <row r="9398" spans="13:16" x14ac:dyDescent="0.25">
      <c r="M9398">
        <f>1*4.9*7.9</f>
        <v>38.710000000000008</v>
      </c>
      <c r="N9398">
        <v>1</v>
      </c>
      <c r="O9398">
        <v>4.9000000000000004</v>
      </c>
      <c r="P9398">
        <v>7.9</v>
      </c>
    </row>
    <row r="9399" spans="13:16" x14ac:dyDescent="0.25">
      <c r="M9399">
        <f>1*4.9*8.9</f>
        <v>43.610000000000007</v>
      </c>
      <c r="N9399">
        <v>1</v>
      </c>
      <c r="O9399">
        <v>4.9000000000000004</v>
      </c>
      <c r="P9399">
        <v>8.9</v>
      </c>
    </row>
    <row r="9400" spans="13:16" x14ac:dyDescent="0.25">
      <c r="M9400">
        <f>1*4.9*9.9</f>
        <v>48.510000000000005</v>
      </c>
      <c r="N9400">
        <v>1</v>
      </c>
      <c r="O9400">
        <v>4.9000000000000004</v>
      </c>
      <c r="P9400">
        <v>9.9</v>
      </c>
    </row>
    <row r="9401" spans="13:16" x14ac:dyDescent="0.25">
      <c r="M9401">
        <f>1*4.9*10.9</f>
        <v>53.410000000000004</v>
      </c>
      <c r="N9401">
        <v>1</v>
      </c>
      <c r="O9401">
        <v>4.9000000000000004</v>
      </c>
      <c r="P9401">
        <v>10.9</v>
      </c>
    </row>
    <row r="9402" spans="13:16" x14ac:dyDescent="0.25">
      <c r="M9402">
        <f>1*5.9*1</f>
        <v>5.9</v>
      </c>
      <c r="N9402">
        <v>1</v>
      </c>
      <c r="O9402">
        <v>5.9</v>
      </c>
      <c r="P9402">
        <v>1</v>
      </c>
    </row>
    <row r="9403" spans="13:16" x14ac:dyDescent="0.25">
      <c r="M9403">
        <f>1*5.9*2</f>
        <v>11.8</v>
      </c>
      <c r="N9403">
        <v>1</v>
      </c>
      <c r="O9403">
        <v>5.9</v>
      </c>
      <c r="P9403">
        <v>2</v>
      </c>
    </row>
    <row r="9404" spans="13:16" x14ac:dyDescent="0.25">
      <c r="M9404">
        <f>1*5.9*3</f>
        <v>17.700000000000003</v>
      </c>
      <c r="N9404">
        <v>1</v>
      </c>
      <c r="O9404">
        <v>5.9</v>
      </c>
      <c r="P9404">
        <v>3</v>
      </c>
    </row>
    <row r="9405" spans="13:16" x14ac:dyDescent="0.25">
      <c r="M9405">
        <f>1*5.9*4</f>
        <v>23.6</v>
      </c>
      <c r="N9405">
        <v>1</v>
      </c>
      <c r="O9405">
        <v>5.9</v>
      </c>
      <c r="P9405">
        <v>4</v>
      </c>
    </row>
    <row r="9406" spans="13:16" x14ac:dyDescent="0.25">
      <c r="M9406">
        <f>1*5.9*5</f>
        <v>29.5</v>
      </c>
      <c r="N9406">
        <v>1</v>
      </c>
      <c r="O9406">
        <v>5.9</v>
      </c>
      <c r="P9406">
        <v>5</v>
      </c>
    </row>
    <row r="9407" spans="13:16" x14ac:dyDescent="0.25">
      <c r="M9407">
        <f>1*5.9*6</f>
        <v>35.400000000000006</v>
      </c>
      <c r="N9407">
        <v>1</v>
      </c>
      <c r="O9407">
        <v>5.9</v>
      </c>
      <c r="P9407">
        <v>6</v>
      </c>
    </row>
    <row r="9408" spans="13:16" x14ac:dyDescent="0.25">
      <c r="M9408">
        <f>1*5.9*7</f>
        <v>41.300000000000004</v>
      </c>
      <c r="N9408">
        <v>1</v>
      </c>
      <c r="O9408">
        <v>5.9</v>
      </c>
      <c r="P9408">
        <v>7</v>
      </c>
    </row>
    <row r="9409" spans="13:16" x14ac:dyDescent="0.25">
      <c r="M9409">
        <f>1*5.9*8</f>
        <v>47.2</v>
      </c>
      <c r="N9409">
        <v>1</v>
      </c>
      <c r="O9409">
        <v>5.9</v>
      </c>
      <c r="P9409">
        <v>8</v>
      </c>
    </row>
    <row r="9410" spans="13:16" x14ac:dyDescent="0.25">
      <c r="M9410">
        <f>1*5.9*9</f>
        <v>53.1</v>
      </c>
      <c r="N9410">
        <v>1</v>
      </c>
      <c r="O9410">
        <v>5.9</v>
      </c>
      <c r="P9410">
        <v>9</v>
      </c>
    </row>
    <row r="9411" spans="13:16" x14ac:dyDescent="0.25">
      <c r="M9411">
        <f>1*5.9*10</f>
        <v>59</v>
      </c>
      <c r="N9411">
        <v>1</v>
      </c>
      <c r="O9411">
        <v>5.9</v>
      </c>
      <c r="P9411">
        <v>10</v>
      </c>
    </row>
    <row r="9412" spans="13:16" x14ac:dyDescent="0.25">
      <c r="M9412">
        <f>1*5.9*1.1</f>
        <v>6.4900000000000011</v>
      </c>
      <c r="N9412">
        <v>1</v>
      </c>
      <c r="O9412">
        <v>5.9</v>
      </c>
      <c r="P9412">
        <v>1.1000000000000001</v>
      </c>
    </row>
    <row r="9413" spans="13:16" x14ac:dyDescent="0.25">
      <c r="M9413">
        <f>1*5.9*2.1</f>
        <v>12.39</v>
      </c>
      <c r="N9413">
        <v>1</v>
      </c>
      <c r="O9413">
        <v>5.9</v>
      </c>
      <c r="P9413">
        <v>2.1</v>
      </c>
    </row>
    <row r="9414" spans="13:16" x14ac:dyDescent="0.25">
      <c r="M9414">
        <f>1*5.9*3.1</f>
        <v>18.290000000000003</v>
      </c>
      <c r="N9414">
        <v>1</v>
      </c>
      <c r="O9414">
        <v>5.9</v>
      </c>
      <c r="P9414">
        <v>3.1</v>
      </c>
    </row>
    <row r="9415" spans="13:16" x14ac:dyDescent="0.25">
      <c r="M9415">
        <f>1*5.9*4.1</f>
        <v>24.189999999999998</v>
      </c>
      <c r="N9415">
        <v>1</v>
      </c>
      <c r="O9415">
        <v>5.9</v>
      </c>
      <c r="P9415">
        <v>4.0999999999999996</v>
      </c>
    </row>
    <row r="9416" spans="13:16" x14ac:dyDescent="0.25">
      <c r="M9416">
        <f>1*5.9*5.1</f>
        <v>30.09</v>
      </c>
      <c r="N9416">
        <v>1</v>
      </c>
      <c r="O9416">
        <v>5.9</v>
      </c>
      <c r="P9416">
        <v>5.0999999999999996</v>
      </c>
    </row>
    <row r="9417" spans="13:16" x14ac:dyDescent="0.25">
      <c r="M9417">
        <f>1*5.9*6.1</f>
        <v>35.99</v>
      </c>
      <c r="N9417">
        <v>1</v>
      </c>
      <c r="O9417">
        <v>5.9</v>
      </c>
      <c r="P9417">
        <v>6.1</v>
      </c>
    </row>
    <row r="9418" spans="13:16" x14ac:dyDescent="0.25">
      <c r="M9418">
        <f>1*5.9*7.1</f>
        <v>41.89</v>
      </c>
      <c r="N9418">
        <v>1</v>
      </c>
      <c r="O9418">
        <v>5.9</v>
      </c>
      <c r="P9418">
        <v>7.1</v>
      </c>
    </row>
    <row r="9419" spans="13:16" x14ac:dyDescent="0.25">
      <c r="M9419">
        <f>1*5.9*8.1</f>
        <v>47.79</v>
      </c>
      <c r="N9419">
        <v>1</v>
      </c>
      <c r="O9419">
        <v>5.9</v>
      </c>
      <c r="P9419">
        <v>8.1</v>
      </c>
    </row>
    <row r="9420" spans="13:16" x14ac:dyDescent="0.25">
      <c r="M9420">
        <f>1*5.9*9.1</f>
        <v>53.69</v>
      </c>
      <c r="N9420">
        <v>1</v>
      </c>
      <c r="O9420">
        <v>5.9</v>
      </c>
      <c r="P9420">
        <v>9.1</v>
      </c>
    </row>
    <row r="9421" spans="13:16" x14ac:dyDescent="0.25">
      <c r="M9421">
        <f>1*5.9*10.1</f>
        <v>59.59</v>
      </c>
      <c r="N9421">
        <v>1</v>
      </c>
      <c r="O9421">
        <v>5.9</v>
      </c>
      <c r="P9421">
        <v>10.1</v>
      </c>
    </row>
    <row r="9422" spans="13:16" x14ac:dyDescent="0.25">
      <c r="M9422">
        <f>1*5.9*1.2</f>
        <v>7.08</v>
      </c>
      <c r="N9422">
        <v>1</v>
      </c>
      <c r="O9422">
        <v>5.9</v>
      </c>
      <c r="P9422">
        <v>1.2</v>
      </c>
    </row>
    <row r="9423" spans="13:16" x14ac:dyDescent="0.25">
      <c r="M9423">
        <f>1*5.9*2.2</f>
        <v>12.980000000000002</v>
      </c>
      <c r="N9423">
        <v>1</v>
      </c>
      <c r="O9423">
        <v>5.9</v>
      </c>
      <c r="P9423">
        <v>2.2000000000000002</v>
      </c>
    </row>
    <row r="9424" spans="13:16" x14ac:dyDescent="0.25">
      <c r="M9424">
        <f>1*5.9*3.2</f>
        <v>18.880000000000003</v>
      </c>
      <c r="N9424">
        <v>1</v>
      </c>
      <c r="O9424">
        <v>5.9</v>
      </c>
      <c r="P9424">
        <v>3.2</v>
      </c>
    </row>
    <row r="9425" spans="13:16" x14ac:dyDescent="0.25">
      <c r="M9425">
        <f>1*5.9*4.2</f>
        <v>24.78</v>
      </c>
      <c r="N9425">
        <v>1</v>
      </c>
      <c r="O9425">
        <v>5.9</v>
      </c>
      <c r="P9425">
        <v>4.2</v>
      </c>
    </row>
    <row r="9426" spans="13:16" x14ac:dyDescent="0.25">
      <c r="M9426">
        <f>1*5.9*5.2</f>
        <v>30.680000000000003</v>
      </c>
      <c r="N9426">
        <v>1</v>
      </c>
      <c r="O9426">
        <v>5.9</v>
      </c>
      <c r="P9426">
        <v>5.2</v>
      </c>
    </row>
    <row r="9427" spans="13:16" x14ac:dyDescent="0.25">
      <c r="M9427">
        <f>1*5.9*6.2</f>
        <v>36.580000000000005</v>
      </c>
      <c r="N9427">
        <v>1</v>
      </c>
      <c r="O9427">
        <v>5.9</v>
      </c>
      <c r="P9427">
        <v>6.2</v>
      </c>
    </row>
    <row r="9428" spans="13:16" x14ac:dyDescent="0.25">
      <c r="M9428">
        <f>1*5.9*7.2</f>
        <v>42.480000000000004</v>
      </c>
      <c r="N9428">
        <v>1</v>
      </c>
      <c r="O9428">
        <v>5.9</v>
      </c>
      <c r="P9428">
        <v>7.2</v>
      </c>
    </row>
    <row r="9429" spans="13:16" x14ac:dyDescent="0.25">
      <c r="M9429">
        <f>1*5.9*8.2</f>
        <v>48.379999999999995</v>
      </c>
      <c r="N9429">
        <v>1</v>
      </c>
      <c r="O9429">
        <v>5.9</v>
      </c>
      <c r="P9429">
        <v>8.1999999999999993</v>
      </c>
    </row>
    <row r="9430" spans="13:16" x14ac:dyDescent="0.25">
      <c r="M9430">
        <f>1*5.9*9.2</f>
        <v>54.28</v>
      </c>
      <c r="N9430">
        <v>1</v>
      </c>
      <c r="O9430">
        <v>5.9</v>
      </c>
      <c r="P9430">
        <v>9.1999999999999993</v>
      </c>
    </row>
    <row r="9431" spans="13:16" x14ac:dyDescent="0.25">
      <c r="M9431">
        <f>1*5.9*10.2</f>
        <v>60.18</v>
      </c>
      <c r="N9431">
        <v>1</v>
      </c>
      <c r="O9431">
        <v>5.9</v>
      </c>
      <c r="P9431">
        <v>10.199999999999999</v>
      </c>
    </row>
    <row r="9432" spans="13:16" x14ac:dyDescent="0.25">
      <c r="M9432">
        <f>1*5.9*1.3</f>
        <v>7.6700000000000008</v>
      </c>
      <c r="N9432">
        <v>1</v>
      </c>
      <c r="O9432">
        <v>5.9</v>
      </c>
      <c r="P9432">
        <v>1.3</v>
      </c>
    </row>
    <row r="9433" spans="13:16" x14ac:dyDescent="0.25">
      <c r="M9433">
        <f>1*5.9*2.3</f>
        <v>13.57</v>
      </c>
      <c r="N9433">
        <v>1</v>
      </c>
      <c r="O9433">
        <v>5.9</v>
      </c>
      <c r="P9433">
        <v>2.2999999999999998</v>
      </c>
    </row>
    <row r="9434" spans="13:16" x14ac:dyDescent="0.25">
      <c r="M9434">
        <f>1*5.9*3.3</f>
        <v>19.47</v>
      </c>
      <c r="N9434">
        <v>1</v>
      </c>
      <c r="O9434">
        <v>5.9</v>
      </c>
      <c r="P9434">
        <v>3.3</v>
      </c>
    </row>
    <row r="9435" spans="13:16" x14ac:dyDescent="0.25">
      <c r="M9435">
        <f>1*5.9*4.3</f>
        <v>25.37</v>
      </c>
      <c r="N9435">
        <v>1</v>
      </c>
      <c r="O9435">
        <v>5.9</v>
      </c>
      <c r="P9435">
        <v>4.3</v>
      </c>
    </row>
    <row r="9436" spans="13:16" x14ac:dyDescent="0.25">
      <c r="M9436">
        <f>1*5.9*5.3</f>
        <v>31.27</v>
      </c>
      <c r="N9436">
        <v>1</v>
      </c>
      <c r="O9436">
        <v>5.9</v>
      </c>
      <c r="P9436">
        <v>5.3</v>
      </c>
    </row>
    <row r="9437" spans="13:16" x14ac:dyDescent="0.25">
      <c r="M9437">
        <f>1*5.9*6.3</f>
        <v>37.17</v>
      </c>
      <c r="N9437">
        <v>1</v>
      </c>
      <c r="O9437">
        <v>5.9</v>
      </c>
      <c r="P9437">
        <v>6.3</v>
      </c>
    </row>
    <row r="9438" spans="13:16" x14ac:dyDescent="0.25">
      <c r="M9438">
        <f>1*5.9*7.3</f>
        <v>43.07</v>
      </c>
      <c r="N9438">
        <v>1</v>
      </c>
      <c r="O9438">
        <v>5.9</v>
      </c>
      <c r="P9438">
        <v>7.3</v>
      </c>
    </row>
    <row r="9439" spans="13:16" x14ac:dyDescent="0.25">
      <c r="M9439">
        <f>1*5.9*8.3</f>
        <v>48.970000000000006</v>
      </c>
      <c r="N9439">
        <v>1</v>
      </c>
      <c r="O9439">
        <v>5.9</v>
      </c>
      <c r="P9439">
        <v>8.3000000000000007</v>
      </c>
    </row>
    <row r="9440" spans="13:16" x14ac:dyDescent="0.25">
      <c r="M9440">
        <f>1*5.9*9.3</f>
        <v>54.870000000000005</v>
      </c>
      <c r="N9440">
        <v>1</v>
      </c>
      <c r="O9440">
        <v>5.9</v>
      </c>
      <c r="P9440">
        <v>9.3000000000000007</v>
      </c>
    </row>
    <row r="9441" spans="13:16" x14ac:dyDescent="0.25">
      <c r="M9441">
        <f>1*5.9*10.3</f>
        <v>60.77000000000001</v>
      </c>
      <c r="N9441">
        <v>1</v>
      </c>
      <c r="O9441">
        <v>5.9</v>
      </c>
      <c r="P9441">
        <v>10.3</v>
      </c>
    </row>
    <row r="9442" spans="13:16" x14ac:dyDescent="0.25">
      <c r="M9442">
        <f>1*5.9*1.4</f>
        <v>8.26</v>
      </c>
      <c r="N9442">
        <v>1</v>
      </c>
      <c r="O9442">
        <v>5.9</v>
      </c>
      <c r="P9442">
        <v>1.4</v>
      </c>
    </row>
    <row r="9443" spans="13:16" x14ac:dyDescent="0.25">
      <c r="M9443">
        <f>1*5.9*2.4</f>
        <v>14.16</v>
      </c>
      <c r="N9443">
        <v>1</v>
      </c>
      <c r="O9443">
        <v>5.9</v>
      </c>
      <c r="P9443">
        <v>2.4</v>
      </c>
    </row>
    <row r="9444" spans="13:16" x14ac:dyDescent="0.25">
      <c r="M9444">
        <f>1*5.9*3.4</f>
        <v>20.060000000000002</v>
      </c>
      <c r="N9444">
        <v>1</v>
      </c>
      <c r="O9444">
        <v>5.9</v>
      </c>
      <c r="P9444">
        <v>3.4</v>
      </c>
    </row>
    <row r="9445" spans="13:16" x14ac:dyDescent="0.25">
      <c r="M9445">
        <f>1*5.9*4.4</f>
        <v>25.960000000000004</v>
      </c>
      <c r="N9445">
        <v>1</v>
      </c>
      <c r="O9445">
        <v>5.9</v>
      </c>
      <c r="P9445">
        <v>4.4000000000000004</v>
      </c>
    </row>
    <row r="9446" spans="13:16" x14ac:dyDescent="0.25">
      <c r="M9446">
        <f>1*5.9*5.4</f>
        <v>31.860000000000003</v>
      </c>
      <c r="N9446">
        <v>1</v>
      </c>
      <c r="O9446">
        <v>5.9</v>
      </c>
      <c r="P9446">
        <v>5.4</v>
      </c>
    </row>
    <row r="9447" spans="13:16" x14ac:dyDescent="0.25">
      <c r="M9447">
        <f>1*5.9*6.4</f>
        <v>37.760000000000005</v>
      </c>
      <c r="N9447">
        <v>1</v>
      </c>
      <c r="O9447">
        <v>5.9</v>
      </c>
      <c r="P9447">
        <v>6.4</v>
      </c>
    </row>
    <row r="9448" spans="13:16" x14ac:dyDescent="0.25">
      <c r="M9448">
        <f>1*5.9*7.4</f>
        <v>43.660000000000004</v>
      </c>
      <c r="N9448">
        <v>1</v>
      </c>
      <c r="O9448">
        <v>5.9</v>
      </c>
      <c r="P9448">
        <v>7.4</v>
      </c>
    </row>
    <row r="9449" spans="13:16" x14ac:dyDescent="0.25">
      <c r="M9449">
        <f>1*5.9*8.4</f>
        <v>49.56</v>
      </c>
      <c r="N9449">
        <v>1</v>
      </c>
      <c r="O9449">
        <v>5.9</v>
      </c>
      <c r="P9449">
        <v>8.4</v>
      </c>
    </row>
    <row r="9450" spans="13:16" x14ac:dyDescent="0.25">
      <c r="M9450">
        <f>1*5.9*9.4</f>
        <v>55.460000000000008</v>
      </c>
      <c r="N9450">
        <v>1</v>
      </c>
      <c r="O9450">
        <v>5.9</v>
      </c>
      <c r="P9450">
        <v>9.4</v>
      </c>
    </row>
    <row r="9451" spans="13:16" x14ac:dyDescent="0.25">
      <c r="M9451">
        <f>1*5.9*10.4</f>
        <v>61.360000000000007</v>
      </c>
      <c r="N9451">
        <v>1</v>
      </c>
      <c r="O9451">
        <v>5.9</v>
      </c>
      <c r="P9451">
        <v>10.4</v>
      </c>
    </row>
    <row r="9452" spans="13:16" x14ac:dyDescent="0.25">
      <c r="M9452">
        <f>1*5.9*1.5</f>
        <v>8.8500000000000014</v>
      </c>
      <c r="N9452">
        <v>1</v>
      </c>
      <c r="O9452">
        <v>5.9</v>
      </c>
      <c r="P9452">
        <v>1.5</v>
      </c>
    </row>
    <row r="9453" spans="13:16" x14ac:dyDescent="0.25">
      <c r="M9453">
        <f>1*5.9*2.5</f>
        <v>14.75</v>
      </c>
      <c r="N9453">
        <v>1</v>
      </c>
      <c r="O9453">
        <v>5.9</v>
      </c>
      <c r="P9453">
        <v>2.5</v>
      </c>
    </row>
    <row r="9454" spans="13:16" x14ac:dyDescent="0.25">
      <c r="M9454">
        <f>1*5.9*3.5</f>
        <v>20.650000000000002</v>
      </c>
      <c r="N9454">
        <v>1</v>
      </c>
      <c r="O9454">
        <v>5.9</v>
      </c>
      <c r="P9454">
        <v>3.5</v>
      </c>
    </row>
    <row r="9455" spans="13:16" x14ac:dyDescent="0.25">
      <c r="M9455">
        <f>1*5.9*4.5</f>
        <v>26.55</v>
      </c>
      <c r="N9455">
        <v>1</v>
      </c>
      <c r="O9455">
        <v>5.9</v>
      </c>
      <c r="P9455">
        <v>4.5</v>
      </c>
    </row>
    <row r="9456" spans="13:16" x14ac:dyDescent="0.25">
      <c r="M9456">
        <f>1*5.9*5.5</f>
        <v>32.450000000000003</v>
      </c>
      <c r="N9456">
        <v>1</v>
      </c>
      <c r="O9456">
        <v>5.9</v>
      </c>
      <c r="P9456">
        <v>5.5</v>
      </c>
    </row>
    <row r="9457" spans="13:16" x14ac:dyDescent="0.25">
      <c r="M9457">
        <f>1*5.9*6.5</f>
        <v>38.35</v>
      </c>
      <c r="N9457">
        <v>1</v>
      </c>
      <c r="O9457">
        <v>5.9</v>
      </c>
      <c r="P9457">
        <v>6.5</v>
      </c>
    </row>
    <row r="9458" spans="13:16" x14ac:dyDescent="0.25">
      <c r="M9458">
        <f>1*5.9*7.5</f>
        <v>44.25</v>
      </c>
      <c r="N9458">
        <v>1</v>
      </c>
      <c r="O9458">
        <v>5.9</v>
      </c>
      <c r="P9458">
        <v>7.5</v>
      </c>
    </row>
    <row r="9459" spans="13:16" x14ac:dyDescent="0.25">
      <c r="M9459">
        <f>1*5.9*8.5</f>
        <v>50.150000000000006</v>
      </c>
      <c r="N9459">
        <v>1</v>
      </c>
      <c r="O9459">
        <v>5.9</v>
      </c>
      <c r="P9459">
        <v>8.5</v>
      </c>
    </row>
    <row r="9460" spans="13:16" x14ac:dyDescent="0.25">
      <c r="M9460">
        <f>1*5.9*9.5</f>
        <v>56.050000000000004</v>
      </c>
      <c r="N9460">
        <v>1</v>
      </c>
      <c r="O9460">
        <v>5.9</v>
      </c>
      <c r="P9460">
        <v>9.5</v>
      </c>
    </row>
    <row r="9461" spans="13:16" x14ac:dyDescent="0.25">
      <c r="M9461">
        <f>1*5.9*10.5</f>
        <v>61.95</v>
      </c>
      <c r="N9461">
        <v>1</v>
      </c>
      <c r="O9461">
        <v>5.9</v>
      </c>
      <c r="P9461">
        <v>10.5</v>
      </c>
    </row>
    <row r="9462" spans="13:16" x14ac:dyDescent="0.25">
      <c r="M9462">
        <f>1*5.9*1.6</f>
        <v>9.4400000000000013</v>
      </c>
      <c r="N9462">
        <v>1</v>
      </c>
      <c r="O9462">
        <v>5.9</v>
      </c>
      <c r="P9462">
        <v>1.6</v>
      </c>
    </row>
    <row r="9463" spans="13:16" x14ac:dyDescent="0.25">
      <c r="M9463">
        <f>1*5.9*2.6</f>
        <v>15.340000000000002</v>
      </c>
      <c r="N9463">
        <v>1</v>
      </c>
      <c r="O9463">
        <v>5.9</v>
      </c>
      <c r="P9463">
        <v>2.6</v>
      </c>
    </row>
    <row r="9464" spans="13:16" x14ac:dyDescent="0.25">
      <c r="M9464">
        <f>1*5.9*3.6</f>
        <v>21.240000000000002</v>
      </c>
      <c r="N9464">
        <v>1</v>
      </c>
      <c r="O9464">
        <v>5.9</v>
      </c>
      <c r="P9464">
        <v>3.6</v>
      </c>
    </row>
    <row r="9465" spans="13:16" x14ac:dyDescent="0.25">
      <c r="M9465">
        <f>1*5.9*4.6</f>
        <v>27.14</v>
      </c>
      <c r="N9465">
        <v>1</v>
      </c>
      <c r="O9465">
        <v>5.9</v>
      </c>
      <c r="P9465">
        <v>4.5999999999999996</v>
      </c>
    </row>
    <row r="9466" spans="13:16" x14ac:dyDescent="0.25">
      <c r="M9466">
        <f>1*5.9*5.6</f>
        <v>33.04</v>
      </c>
      <c r="N9466">
        <v>1</v>
      </c>
      <c r="O9466">
        <v>5.9</v>
      </c>
      <c r="P9466">
        <v>5.6</v>
      </c>
    </row>
    <row r="9467" spans="13:16" x14ac:dyDescent="0.25">
      <c r="M9467">
        <f>1*5.9*6.6</f>
        <v>38.94</v>
      </c>
      <c r="N9467">
        <v>1</v>
      </c>
      <c r="O9467">
        <v>5.9</v>
      </c>
      <c r="P9467">
        <v>6.6</v>
      </c>
    </row>
    <row r="9468" spans="13:16" x14ac:dyDescent="0.25">
      <c r="M9468">
        <f>1*5.9*7.6</f>
        <v>44.84</v>
      </c>
      <c r="N9468">
        <v>1</v>
      </c>
      <c r="O9468">
        <v>5.9</v>
      </c>
      <c r="P9468">
        <v>7.6</v>
      </c>
    </row>
    <row r="9469" spans="13:16" x14ac:dyDescent="0.25">
      <c r="M9469">
        <f>1*5.9*8.6</f>
        <v>50.74</v>
      </c>
      <c r="N9469">
        <v>1</v>
      </c>
      <c r="O9469">
        <v>5.9</v>
      </c>
      <c r="P9469">
        <v>8.6</v>
      </c>
    </row>
    <row r="9470" spans="13:16" x14ac:dyDescent="0.25">
      <c r="M9470">
        <f>1*5.9*9.6</f>
        <v>56.64</v>
      </c>
      <c r="N9470">
        <v>1</v>
      </c>
      <c r="O9470">
        <v>5.9</v>
      </c>
      <c r="P9470">
        <v>9.6</v>
      </c>
    </row>
    <row r="9471" spans="13:16" x14ac:dyDescent="0.25">
      <c r="M9471">
        <f>1*5.9*10.6</f>
        <v>62.54</v>
      </c>
      <c r="N9471">
        <v>1</v>
      </c>
      <c r="O9471">
        <v>5.9</v>
      </c>
      <c r="P9471">
        <v>10.6</v>
      </c>
    </row>
    <row r="9472" spans="13:16" x14ac:dyDescent="0.25">
      <c r="M9472">
        <f>1*5.9*1.7</f>
        <v>10.030000000000001</v>
      </c>
      <c r="N9472">
        <v>1</v>
      </c>
      <c r="O9472">
        <v>5.9</v>
      </c>
      <c r="P9472">
        <v>1.7</v>
      </c>
    </row>
    <row r="9473" spans="13:16" x14ac:dyDescent="0.25">
      <c r="M9473">
        <f>1*5.9*2.7</f>
        <v>15.930000000000001</v>
      </c>
      <c r="N9473">
        <v>1</v>
      </c>
      <c r="O9473">
        <v>5.9</v>
      </c>
      <c r="P9473">
        <v>2.7</v>
      </c>
    </row>
    <row r="9474" spans="13:16" x14ac:dyDescent="0.25">
      <c r="M9474">
        <f>1*5.9*3.7</f>
        <v>21.830000000000002</v>
      </c>
      <c r="N9474">
        <v>1</v>
      </c>
      <c r="O9474">
        <v>5.9</v>
      </c>
      <c r="P9474">
        <v>3.7</v>
      </c>
    </row>
    <row r="9475" spans="13:16" x14ac:dyDescent="0.25">
      <c r="M9475">
        <f>1*5.9*4.7</f>
        <v>27.730000000000004</v>
      </c>
      <c r="N9475">
        <v>1</v>
      </c>
      <c r="O9475">
        <v>5.9</v>
      </c>
      <c r="P9475">
        <v>4.7</v>
      </c>
    </row>
    <row r="9476" spans="13:16" x14ac:dyDescent="0.25">
      <c r="M9476">
        <f>1*5.9*5.7</f>
        <v>33.630000000000003</v>
      </c>
      <c r="N9476">
        <v>1</v>
      </c>
      <c r="O9476">
        <v>5.9</v>
      </c>
      <c r="P9476">
        <v>5.7</v>
      </c>
    </row>
    <row r="9477" spans="13:16" x14ac:dyDescent="0.25">
      <c r="M9477">
        <f>1*5.9*6.7</f>
        <v>39.53</v>
      </c>
      <c r="N9477">
        <v>1</v>
      </c>
      <c r="O9477">
        <v>5.9</v>
      </c>
      <c r="P9477">
        <v>6.7</v>
      </c>
    </row>
    <row r="9478" spans="13:16" x14ac:dyDescent="0.25">
      <c r="M9478">
        <f>1*5.9*7.7</f>
        <v>45.430000000000007</v>
      </c>
      <c r="N9478">
        <v>1</v>
      </c>
      <c r="O9478">
        <v>5.9</v>
      </c>
      <c r="P9478">
        <v>7.7</v>
      </c>
    </row>
    <row r="9479" spans="13:16" x14ac:dyDescent="0.25">
      <c r="M9479">
        <f>1*5.9*8.7</f>
        <v>51.33</v>
      </c>
      <c r="N9479">
        <v>1</v>
      </c>
      <c r="O9479">
        <v>5.9</v>
      </c>
      <c r="P9479">
        <v>8.6999999999999993</v>
      </c>
    </row>
    <row r="9480" spans="13:16" x14ac:dyDescent="0.25">
      <c r="M9480">
        <f>1*5.9*9.7</f>
        <v>57.23</v>
      </c>
      <c r="N9480">
        <v>1</v>
      </c>
      <c r="O9480">
        <v>5.9</v>
      </c>
      <c r="P9480">
        <v>9.6999999999999993</v>
      </c>
    </row>
    <row r="9481" spans="13:16" x14ac:dyDescent="0.25">
      <c r="M9481">
        <f>1*5.9*10.7</f>
        <v>63.13</v>
      </c>
      <c r="N9481">
        <v>1</v>
      </c>
      <c r="O9481">
        <v>5.9</v>
      </c>
      <c r="P9481">
        <v>10.7</v>
      </c>
    </row>
    <row r="9482" spans="13:16" x14ac:dyDescent="0.25">
      <c r="M9482">
        <f>1*5.9*1.8</f>
        <v>10.620000000000001</v>
      </c>
      <c r="N9482">
        <v>1</v>
      </c>
      <c r="O9482">
        <v>5.9</v>
      </c>
      <c r="P9482">
        <v>1.8</v>
      </c>
    </row>
    <row r="9483" spans="13:16" x14ac:dyDescent="0.25">
      <c r="M9483">
        <f>1*5.9*2.8</f>
        <v>16.52</v>
      </c>
      <c r="N9483">
        <v>1</v>
      </c>
      <c r="O9483">
        <v>5.9</v>
      </c>
      <c r="P9483">
        <v>2.8</v>
      </c>
    </row>
    <row r="9484" spans="13:16" x14ac:dyDescent="0.25">
      <c r="M9484">
        <f>1*5.9*3.8</f>
        <v>22.42</v>
      </c>
      <c r="N9484">
        <v>1</v>
      </c>
      <c r="O9484">
        <v>5.9</v>
      </c>
      <c r="P9484">
        <v>3.8</v>
      </c>
    </row>
    <row r="9485" spans="13:16" x14ac:dyDescent="0.25">
      <c r="M9485">
        <f>1*5.9*4.8</f>
        <v>28.32</v>
      </c>
      <c r="N9485">
        <v>1</v>
      </c>
      <c r="O9485">
        <v>5.9</v>
      </c>
      <c r="P9485">
        <v>4.8</v>
      </c>
    </row>
    <row r="9486" spans="13:16" x14ac:dyDescent="0.25">
      <c r="M9486">
        <f>1*5.9*5.8</f>
        <v>34.22</v>
      </c>
      <c r="N9486">
        <v>1</v>
      </c>
      <c r="O9486">
        <v>5.9</v>
      </c>
      <c r="P9486">
        <v>5.8</v>
      </c>
    </row>
    <row r="9487" spans="13:16" x14ac:dyDescent="0.25">
      <c r="M9487">
        <f>1*5.9*6.8</f>
        <v>40.120000000000005</v>
      </c>
      <c r="N9487">
        <v>1</v>
      </c>
      <c r="O9487">
        <v>5.9</v>
      </c>
      <c r="P9487">
        <v>6.8</v>
      </c>
    </row>
    <row r="9488" spans="13:16" x14ac:dyDescent="0.25">
      <c r="M9488">
        <f>1*5.9*7.8</f>
        <v>46.02</v>
      </c>
      <c r="N9488">
        <v>1</v>
      </c>
      <c r="O9488">
        <v>5.9</v>
      </c>
      <c r="P9488">
        <v>7.8</v>
      </c>
    </row>
    <row r="9489" spans="13:16" x14ac:dyDescent="0.25">
      <c r="M9489">
        <f>1*5.9*8.8</f>
        <v>51.920000000000009</v>
      </c>
      <c r="N9489">
        <v>1</v>
      </c>
      <c r="O9489">
        <v>5.9</v>
      </c>
      <c r="P9489">
        <v>8.8000000000000007</v>
      </c>
    </row>
    <row r="9490" spans="13:16" x14ac:dyDescent="0.25">
      <c r="M9490">
        <f>1*5.9*9.8</f>
        <v>57.820000000000007</v>
      </c>
      <c r="N9490">
        <v>1</v>
      </c>
      <c r="O9490">
        <v>5.9</v>
      </c>
      <c r="P9490">
        <v>9.8000000000000007</v>
      </c>
    </row>
    <row r="9491" spans="13:16" x14ac:dyDescent="0.25">
      <c r="M9491">
        <f>1*5.9*10.8</f>
        <v>63.720000000000006</v>
      </c>
      <c r="N9491">
        <v>1</v>
      </c>
      <c r="O9491">
        <v>5.9</v>
      </c>
      <c r="P9491">
        <v>10.8</v>
      </c>
    </row>
    <row r="9492" spans="13:16" x14ac:dyDescent="0.25">
      <c r="M9492">
        <f>1*5.9*1.9</f>
        <v>11.21</v>
      </c>
      <c r="N9492">
        <v>1</v>
      </c>
      <c r="O9492">
        <v>5.9</v>
      </c>
      <c r="P9492">
        <v>1.9</v>
      </c>
    </row>
    <row r="9493" spans="13:16" x14ac:dyDescent="0.25">
      <c r="M9493">
        <f>1*5.9*2.9</f>
        <v>17.11</v>
      </c>
      <c r="N9493">
        <v>1</v>
      </c>
      <c r="O9493">
        <v>5.9</v>
      </c>
      <c r="P9493">
        <v>2.9</v>
      </c>
    </row>
    <row r="9494" spans="13:16" x14ac:dyDescent="0.25">
      <c r="M9494">
        <f>1*5.9*3.9</f>
        <v>23.01</v>
      </c>
      <c r="N9494">
        <v>1</v>
      </c>
      <c r="O9494">
        <v>5.9</v>
      </c>
      <c r="P9494">
        <v>3.9</v>
      </c>
    </row>
    <row r="9495" spans="13:16" x14ac:dyDescent="0.25">
      <c r="M9495">
        <f>1*5.9*4.9</f>
        <v>28.910000000000004</v>
      </c>
      <c r="N9495">
        <v>1</v>
      </c>
      <c r="O9495">
        <v>5.9</v>
      </c>
      <c r="P9495">
        <v>4.9000000000000004</v>
      </c>
    </row>
    <row r="9496" spans="13:16" x14ac:dyDescent="0.25">
      <c r="M9496">
        <f>1*5.9*5.9</f>
        <v>34.81</v>
      </c>
      <c r="N9496">
        <v>1</v>
      </c>
      <c r="O9496">
        <v>5.9</v>
      </c>
      <c r="P9496">
        <v>5.9</v>
      </c>
    </row>
    <row r="9497" spans="13:16" x14ac:dyDescent="0.25">
      <c r="M9497">
        <f>1*5.9*6.9</f>
        <v>40.710000000000008</v>
      </c>
      <c r="N9497">
        <v>1</v>
      </c>
      <c r="O9497">
        <v>5.9</v>
      </c>
      <c r="P9497">
        <v>6.9</v>
      </c>
    </row>
    <row r="9498" spans="13:16" x14ac:dyDescent="0.25">
      <c r="M9498">
        <f>1*5.9*7.9</f>
        <v>46.610000000000007</v>
      </c>
      <c r="N9498">
        <v>1</v>
      </c>
      <c r="O9498">
        <v>5.9</v>
      </c>
      <c r="P9498">
        <v>7.9</v>
      </c>
    </row>
    <row r="9499" spans="13:16" x14ac:dyDescent="0.25">
      <c r="M9499">
        <f>1*5.9*8.9</f>
        <v>52.510000000000005</v>
      </c>
      <c r="N9499">
        <v>1</v>
      </c>
      <c r="O9499">
        <v>5.9</v>
      </c>
      <c r="P9499">
        <v>8.9</v>
      </c>
    </row>
    <row r="9500" spans="13:16" x14ac:dyDescent="0.25">
      <c r="M9500">
        <f>1*5.9*9.9</f>
        <v>58.410000000000004</v>
      </c>
      <c r="N9500">
        <v>1</v>
      </c>
      <c r="O9500">
        <v>5.9</v>
      </c>
      <c r="P9500">
        <v>9.9</v>
      </c>
    </row>
    <row r="9501" spans="13:16" x14ac:dyDescent="0.25">
      <c r="M9501">
        <f>1*5.9*10.9</f>
        <v>64.31</v>
      </c>
      <c r="N9501">
        <v>1</v>
      </c>
      <c r="O9501">
        <v>5.9</v>
      </c>
      <c r="P9501">
        <v>10.9</v>
      </c>
    </row>
    <row r="9502" spans="13:16" x14ac:dyDescent="0.25">
      <c r="M9502">
        <f>1*6.9*1</f>
        <v>6.9</v>
      </c>
      <c r="N9502">
        <v>1</v>
      </c>
      <c r="O9502">
        <v>6.9</v>
      </c>
      <c r="P9502">
        <v>1</v>
      </c>
    </row>
    <row r="9503" spans="13:16" x14ac:dyDescent="0.25">
      <c r="M9503">
        <f>1*6.9*2</f>
        <v>13.8</v>
      </c>
      <c r="N9503">
        <v>1</v>
      </c>
      <c r="O9503">
        <v>6.9</v>
      </c>
      <c r="P9503">
        <v>2</v>
      </c>
    </row>
    <row r="9504" spans="13:16" x14ac:dyDescent="0.25">
      <c r="M9504">
        <f>1*6.9*3</f>
        <v>20.700000000000003</v>
      </c>
      <c r="N9504">
        <v>1</v>
      </c>
      <c r="O9504">
        <v>6.9</v>
      </c>
      <c r="P9504">
        <v>3</v>
      </c>
    </row>
    <row r="9505" spans="13:16" x14ac:dyDescent="0.25">
      <c r="M9505">
        <f>1*6.9*4</f>
        <v>27.6</v>
      </c>
      <c r="N9505">
        <v>1</v>
      </c>
      <c r="O9505">
        <v>6.9</v>
      </c>
      <c r="P9505">
        <v>4</v>
      </c>
    </row>
    <row r="9506" spans="13:16" x14ac:dyDescent="0.25">
      <c r="M9506">
        <f>1*6.9*5</f>
        <v>34.5</v>
      </c>
      <c r="N9506">
        <v>1</v>
      </c>
      <c r="O9506">
        <v>6.9</v>
      </c>
      <c r="P9506">
        <v>5</v>
      </c>
    </row>
    <row r="9507" spans="13:16" x14ac:dyDescent="0.25">
      <c r="M9507">
        <f>1*6.9*6</f>
        <v>41.400000000000006</v>
      </c>
      <c r="N9507">
        <v>1</v>
      </c>
      <c r="O9507">
        <v>6.9</v>
      </c>
      <c r="P9507">
        <v>6</v>
      </c>
    </row>
    <row r="9508" spans="13:16" x14ac:dyDescent="0.25">
      <c r="M9508">
        <f>1*6.9*7</f>
        <v>48.300000000000004</v>
      </c>
      <c r="N9508">
        <v>1</v>
      </c>
      <c r="O9508">
        <v>6.9</v>
      </c>
      <c r="P9508">
        <v>7</v>
      </c>
    </row>
    <row r="9509" spans="13:16" x14ac:dyDescent="0.25">
      <c r="M9509">
        <f>1*6.9*8</f>
        <v>55.2</v>
      </c>
      <c r="N9509">
        <v>1</v>
      </c>
      <c r="O9509">
        <v>6.9</v>
      </c>
      <c r="P9509">
        <v>8</v>
      </c>
    </row>
    <row r="9510" spans="13:16" x14ac:dyDescent="0.25">
      <c r="M9510">
        <f>1*6.9*9</f>
        <v>62.1</v>
      </c>
      <c r="N9510">
        <v>1</v>
      </c>
      <c r="O9510">
        <v>6.9</v>
      </c>
      <c r="P9510">
        <v>9</v>
      </c>
    </row>
    <row r="9511" spans="13:16" x14ac:dyDescent="0.25">
      <c r="M9511">
        <f>1*6.9*10</f>
        <v>69</v>
      </c>
      <c r="N9511">
        <v>1</v>
      </c>
      <c r="O9511">
        <v>6.9</v>
      </c>
      <c r="P9511">
        <v>10</v>
      </c>
    </row>
    <row r="9512" spans="13:16" x14ac:dyDescent="0.25">
      <c r="M9512">
        <f>1*6.9*1.1</f>
        <v>7.5900000000000007</v>
      </c>
      <c r="N9512">
        <v>1</v>
      </c>
      <c r="O9512">
        <v>6.9</v>
      </c>
      <c r="P9512">
        <v>1.1000000000000001</v>
      </c>
    </row>
    <row r="9513" spans="13:16" x14ac:dyDescent="0.25">
      <c r="M9513">
        <f>1*6.9*2.1</f>
        <v>14.490000000000002</v>
      </c>
      <c r="N9513">
        <v>1</v>
      </c>
      <c r="O9513">
        <v>6.9</v>
      </c>
      <c r="P9513">
        <v>2.1</v>
      </c>
    </row>
    <row r="9514" spans="13:16" x14ac:dyDescent="0.25">
      <c r="M9514">
        <f>1*6.9*3.1</f>
        <v>21.39</v>
      </c>
      <c r="N9514">
        <v>1</v>
      </c>
      <c r="O9514">
        <v>6.9</v>
      </c>
      <c r="P9514">
        <v>3.1</v>
      </c>
    </row>
    <row r="9515" spans="13:16" x14ac:dyDescent="0.25">
      <c r="M9515">
        <f>1*6.9*4.1</f>
        <v>28.29</v>
      </c>
      <c r="N9515">
        <v>1</v>
      </c>
      <c r="O9515">
        <v>6.9</v>
      </c>
      <c r="P9515">
        <v>4.0999999999999996</v>
      </c>
    </row>
    <row r="9516" spans="13:16" x14ac:dyDescent="0.25">
      <c r="M9516">
        <f>1*6.9*5.1</f>
        <v>35.19</v>
      </c>
      <c r="N9516">
        <v>1</v>
      </c>
      <c r="O9516">
        <v>6.9</v>
      </c>
      <c r="P9516">
        <v>5.0999999999999996</v>
      </c>
    </row>
    <row r="9517" spans="13:16" x14ac:dyDescent="0.25">
      <c r="M9517">
        <f>1*6.9*6.1</f>
        <v>42.089999999999996</v>
      </c>
      <c r="N9517">
        <v>1</v>
      </c>
      <c r="O9517">
        <v>6.9</v>
      </c>
      <c r="P9517">
        <v>6.1</v>
      </c>
    </row>
    <row r="9518" spans="13:16" x14ac:dyDescent="0.25">
      <c r="M9518">
        <f>1*6.9*7.1</f>
        <v>48.99</v>
      </c>
      <c r="N9518">
        <v>1</v>
      </c>
      <c r="O9518">
        <v>6.9</v>
      </c>
      <c r="P9518">
        <v>7.1</v>
      </c>
    </row>
    <row r="9519" spans="13:16" x14ac:dyDescent="0.25">
      <c r="M9519">
        <f>1*6.9*8.1</f>
        <v>55.89</v>
      </c>
      <c r="N9519">
        <v>1</v>
      </c>
      <c r="O9519">
        <v>6.9</v>
      </c>
      <c r="P9519">
        <v>8.1</v>
      </c>
    </row>
    <row r="9520" spans="13:16" x14ac:dyDescent="0.25">
      <c r="M9520">
        <f>1*6.9*9.1</f>
        <v>62.79</v>
      </c>
      <c r="N9520">
        <v>1</v>
      </c>
      <c r="O9520">
        <v>6.9</v>
      </c>
      <c r="P9520">
        <v>9.1</v>
      </c>
    </row>
    <row r="9521" spans="13:16" x14ac:dyDescent="0.25">
      <c r="M9521">
        <f>1*6.9*10.1</f>
        <v>69.69</v>
      </c>
      <c r="N9521">
        <v>1</v>
      </c>
      <c r="O9521">
        <v>6.9</v>
      </c>
      <c r="P9521">
        <v>10.1</v>
      </c>
    </row>
    <row r="9522" spans="13:16" x14ac:dyDescent="0.25">
      <c r="M9522">
        <f>1*6.9*1.2</f>
        <v>8.2799999999999994</v>
      </c>
      <c r="N9522">
        <v>1</v>
      </c>
      <c r="O9522">
        <v>6.9</v>
      </c>
      <c r="P9522">
        <v>1.2</v>
      </c>
    </row>
    <row r="9523" spans="13:16" x14ac:dyDescent="0.25">
      <c r="M9523">
        <f>1*6.9*2.2</f>
        <v>15.180000000000001</v>
      </c>
      <c r="N9523">
        <v>1</v>
      </c>
      <c r="O9523">
        <v>6.9</v>
      </c>
      <c r="P9523">
        <v>2.2000000000000002</v>
      </c>
    </row>
    <row r="9524" spans="13:16" x14ac:dyDescent="0.25">
      <c r="M9524">
        <f>1*6.9*3.2</f>
        <v>22.080000000000002</v>
      </c>
      <c r="N9524">
        <v>1</v>
      </c>
      <c r="O9524">
        <v>6.9</v>
      </c>
      <c r="P9524">
        <v>3.2</v>
      </c>
    </row>
    <row r="9525" spans="13:16" x14ac:dyDescent="0.25">
      <c r="M9525">
        <f>1*6.9*4.2</f>
        <v>28.980000000000004</v>
      </c>
      <c r="N9525">
        <v>1</v>
      </c>
      <c r="O9525">
        <v>6.9</v>
      </c>
      <c r="P9525">
        <v>4.2</v>
      </c>
    </row>
    <row r="9526" spans="13:16" x14ac:dyDescent="0.25">
      <c r="M9526">
        <f>1*6.9*5.2</f>
        <v>35.880000000000003</v>
      </c>
      <c r="N9526">
        <v>1</v>
      </c>
      <c r="O9526">
        <v>6.9</v>
      </c>
      <c r="P9526">
        <v>5.2</v>
      </c>
    </row>
    <row r="9527" spans="13:16" x14ac:dyDescent="0.25">
      <c r="M9527">
        <f>1*6.9*6.2</f>
        <v>42.78</v>
      </c>
      <c r="N9527">
        <v>1</v>
      </c>
      <c r="O9527">
        <v>6.9</v>
      </c>
      <c r="P9527">
        <v>6.2</v>
      </c>
    </row>
    <row r="9528" spans="13:16" x14ac:dyDescent="0.25">
      <c r="M9528">
        <f>1*6.9*7.2</f>
        <v>49.680000000000007</v>
      </c>
      <c r="N9528">
        <v>1</v>
      </c>
      <c r="O9528">
        <v>6.9</v>
      </c>
      <c r="P9528">
        <v>7.2</v>
      </c>
    </row>
    <row r="9529" spans="13:16" x14ac:dyDescent="0.25">
      <c r="M9529">
        <f>1*6.9*8.2</f>
        <v>56.58</v>
      </c>
      <c r="N9529">
        <v>1</v>
      </c>
      <c r="O9529">
        <v>6.9</v>
      </c>
      <c r="P9529">
        <v>8.1999999999999993</v>
      </c>
    </row>
    <row r="9530" spans="13:16" x14ac:dyDescent="0.25">
      <c r="M9530">
        <f>1*6.9*9.2</f>
        <v>63.48</v>
      </c>
      <c r="N9530">
        <v>1</v>
      </c>
      <c r="O9530">
        <v>6.9</v>
      </c>
      <c r="P9530">
        <v>9.1999999999999993</v>
      </c>
    </row>
    <row r="9531" spans="13:16" x14ac:dyDescent="0.25">
      <c r="M9531">
        <f>1*6.9*10.2</f>
        <v>70.38</v>
      </c>
      <c r="N9531">
        <v>1</v>
      </c>
      <c r="O9531">
        <v>6.9</v>
      </c>
      <c r="P9531">
        <v>10.199999999999999</v>
      </c>
    </row>
    <row r="9532" spans="13:16" x14ac:dyDescent="0.25">
      <c r="M9532">
        <f>1*6.9*1.3</f>
        <v>8.9700000000000006</v>
      </c>
      <c r="N9532">
        <v>1</v>
      </c>
      <c r="O9532">
        <v>6.9</v>
      </c>
      <c r="P9532">
        <v>1.3</v>
      </c>
    </row>
    <row r="9533" spans="13:16" x14ac:dyDescent="0.25">
      <c r="M9533">
        <f>1*6.9*2.3</f>
        <v>15.87</v>
      </c>
      <c r="N9533">
        <v>1</v>
      </c>
      <c r="O9533">
        <v>6.9</v>
      </c>
      <c r="P9533">
        <v>2.2999999999999998</v>
      </c>
    </row>
    <row r="9534" spans="13:16" x14ac:dyDescent="0.25">
      <c r="M9534">
        <f>1*6.9*3.3</f>
        <v>22.77</v>
      </c>
      <c r="N9534">
        <v>1</v>
      </c>
      <c r="O9534">
        <v>6.9</v>
      </c>
      <c r="P9534">
        <v>3.3</v>
      </c>
    </row>
    <row r="9535" spans="13:16" x14ac:dyDescent="0.25">
      <c r="M9535">
        <f>1*6.9*4.3</f>
        <v>29.67</v>
      </c>
      <c r="N9535">
        <v>1</v>
      </c>
      <c r="O9535">
        <v>6.9</v>
      </c>
      <c r="P9535">
        <v>4.3</v>
      </c>
    </row>
    <row r="9536" spans="13:16" x14ac:dyDescent="0.25">
      <c r="M9536">
        <f>1*6.9*5.3</f>
        <v>36.57</v>
      </c>
      <c r="N9536">
        <v>1</v>
      </c>
      <c r="O9536">
        <v>6.9</v>
      </c>
      <c r="P9536">
        <v>5.3</v>
      </c>
    </row>
    <row r="9537" spans="13:16" x14ac:dyDescent="0.25">
      <c r="M9537">
        <f>1*6.9*6.3</f>
        <v>43.47</v>
      </c>
      <c r="N9537">
        <v>1</v>
      </c>
      <c r="O9537">
        <v>6.9</v>
      </c>
      <c r="P9537">
        <v>6.3</v>
      </c>
    </row>
    <row r="9538" spans="13:16" x14ac:dyDescent="0.25">
      <c r="M9538">
        <f>1*6.9*7.3</f>
        <v>50.370000000000005</v>
      </c>
      <c r="N9538">
        <v>1</v>
      </c>
      <c r="O9538">
        <v>6.9</v>
      </c>
      <c r="P9538">
        <v>7.3</v>
      </c>
    </row>
    <row r="9539" spans="13:16" x14ac:dyDescent="0.25">
      <c r="M9539">
        <f>1*6.9*8.3</f>
        <v>57.27000000000001</v>
      </c>
      <c r="N9539">
        <v>1</v>
      </c>
      <c r="O9539">
        <v>6.9</v>
      </c>
      <c r="P9539">
        <v>8.3000000000000007</v>
      </c>
    </row>
    <row r="9540" spans="13:16" x14ac:dyDescent="0.25">
      <c r="M9540">
        <f>1*6.9*9.3</f>
        <v>64.17</v>
      </c>
      <c r="N9540">
        <v>1</v>
      </c>
      <c r="O9540">
        <v>6.9</v>
      </c>
      <c r="P9540">
        <v>9.3000000000000007</v>
      </c>
    </row>
    <row r="9541" spans="13:16" x14ac:dyDescent="0.25">
      <c r="M9541">
        <f>1*6.9*10.3</f>
        <v>71.070000000000007</v>
      </c>
      <c r="N9541">
        <v>1</v>
      </c>
      <c r="O9541">
        <v>6.9</v>
      </c>
      <c r="P9541">
        <v>10.3</v>
      </c>
    </row>
    <row r="9542" spans="13:16" x14ac:dyDescent="0.25">
      <c r="M9542">
        <f>1*6.9*1.4</f>
        <v>9.66</v>
      </c>
      <c r="N9542">
        <v>1</v>
      </c>
      <c r="O9542">
        <v>6.9</v>
      </c>
      <c r="P9542">
        <v>1.4</v>
      </c>
    </row>
    <row r="9543" spans="13:16" x14ac:dyDescent="0.25">
      <c r="M9543">
        <f>1*6.9*2.4</f>
        <v>16.559999999999999</v>
      </c>
      <c r="N9543">
        <v>1</v>
      </c>
      <c r="O9543">
        <v>6.9</v>
      </c>
      <c r="P9543">
        <v>2.4</v>
      </c>
    </row>
    <row r="9544" spans="13:16" x14ac:dyDescent="0.25">
      <c r="M9544">
        <f>1*6.9*3.4</f>
        <v>23.46</v>
      </c>
      <c r="N9544">
        <v>1</v>
      </c>
      <c r="O9544">
        <v>6.9</v>
      </c>
      <c r="P9544">
        <v>3.4</v>
      </c>
    </row>
    <row r="9545" spans="13:16" x14ac:dyDescent="0.25">
      <c r="M9545">
        <f>1*6.9*4.4</f>
        <v>30.360000000000003</v>
      </c>
      <c r="N9545">
        <v>1</v>
      </c>
      <c r="O9545">
        <v>6.9</v>
      </c>
      <c r="P9545">
        <v>4.4000000000000004</v>
      </c>
    </row>
    <row r="9546" spans="13:16" x14ac:dyDescent="0.25">
      <c r="M9546">
        <f>1*6.9*5.4</f>
        <v>37.260000000000005</v>
      </c>
      <c r="N9546">
        <v>1</v>
      </c>
      <c r="O9546">
        <v>6.9</v>
      </c>
      <c r="P9546">
        <v>5.4</v>
      </c>
    </row>
    <row r="9547" spans="13:16" x14ac:dyDescent="0.25">
      <c r="M9547">
        <f>1*6.9*6.4</f>
        <v>44.160000000000004</v>
      </c>
      <c r="N9547">
        <v>1</v>
      </c>
      <c r="O9547">
        <v>6.9</v>
      </c>
      <c r="P9547">
        <v>6.4</v>
      </c>
    </row>
    <row r="9548" spans="13:16" x14ac:dyDescent="0.25">
      <c r="M9548">
        <f>1*6.9*7.4</f>
        <v>51.06</v>
      </c>
      <c r="N9548">
        <v>1</v>
      </c>
      <c r="O9548">
        <v>6.9</v>
      </c>
      <c r="P9548">
        <v>7.4</v>
      </c>
    </row>
    <row r="9549" spans="13:16" x14ac:dyDescent="0.25">
      <c r="M9549">
        <f>1*6.9*8.4</f>
        <v>57.960000000000008</v>
      </c>
      <c r="N9549">
        <v>1</v>
      </c>
      <c r="O9549">
        <v>6.9</v>
      </c>
      <c r="P9549">
        <v>8.4</v>
      </c>
    </row>
    <row r="9550" spans="13:16" x14ac:dyDescent="0.25">
      <c r="M9550">
        <f>1*6.9*9.4</f>
        <v>64.86</v>
      </c>
      <c r="N9550">
        <v>1</v>
      </c>
      <c r="O9550">
        <v>6.9</v>
      </c>
      <c r="P9550">
        <v>9.4</v>
      </c>
    </row>
    <row r="9551" spans="13:16" x14ac:dyDescent="0.25">
      <c r="M9551">
        <f>1*6.9*10.4</f>
        <v>71.760000000000005</v>
      </c>
      <c r="N9551">
        <v>1</v>
      </c>
      <c r="O9551">
        <v>6.9</v>
      </c>
      <c r="P9551">
        <v>10.4</v>
      </c>
    </row>
    <row r="9552" spans="13:16" x14ac:dyDescent="0.25">
      <c r="M9552">
        <f>1*6.9*1.5</f>
        <v>10.350000000000001</v>
      </c>
      <c r="N9552">
        <v>1</v>
      </c>
      <c r="O9552">
        <v>6.9</v>
      </c>
      <c r="P9552">
        <v>1.5</v>
      </c>
    </row>
    <row r="9553" spans="13:16" x14ac:dyDescent="0.25">
      <c r="M9553">
        <f>1*6.9*2.5</f>
        <v>17.25</v>
      </c>
      <c r="N9553">
        <v>1</v>
      </c>
      <c r="O9553">
        <v>6.9</v>
      </c>
      <c r="P9553">
        <v>2.5</v>
      </c>
    </row>
    <row r="9554" spans="13:16" x14ac:dyDescent="0.25">
      <c r="M9554">
        <f>1*6.9*3.5</f>
        <v>24.150000000000002</v>
      </c>
      <c r="N9554">
        <v>1</v>
      </c>
      <c r="O9554">
        <v>6.9</v>
      </c>
      <c r="P9554">
        <v>3.5</v>
      </c>
    </row>
    <row r="9555" spans="13:16" x14ac:dyDescent="0.25">
      <c r="M9555">
        <f>1*6.9*4.5</f>
        <v>31.05</v>
      </c>
      <c r="N9555">
        <v>1</v>
      </c>
      <c r="O9555">
        <v>6.9</v>
      </c>
      <c r="P9555">
        <v>4.5</v>
      </c>
    </row>
    <row r="9556" spans="13:16" x14ac:dyDescent="0.25">
      <c r="M9556">
        <f>1*6.9*5.5</f>
        <v>37.950000000000003</v>
      </c>
      <c r="N9556">
        <v>1</v>
      </c>
      <c r="O9556">
        <v>6.9</v>
      </c>
      <c r="P9556">
        <v>5.5</v>
      </c>
    </row>
    <row r="9557" spans="13:16" x14ac:dyDescent="0.25">
      <c r="M9557">
        <f>1*6.9*6.5</f>
        <v>44.85</v>
      </c>
      <c r="N9557">
        <v>1</v>
      </c>
      <c r="O9557">
        <v>6.9</v>
      </c>
      <c r="P9557">
        <v>6.5</v>
      </c>
    </row>
    <row r="9558" spans="13:16" x14ac:dyDescent="0.25">
      <c r="M9558">
        <f>1*6.9*7.5</f>
        <v>51.75</v>
      </c>
      <c r="N9558">
        <v>1</v>
      </c>
      <c r="O9558">
        <v>6.9</v>
      </c>
      <c r="P9558">
        <v>7.5</v>
      </c>
    </row>
    <row r="9559" spans="13:16" x14ac:dyDescent="0.25">
      <c r="M9559">
        <f>1*6.9*8.5</f>
        <v>58.650000000000006</v>
      </c>
      <c r="N9559">
        <v>1</v>
      </c>
      <c r="O9559">
        <v>6.9</v>
      </c>
      <c r="P9559">
        <v>8.5</v>
      </c>
    </row>
    <row r="9560" spans="13:16" x14ac:dyDescent="0.25">
      <c r="M9560">
        <f>1*6.9*9.5</f>
        <v>65.55</v>
      </c>
      <c r="N9560">
        <v>1</v>
      </c>
      <c r="O9560">
        <v>6.9</v>
      </c>
      <c r="P9560">
        <v>9.5</v>
      </c>
    </row>
    <row r="9561" spans="13:16" x14ac:dyDescent="0.25">
      <c r="M9561">
        <f>1*6.9*10.5</f>
        <v>72.45</v>
      </c>
      <c r="N9561">
        <v>1</v>
      </c>
      <c r="O9561">
        <v>6.9</v>
      </c>
      <c r="P9561">
        <v>10.5</v>
      </c>
    </row>
    <row r="9562" spans="13:16" x14ac:dyDescent="0.25">
      <c r="M9562">
        <f>1*6.9*1.6</f>
        <v>11.040000000000001</v>
      </c>
      <c r="N9562">
        <v>1</v>
      </c>
      <c r="O9562">
        <v>6.9</v>
      </c>
      <c r="P9562">
        <v>1.6</v>
      </c>
    </row>
    <row r="9563" spans="13:16" x14ac:dyDescent="0.25">
      <c r="M9563">
        <f>1*6.9*2.6</f>
        <v>17.940000000000001</v>
      </c>
      <c r="N9563">
        <v>1</v>
      </c>
      <c r="O9563">
        <v>6.9</v>
      </c>
      <c r="P9563">
        <v>2.6</v>
      </c>
    </row>
    <row r="9564" spans="13:16" x14ac:dyDescent="0.25">
      <c r="M9564">
        <f>1*6.9*3.6</f>
        <v>24.840000000000003</v>
      </c>
      <c r="N9564">
        <v>1</v>
      </c>
      <c r="O9564">
        <v>6.9</v>
      </c>
      <c r="P9564">
        <v>3.6</v>
      </c>
    </row>
    <row r="9565" spans="13:16" x14ac:dyDescent="0.25">
      <c r="M9565">
        <f>1*6.9*4.6</f>
        <v>31.74</v>
      </c>
      <c r="N9565">
        <v>1</v>
      </c>
      <c r="O9565">
        <v>6.9</v>
      </c>
      <c r="P9565">
        <v>4.5999999999999996</v>
      </c>
    </row>
    <row r="9566" spans="13:16" x14ac:dyDescent="0.25">
      <c r="M9566">
        <f>1*6.9*5.6</f>
        <v>38.64</v>
      </c>
      <c r="N9566">
        <v>1</v>
      </c>
      <c r="O9566">
        <v>6.9</v>
      </c>
      <c r="P9566">
        <v>5.6</v>
      </c>
    </row>
    <row r="9567" spans="13:16" x14ac:dyDescent="0.25">
      <c r="M9567">
        <f>1*6.9*6.6</f>
        <v>45.54</v>
      </c>
      <c r="N9567">
        <v>1</v>
      </c>
      <c r="O9567">
        <v>6.9</v>
      </c>
      <c r="P9567">
        <v>6.6</v>
      </c>
    </row>
    <row r="9568" spans="13:16" x14ac:dyDescent="0.25">
      <c r="M9568">
        <f>1*6.9*7.6</f>
        <v>52.44</v>
      </c>
      <c r="N9568">
        <v>1</v>
      </c>
      <c r="O9568">
        <v>6.9</v>
      </c>
      <c r="P9568">
        <v>7.6</v>
      </c>
    </row>
    <row r="9569" spans="13:16" x14ac:dyDescent="0.25">
      <c r="M9569">
        <f>1*6.9*8.6</f>
        <v>59.34</v>
      </c>
      <c r="N9569">
        <v>1</v>
      </c>
      <c r="O9569">
        <v>6.9</v>
      </c>
      <c r="P9569">
        <v>8.6</v>
      </c>
    </row>
    <row r="9570" spans="13:16" x14ac:dyDescent="0.25">
      <c r="M9570">
        <f>1*6.9*9.6</f>
        <v>66.239999999999995</v>
      </c>
      <c r="N9570">
        <v>1</v>
      </c>
      <c r="O9570">
        <v>6.9</v>
      </c>
      <c r="P9570">
        <v>9.6</v>
      </c>
    </row>
    <row r="9571" spans="13:16" x14ac:dyDescent="0.25">
      <c r="M9571">
        <f>1*6.9*10.6</f>
        <v>73.14</v>
      </c>
      <c r="N9571">
        <v>1</v>
      </c>
      <c r="O9571">
        <v>6.9</v>
      </c>
      <c r="P9571">
        <v>10.6</v>
      </c>
    </row>
    <row r="9572" spans="13:16" x14ac:dyDescent="0.25">
      <c r="M9572">
        <f>1*6.9*1.7</f>
        <v>11.73</v>
      </c>
      <c r="N9572">
        <v>1</v>
      </c>
      <c r="O9572">
        <v>6.9</v>
      </c>
      <c r="P9572">
        <v>1.7</v>
      </c>
    </row>
    <row r="9573" spans="13:16" x14ac:dyDescent="0.25">
      <c r="M9573">
        <f>1*6.9*2.7</f>
        <v>18.630000000000003</v>
      </c>
      <c r="N9573">
        <v>1</v>
      </c>
      <c r="O9573">
        <v>6.9</v>
      </c>
      <c r="P9573">
        <v>2.7</v>
      </c>
    </row>
    <row r="9574" spans="13:16" x14ac:dyDescent="0.25">
      <c r="M9574">
        <f>1*6.9*3.7</f>
        <v>25.53</v>
      </c>
      <c r="N9574">
        <v>1</v>
      </c>
      <c r="O9574">
        <v>6.9</v>
      </c>
      <c r="P9574">
        <v>3.7</v>
      </c>
    </row>
    <row r="9575" spans="13:16" x14ac:dyDescent="0.25">
      <c r="M9575">
        <f>1*6.9*4.7</f>
        <v>32.43</v>
      </c>
      <c r="N9575">
        <v>1</v>
      </c>
      <c r="O9575">
        <v>6.9</v>
      </c>
      <c r="P9575">
        <v>4.7</v>
      </c>
    </row>
    <row r="9576" spans="13:16" x14ac:dyDescent="0.25">
      <c r="M9576">
        <f>1*6.9*5.7</f>
        <v>39.330000000000005</v>
      </c>
      <c r="N9576">
        <v>1</v>
      </c>
      <c r="O9576">
        <v>6.9</v>
      </c>
      <c r="P9576">
        <v>5.7</v>
      </c>
    </row>
    <row r="9577" spans="13:16" x14ac:dyDescent="0.25">
      <c r="M9577">
        <f>1*6.9*6.7</f>
        <v>46.230000000000004</v>
      </c>
      <c r="N9577">
        <v>1</v>
      </c>
      <c r="O9577">
        <v>6.9</v>
      </c>
      <c r="P9577">
        <v>6.7</v>
      </c>
    </row>
    <row r="9578" spans="13:16" x14ac:dyDescent="0.25">
      <c r="M9578">
        <f>1*6.9*7.7</f>
        <v>53.13</v>
      </c>
      <c r="N9578">
        <v>1</v>
      </c>
      <c r="O9578">
        <v>6.9</v>
      </c>
      <c r="P9578">
        <v>7.7</v>
      </c>
    </row>
    <row r="9579" spans="13:16" x14ac:dyDescent="0.25">
      <c r="M9579">
        <f>1*6.9*8.7</f>
        <v>60.03</v>
      </c>
      <c r="N9579">
        <v>1</v>
      </c>
      <c r="O9579">
        <v>6.9</v>
      </c>
      <c r="P9579">
        <v>8.6999999999999993</v>
      </c>
    </row>
    <row r="9580" spans="13:16" x14ac:dyDescent="0.25">
      <c r="M9580">
        <f>1*6.9*9.7</f>
        <v>66.929999999999993</v>
      </c>
      <c r="N9580">
        <v>1</v>
      </c>
      <c r="O9580">
        <v>6.9</v>
      </c>
      <c r="P9580">
        <v>9.6999999999999993</v>
      </c>
    </row>
    <row r="9581" spans="13:16" x14ac:dyDescent="0.25">
      <c r="M9581">
        <f>1*6.9*10.7</f>
        <v>73.83</v>
      </c>
      <c r="N9581">
        <v>1</v>
      </c>
      <c r="O9581">
        <v>6.9</v>
      </c>
      <c r="P9581">
        <v>10.7</v>
      </c>
    </row>
    <row r="9582" spans="13:16" x14ac:dyDescent="0.25">
      <c r="M9582">
        <f>1*6.9*1.8</f>
        <v>12.420000000000002</v>
      </c>
      <c r="N9582">
        <v>1</v>
      </c>
      <c r="O9582">
        <v>6.9</v>
      </c>
      <c r="P9582">
        <v>1.8</v>
      </c>
    </row>
    <row r="9583" spans="13:16" x14ac:dyDescent="0.25">
      <c r="M9583">
        <f>1*6.9*2.8</f>
        <v>19.32</v>
      </c>
      <c r="N9583">
        <v>1</v>
      </c>
      <c r="O9583">
        <v>6.9</v>
      </c>
      <c r="P9583">
        <v>2.8</v>
      </c>
    </row>
    <row r="9584" spans="13:16" x14ac:dyDescent="0.25">
      <c r="M9584">
        <f>1*6.9*3.8</f>
        <v>26.22</v>
      </c>
      <c r="N9584">
        <v>1</v>
      </c>
      <c r="O9584">
        <v>6.9</v>
      </c>
      <c r="P9584">
        <v>3.8</v>
      </c>
    </row>
    <row r="9585" spans="13:16" x14ac:dyDescent="0.25">
      <c r="M9585">
        <f>1*6.9*4.8</f>
        <v>33.119999999999997</v>
      </c>
      <c r="N9585">
        <v>1</v>
      </c>
      <c r="O9585">
        <v>6.9</v>
      </c>
      <c r="P9585">
        <v>4.8</v>
      </c>
    </row>
    <row r="9586" spans="13:16" x14ac:dyDescent="0.25">
      <c r="M9586">
        <f>1*6.9*5.8</f>
        <v>40.020000000000003</v>
      </c>
      <c r="N9586">
        <v>1</v>
      </c>
      <c r="O9586">
        <v>6.9</v>
      </c>
      <c r="P9586">
        <v>5.8</v>
      </c>
    </row>
    <row r="9587" spans="13:16" x14ac:dyDescent="0.25">
      <c r="M9587">
        <f>1*6.9*6.8</f>
        <v>46.92</v>
      </c>
      <c r="N9587">
        <v>1</v>
      </c>
      <c r="O9587">
        <v>6.9</v>
      </c>
      <c r="P9587">
        <v>6.8</v>
      </c>
    </row>
    <row r="9588" spans="13:16" x14ac:dyDescent="0.25">
      <c r="M9588">
        <f>1*6.9*7.8</f>
        <v>53.82</v>
      </c>
      <c r="N9588">
        <v>1</v>
      </c>
      <c r="O9588">
        <v>6.9</v>
      </c>
      <c r="P9588">
        <v>7.8</v>
      </c>
    </row>
    <row r="9589" spans="13:16" x14ac:dyDescent="0.25">
      <c r="M9589">
        <f>1*6.9*8.8</f>
        <v>60.720000000000006</v>
      </c>
      <c r="N9589">
        <v>1</v>
      </c>
      <c r="O9589">
        <v>6.9</v>
      </c>
      <c r="P9589">
        <v>8.8000000000000007</v>
      </c>
    </row>
    <row r="9590" spans="13:16" x14ac:dyDescent="0.25">
      <c r="M9590">
        <f>1*6.9*9.8</f>
        <v>67.62</v>
      </c>
      <c r="N9590">
        <v>1</v>
      </c>
      <c r="O9590">
        <v>6.9</v>
      </c>
      <c r="P9590">
        <v>9.8000000000000007</v>
      </c>
    </row>
    <row r="9591" spans="13:16" x14ac:dyDescent="0.25">
      <c r="M9591">
        <f>1*6.9*10.8</f>
        <v>74.52000000000001</v>
      </c>
      <c r="N9591">
        <v>1</v>
      </c>
      <c r="O9591">
        <v>6.9</v>
      </c>
      <c r="P9591">
        <v>10.8</v>
      </c>
    </row>
    <row r="9592" spans="13:16" x14ac:dyDescent="0.25">
      <c r="M9592">
        <f>1*6.9*1.9</f>
        <v>13.11</v>
      </c>
      <c r="N9592">
        <v>1</v>
      </c>
      <c r="O9592">
        <v>6.9</v>
      </c>
      <c r="P9592">
        <v>1.9</v>
      </c>
    </row>
    <row r="9593" spans="13:16" x14ac:dyDescent="0.25">
      <c r="M9593">
        <f>1*6.9*2.9</f>
        <v>20.010000000000002</v>
      </c>
      <c r="N9593">
        <v>1</v>
      </c>
      <c r="O9593">
        <v>6.9</v>
      </c>
      <c r="P9593">
        <v>2.9</v>
      </c>
    </row>
    <row r="9594" spans="13:16" x14ac:dyDescent="0.25">
      <c r="M9594">
        <f>1*6.9*3.9</f>
        <v>26.91</v>
      </c>
      <c r="N9594">
        <v>1</v>
      </c>
      <c r="O9594">
        <v>6.9</v>
      </c>
      <c r="P9594">
        <v>3.9</v>
      </c>
    </row>
    <row r="9595" spans="13:16" x14ac:dyDescent="0.25">
      <c r="M9595">
        <f>1*6.9*4.9</f>
        <v>33.81</v>
      </c>
      <c r="N9595">
        <v>1</v>
      </c>
      <c r="O9595">
        <v>6.9</v>
      </c>
      <c r="P9595">
        <v>4.9000000000000004</v>
      </c>
    </row>
    <row r="9596" spans="13:16" x14ac:dyDescent="0.25">
      <c r="M9596">
        <f>1*6.9*5.9</f>
        <v>40.710000000000008</v>
      </c>
      <c r="N9596">
        <v>1</v>
      </c>
      <c r="O9596">
        <v>6.9</v>
      </c>
      <c r="P9596">
        <v>5.9</v>
      </c>
    </row>
    <row r="9597" spans="13:16" x14ac:dyDescent="0.25">
      <c r="M9597">
        <f>1*6.9*6.9</f>
        <v>47.610000000000007</v>
      </c>
      <c r="N9597">
        <v>1</v>
      </c>
      <c r="O9597">
        <v>6.9</v>
      </c>
      <c r="P9597">
        <v>6.9</v>
      </c>
    </row>
    <row r="9598" spans="13:16" x14ac:dyDescent="0.25">
      <c r="M9598">
        <f>1*6.9*7.9</f>
        <v>54.510000000000005</v>
      </c>
      <c r="N9598">
        <v>1</v>
      </c>
      <c r="O9598">
        <v>6.9</v>
      </c>
      <c r="P9598">
        <v>7.9</v>
      </c>
    </row>
    <row r="9599" spans="13:16" x14ac:dyDescent="0.25">
      <c r="M9599">
        <f>1*6.9*8.9</f>
        <v>61.410000000000004</v>
      </c>
      <c r="N9599">
        <v>1</v>
      </c>
      <c r="O9599">
        <v>6.9</v>
      </c>
      <c r="P9599">
        <v>8.9</v>
      </c>
    </row>
    <row r="9600" spans="13:16" x14ac:dyDescent="0.25">
      <c r="M9600">
        <f>1*6.9*9.9</f>
        <v>68.31</v>
      </c>
      <c r="N9600">
        <v>1</v>
      </c>
      <c r="O9600">
        <v>6.9</v>
      </c>
      <c r="P9600">
        <v>9.9</v>
      </c>
    </row>
    <row r="9601" spans="13:16" x14ac:dyDescent="0.25">
      <c r="M9601">
        <f>1*6.9*10.9</f>
        <v>75.210000000000008</v>
      </c>
      <c r="N9601">
        <v>1</v>
      </c>
      <c r="O9601">
        <v>6.9</v>
      </c>
      <c r="P9601">
        <v>10.9</v>
      </c>
    </row>
    <row r="9602" spans="13:16" x14ac:dyDescent="0.25">
      <c r="M9602">
        <f>1*7.9*1</f>
        <v>7.9</v>
      </c>
      <c r="N9602">
        <v>1</v>
      </c>
      <c r="O9602">
        <v>7.9</v>
      </c>
      <c r="P9602">
        <v>1</v>
      </c>
    </row>
    <row r="9603" spans="13:16" x14ac:dyDescent="0.25">
      <c r="M9603">
        <f>1*7.9*2</f>
        <v>15.8</v>
      </c>
      <c r="N9603">
        <v>1</v>
      </c>
      <c r="O9603">
        <v>7.9</v>
      </c>
      <c r="P9603">
        <v>2</v>
      </c>
    </row>
    <row r="9604" spans="13:16" x14ac:dyDescent="0.25">
      <c r="M9604">
        <f>1*7.9*3</f>
        <v>23.700000000000003</v>
      </c>
      <c r="N9604">
        <v>1</v>
      </c>
      <c r="O9604">
        <v>7.9</v>
      </c>
      <c r="P9604">
        <v>3</v>
      </c>
    </row>
    <row r="9605" spans="13:16" x14ac:dyDescent="0.25">
      <c r="M9605">
        <f>1*7.9*4</f>
        <v>31.6</v>
      </c>
      <c r="N9605">
        <v>1</v>
      </c>
      <c r="O9605">
        <v>7.9</v>
      </c>
      <c r="P9605">
        <v>4</v>
      </c>
    </row>
    <row r="9606" spans="13:16" x14ac:dyDescent="0.25">
      <c r="M9606">
        <f>1*7.9*5</f>
        <v>39.5</v>
      </c>
      <c r="N9606">
        <v>1</v>
      </c>
      <c r="O9606">
        <v>7.9</v>
      </c>
      <c r="P9606">
        <v>5</v>
      </c>
    </row>
    <row r="9607" spans="13:16" x14ac:dyDescent="0.25">
      <c r="M9607">
        <f>1*7.9*6</f>
        <v>47.400000000000006</v>
      </c>
      <c r="N9607">
        <v>1</v>
      </c>
      <c r="O9607">
        <v>7.9</v>
      </c>
      <c r="P9607">
        <v>6</v>
      </c>
    </row>
    <row r="9608" spans="13:16" x14ac:dyDescent="0.25">
      <c r="M9608">
        <f>1*7.9*7</f>
        <v>55.300000000000004</v>
      </c>
      <c r="N9608">
        <v>1</v>
      </c>
      <c r="O9608">
        <v>7.9</v>
      </c>
      <c r="P9608">
        <v>7</v>
      </c>
    </row>
    <row r="9609" spans="13:16" x14ac:dyDescent="0.25">
      <c r="M9609">
        <f>1*7.9*8</f>
        <v>63.2</v>
      </c>
      <c r="N9609">
        <v>1</v>
      </c>
      <c r="O9609">
        <v>7.9</v>
      </c>
      <c r="P9609">
        <v>8</v>
      </c>
    </row>
    <row r="9610" spans="13:16" x14ac:dyDescent="0.25">
      <c r="M9610">
        <f>1*7.9*9</f>
        <v>71.100000000000009</v>
      </c>
      <c r="N9610">
        <v>1</v>
      </c>
      <c r="O9610">
        <v>7.9</v>
      </c>
      <c r="P9610">
        <v>9</v>
      </c>
    </row>
    <row r="9611" spans="13:16" x14ac:dyDescent="0.25">
      <c r="M9611">
        <f>1*7.9*10</f>
        <v>79</v>
      </c>
      <c r="N9611">
        <v>1</v>
      </c>
      <c r="O9611">
        <v>7.9</v>
      </c>
      <c r="P9611">
        <v>10</v>
      </c>
    </row>
    <row r="9612" spans="13:16" x14ac:dyDescent="0.25">
      <c r="M9612">
        <f>1*7.9*1.1</f>
        <v>8.6900000000000013</v>
      </c>
      <c r="N9612">
        <v>1</v>
      </c>
      <c r="O9612">
        <v>7.9</v>
      </c>
      <c r="P9612">
        <v>1.1000000000000001</v>
      </c>
    </row>
    <row r="9613" spans="13:16" x14ac:dyDescent="0.25">
      <c r="M9613">
        <f>1*7.9*2.1</f>
        <v>16.59</v>
      </c>
      <c r="N9613">
        <v>1</v>
      </c>
      <c r="O9613">
        <v>7.9</v>
      </c>
      <c r="P9613">
        <v>2.1</v>
      </c>
    </row>
    <row r="9614" spans="13:16" x14ac:dyDescent="0.25">
      <c r="M9614">
        <f>1*7.9*3.1</f>
        <v>24.490000000000002</v>
      </c>
      <c r="N9614">
        <v>1</v>
      </c>
      <c r="O9614">
        <v>7.9</v>
      </c>
      <c r="P9614">
        <v>3.1</v>
      </c>
    </row>
    <row r="9615" spans="13:16" x14ac:dyDescent="0.25">
      <c r="M9615">
        <f>1*7.9*4.1</f>
        <v>32.39</v>
      </c>
      <c r="N9615">
        <v>1</v>
      </c>
      <c r="O9615">
        <v>7.9</v>
      </c>
      <c r="P9615">
        <v>4.0999999999999996</v>
      </c>
    </row>
    <row r="9616" spans="13:16" x14ac:dyDescent="0.25">
      <c r="M9616">
        <f>1*7.9*5.1</f>
        <v>40.29</v>
      </c>
      <c r="N9616">
        <v>1</v>
      </c>
      <c r="O9616">
        <v>7.9</v>
      </c>
      <c r="P9616">
        <v>5.0999999999999996</v>
      </c>
    </row>
    <row r="9617" spans="13:16" x14ac:dyDescent="0.25">
      <c r="M9617">
        <f>1*7.9*6.1</f>
        <v>48.19</v>
      </c>
      <c r="N9617">
        <v>1</v>
      </c>
      <c r="O9617">
        <v>7.9</v>
      </c>
      <c r="P9617">
        <v>6.1</v>
      </c>
    </row>
    <row r="9618" spans="13:16" x14ac:dyDescent="0.25">
      <c r="M9618">
        <f>1*7.9*7.1</f>
        <v>56.089999999999996</v>
      </c>
      <c r="N9618">
        <v>1</v>
      </c>
      <c r="O9618">
        <v>7.9</v>
      </c>
      <c r="P9618">
        <v>7.1</v>
      </c>
    </row>
    <row r="9619" spans="13:16" x14ac:dyDescent="0.25">
      <c r="M9619">
        <f>1*7.9*8.1</f>
        <v>63.99</v>
      </c>
      <c r="N9619">
        <v>1</v>
      </c>
      <c r="O9619">
        <v>7.9</v>
      </c>
      <c r="P9619">
        <v>8.1</v>
      </c>
    </row>
    <row r="9620" spans="13:16" x14ac:dyDescent="0.25">
      <c r="M9620">
        <f>1*7.9*9.1</f>
        <v>71.89</v>
      </c>
      <c r="N9620">
        <v>1</v>
      </c>
      <c r="O9620">
        <v>7.9</v>
      </c>
      <c r="P9620">
        <v>9.1</v>
      </c>
    </row>
    <row r="9621" spans="13:16" x14ac:dyDescent="0.25">
      <c r="M9621">
        <f>1*7.9*10.1</f>
        <v>79.790000000000006</v>
      </c>
      <c r="N9621">
        <v>1</v>
      </c>
      <c r="O9621">
        <v>7.9</v>
      </c>
      <c r="P9621">
        <v>10.1</v>
      </c>
    </row>
    <row r="9622" spans="13:16" x14ac:dyDescent="0.25">
      <c r="M9622">
        <f>1*7.9*1.2</f>
        <v>9.48</v>
      </c>
      <c r="N9622">
        <v>1</v>
      </c>
      <c r="O9622">
        <v>7.9</v>
      </c>
      <c r="P9622">
        <v>1.2</v>
      </c>
    </row>
    <row r="9623" spans="13:16" x14ac:dyDescent="0.25">
      <c r="M9623">
        <f>1*7.9*2.2</f>
        <v>17.380000000000003</v>
      </c>
      <c r="N9623">
        <v>1</v>
      </c>
      <c r="O9623">
        <v>7.9</v>
      </c>
      <c r="P9623">
        <v>2.2000000000000002</v>
      </c>
    </row>
    <row r="9624" spans="13:16" x14ac:dyDescent="0.25">
      <c r="M9624">
        <f>1*7.9*3.2</f>
        <v>25.28</v>
      </c>
      <c r="N9624">
        <v>1</v>
      </c>
      <c r="O9624">
        <v>7.9</v>
      </c>
      <c r="P9624">
        <v>3.2</v>
      </c>
    </row>
    <row r="9625" spans="13:16" x14ac:dyDescent="0.25">
      <c r="M9625">
        <f>1*7.9*4.2</f>
        <v>33.18</v>
      </c>
      <c r="N9625">
        <v>1</v>
      </c>
      <c r="O9625">
        <v>7.9</v>
      </c>
      <c r="P9625">
        <v>4.2</v>
      </c>
    </row>
    <row r="9626" spans="13:16" x14ac:dyDescent="0.25">
      <c r="M9626">
        <f>1*7.9*5.2</f>
        <v>41.080000000000005</v>
      </c>
      <c r="N9626">
        <v>1</v>
      </c>
      <c r="O9626">
        <v>7.9</v>
      </c>
      <c r="P9626">
        <v>5.2</v>
      </c>
    </row>
    <row r="9627" spans="13:16" x14ac:dyDescent="0.25">
      <c r="M9627">
        <f>1*7.9*6.2</f>
        <v>48.980000000000004</v>
      </c>
      <c r="N9627">
        <v>1</v>
      </c>
      <c r="O9627">
        <v>7.9</v>
      </c>
      <c r="P9627">
        <v>6.2</v>
      </c>
    </row>
    <row r="9628" spans="13:16" x14ac:dyDescent="0.25">
      <c r="M9628">
        <f>1*7.9*7.2</f>
        <v>56.88</v>
      </c>
      <c r="N9628">
        <v>1</v>
      </c>
      <c r="O9628">
        <v>7.9</v>
      </c>
      <c r="P9628">
        <v>7.2</v>
      </c>
    </row>
    <row r="9629" spans="13:16" x14ac:dyDescent="0.25">
      <c r="M9629">
        <f>1*7.9*8.2</f>
        <v>64.78</v>
      </c>
      <c r="N9629">
        <v>1</v>
      </c>
      <c r="O9629">
        <v>7.9</v>
      </c>
      <c r="P9629">
        <v>8.1999999999999993</v>
      </c>
    </row>
    <row r="9630" spans="13:16" x14ac:dyDescent="0.25">
      <c r="M9630">
        <f>1*7.9*9.2</f>
        <v>72.679999999999993</v>
      </c>
      <c r="N9630">
        <v>1</v>
      </c>
      <c r="O9630">
        <v>7.9</v>
      </c>
      <c r="P9630">
        <v>9.1999999999999993</v>
      </c>
    </row>
    <row r="9631" spans="13:16" x14ac:dyDescent="0.25">
      <c r="M9631">
        <f>1*7.9*10.2</f>
        <v>80.58</v>
      </c>
      <c r="N9631">
        <v>1</v>
      </c>
      <c r="O9631">
        <v>7.9</v>
      </c>
      <c r="P9631">
        <v>10.199999999999999</v>
      </c>
    </row>
    <row r="9632" spans="13:16" x14ac:dyDescent="0.25">
      <c r="M9632">
        <f>1*7.9*1.3</f>
        <v>10.270000000000001</v>
      </c>
      <c r="N9632">
        <v>1</v>
      </c>
      <c r="O9632">
        <v>7.9</v>
      </c>
      <c r="P9632">
        <v>1.3</v>
      </c>
    </row>
    <row r="9633" spans="13:16" x14ac:dyDescent="0.25">
      <c r="M9633">
        <f>1*7.9*2.3</f>
        <v>18.169999999999998</v>
      </c>
      <c r="N9633">
        <v>1</v>
      </c>
      <c r="O9633">
        <v>7.9</v>
      </c>
      <c r="P9633">
        <v>2.2999999999999998</v>
      </c>
    </row>
    <row r="9634" spans="13:16" x14ac:dyDescent="0.25">
      <c r="M9634">
        <f>1*7.9*3.3</f>
        <v>26.07</v>
      </c>
      <c r="N9634">
        <v>1</v>
      </c>
      <c r="O9634">
        <v>7.9</v>
      </c>
      <c r="P9634">
        <v>3.3</v>
      </c>
    </row>
    <row r="9635" spans="13:16" x14ac:dyDescent="0.25">
      <c r="M9635">
        <f>1*7.9*4.3</f>
        <v>33.97</v>
      </c>
      <c r="N9635">
        <v>1</v>
      </c>
      <c r="O9635">
        <v>7.9</v>
      </c>
      <c r="P9635">
        <v>4.3</v>
      </c>
    </row>
    <row r="9636" spans="13:16" x14ac:dyDescent="0.25">
      <c r="M9636">
        <f>1*7.9*5.3</f>
        <v>41.87</v>
      </c>
      <c r="N9636">
        <v>1</v>
      </c>
      <c r="O9636">
        <v>7.9</v>
      </c>
      <c r="P9636">
        <v>5.3</v>
      </c>
    </row>
    <row r="9637" spans="13:16" x14ac:dyDescent="0.25">
      <c r="M9637">
        <f>1*7.9*6.3</f>
        <v>49.77</v>
      </c>
      <c r="N9637">
        <v>1</v>
      </c>
      <c r="O9637">
        <v>7.9</v>
      </c>
      <c r="P9637">
        <v>6.3</v>
      </c>
    </row>
    <row r="9638" spans="13:16" x14ac:dyDescent="0.25">
      <c r="M9638">
        <f>1*7.9*7.3</f>
        <v>57.67</v>
      </c>
      <c r="N9638">
        <v>1</v>
      </c>
      <c r="O9638">
        <v>7.9</v>
      </c>
      <c r="P9638">
        <v>7.3</v>
      </c>
    </row>
    <row r="9639" spans="13:16" x14ac:dyDescent="0.25">
      <c r="M9639">
        <f>1*7.9*8.3</f>
        <v>65.570000000000007</v>
      </c>
      <c r="N9639">
        <v>1</v>
      </c>
      <c r="O9639">
        <v>7.9</v>
      </c>
      <c r="P9639">
        <v>8.3000000000000007</v>
      </c>
    </row>
    <row r="9640" spans="13:16" x14ac:dyDescent="0.25">
      <c r="M9640">
        <f>1*7.9*9.3</f>
        <v>73.470000000000013</v>
      </c>
      <c r="N9640">
        <v>1</v>
      </c>
      <c r="O9640">
        <v>7.9</v>
      </c>
      <c r="P9640">
        <v>9.3000000000000007</v>
      </c>
    </row>
    <row r="9641" spans="13:16" x14ac:dyDescent="0.25">
      <c r="M9641">
        <f>1*7.9*10.3</f>
        <v>81.37</v>
      </c>
      <c r="N9641">
        <v>1</v>
      </c>
      <c r="O9641">
        <v>7.9</v>
      </c>
      <c r="P9641">
        <v>10.3</v>
      </c>
    </row>
    <row r="9642" spans="13:16" x14ac:dyDescent="0.25">
      <c r="M9642">
        <f>1*7.9*1.4</f>
        <v>11.06</v>
      </c>
      <c r="N9642">
        <v>1</v>
      </c>
      <c r="O9642">
        <v>7.9</v>
      </c>
      <c r="P9642">
        <v>1.4</v>
      </c>
    </row>
    <row r="9643" spans="13:16" x14ac:dyDescent="0.25">
      <c r="M9643">
        <f>1*7.9*2.4</f>
        <v>18.96</v>
      </c>
      <c r="N9643">
        <v>1</v>
      </c>
      <c r="O9643">
        <v>7.9</v>
      </c>
      <c r="P9643">
        <v>2.4</v>
      </c>
    </row>
    <row r="9644" spans="13:16" x14ac:dyDescent="0.25">
      <c r="M9644">
        <f>1*7.9*3.4</f>
        <v>26.86</v>
      </c>
      <c r="N9644">
        <v>1</v>
      </c>
      <c r="O9644">
        <v>7.9</v>
      </c>
      <c r="P9644">
        <v>3.4</v>
      </c>
    </row>
    <row r="9645" spans="13:16" x14ac:dyDescent="0.25">
      <c r="M9645">
        <f>1*7.9*4.4</f>
        <v>34.760000000000005</v>
      </c>
      <c r="N9645">
        <v>1</v>
      </c>
      <c r="O9645">
        <v>7.9</v>
      </c>
      <c r="P9645">
        <v>4.4000000000000004</v>
      </c>
    </row>
    <row r="9646" spans="13:16" x14ac:dyDescent="0.25">
      <c r="M9646">
        <f>1*7.9*5.4</f>
        <v>42.660000000000004</v>
      </c>
      <c r="N9646">
        <v>1</v>
      </c>
      <c r="O9646">
        <v>7.9</v>
      </c>
      <c r="P9646">
        <v>5.4</v>
      </c>
    </row>
    <row r="9647" spans="13:16" x14ac:dyDescent="0.25">
      <c r="M9647">
        <f>1*7.9*6.4</f>
        <v>50.56</v>
      </c>
      <c r="N9647">
        <v>1</v>
      </c>
      <c r="O9647">
        <v>7.9</v>
      </c>
      <c r="P9647">
        <v>6.4</v>
      </c>
    </row>
    <row r="9648" spans="13:16" x14ac:dyDescent="0.25">
      <c r="M9648">
        <f>1*7.9*7.4</f>
        <v>58.460000000000008</v>
      </c>
      <c r="N9648">
        <v>1</v>
      </c>
      <c r="O9648">
        <v>7.9</v>
      </c>
      <c r="P9648">
        <v>7.4</v>
      </c>
    </row>
    <row r="9649" spans="13:16" x14ac:dyDescent="0.25">
      <c r="M9649">
        <f>1*7.9*8.4</f>
        <v>66.36</v>
      </c>
      <c r="N9649">
        <v>1</v>
      </c>
      <c r="O9649">
        <v>7.9</v>
      </c>
      <c r="P9649">
        <v>8.4</v>
      </c>
    </row>
    <row r="9650" spans="13:16" x14ac:dyDescent="0.25">
      <c r="M9650">
        <f>1*7.9*9.4</f>
        <v>74.260000000000005</v>
      </c>
      <c r="N9650">
        <v>1</v>
      </c>
      <c r="O9650">
        <v>7.9</v>
      </c>
      <c r="P9650">
        <v>9.4</v>
      </c>
    </row>
    <row r="9651" spans="13:16" x14ac:dyDescent="0.25">
      <c r="M9651">
        <f>1*7.9*10.4</f>
        <v>82.160000000000011</v>
      </c>
      <c r="N9651">
        <v>1</v>
      </c>
      <c r="O9651">
        <v>7.9</v>
      </c>
      <c r="P9651">
        <v>10.4</v>
      </c>
    </row>
    <row r="9652" spans="13:16" x14ac:dyDescent="0.25">
      <c r="M9652">
        <f>1*7.9*1.5</f>
        <v>11.850000000000001</v>
      </c>
      <c r="N9652">
        <v>1</v>
      </c>
      <c r="O9652">
        <v>7.9</v>
      </c>
      <c r="P9652">
        <v>1.5</v>
      </c>
    </row>
    <row r="9653" spans="13:16" x14ac:dyDescent="0.25">
      <c r="M9653">
        <f>1*7.9*2.5</f>
        <v>19.75</v>
      </c>
      <c r="N9653">
        <v>1</v>
      </c>
      <c r="O9653">
        <v>7.9</v>
      </c>
      <c r="P9653">
        <v>2.5</v>
      </c>
    </row>
    <row r="9654" spans="13:16" x14ac:dyDescent="0.25">
      <c r="M9654">
        <f>1*7.9*3.5</f>
        <v>27.650000000000002</v>
      </c>
      <c r="N9654">
        <v>1</v>
      </c>
      <c r="O9654">
        <v>7.9</v>
      </c>
      <c r="P9654">
        <v>3.5</v>
      </c>
    </row>
    <row r="9655" spans="13:16" x14ac:dyDescent="0.25">
      <c r="M9655">
        <f>1*7.9*4.5</f>
        <v>35.550000000000004</v>
      </c>
      <c r="N9655">
        <v>1</v>
      </c>
      <c r="O9655">
        <v>7.9</v>
      </c>
      <c r="P9655">
        <v>4.5</v>
      </c>
    </row>
    <row r="9656" spans="13:16" x14ac:dyDescent="0.25">
      <c r="M9656">
        <f>1*7.9*5.5</f>
        <v>43.45</v>
      </c>
      <c r="N9656">
        <v>1</v>
      </c>
      <c r="O9656">
        <v>7.9</v>
      </c>
      <c r="P9656">
        <v>5.5</v>
      </c>
    </row>
    <row r="9657" spans="13:16" x14ac:dyDescent="0.25">
      <c r="M9657">
        <f>1*7.9*6.5</f>
        <v>51.35</v>
      </c>
      <c r="N9657">
        <v>1</v>
      </c>
      <c r="O9657">
        <v>7.9</v>
      </c>
      <c r="P9657">
        <v>6.5</v>
      </c>
    </row>
    <row r="9658" spans="13:16" x14ac:dyDescent="0.25">
      <c r="M9658">
        <f>1*7.9*7.5</f>
        <v>59.25</v>
      </c>
      <c r="N9658">
        <v>1</v>
      </c>
      <c r="O9658">
        <v>7.9</v>
      </c>
      <c r="P9658">
        <v>7.5</v>
      </c>
    </row>
    <row r="9659" spans="13:16" x14ac:dyDescent="0.25">
      <c r="M9659">
        <f>1*7.9*8.5</f>
        <v>67.150000000000006</v>
      </c>
      <c r="N9659">
        <v>1</v>
      </c>
      <c r="O9659">
        <v>7.9</v>
      </c>
      <c r="P9659">
        <v>8.5</v>
      </c>
    </row>
    <row r="9660" spans="13:16" x14ac:dyDescent="0.25">
      <c r="M9660">
        <f>1*7.9*9.5</f>
        <v>75.05</v>
      </c>
      <c r="N9660">
        <v>1</v>
      </c>
      <c r="O9660">
        <v>7.9</v>
      </c>
      <c r="P9660">
        <v>9.5</v>
      </c>
    </row>
    <row r="9661" spans="13:16" x14ac:dyDescent="0.25">
      <c r="M9661">
        <f>1*7.9*10.5</f>
        <v>82.95</v>
      </c>
      <c r="N9661">
        <v>1</v>
      </c>
      <c r="O9661">
        <v>7.9</v>
      </c>
      <c r="P9661">
        <v>10.5</v>
      </c>
    </row>
    <row r="9662" spans="13:16" x14ac:dyDescent="0.25">
      <c r="M9662">
        <f>1*7.9*1.6</f>
        <v>12.64</v>
      </c>
      <c r="N9662">
        <v>1</v>
      </c>
      <c r="O9662">
        <v>7.9</v>
      </c>
      <c r="P9662">
        <v>1.6</v>
      </c>
    </row>
    <row r="9663" spans="13:16" x14ac:dyDescent="0.25">
      <c r="M9663">
        <f>1*7.9*2.6</f>
        <v>20.540000000000003</v>
      </c>
      <c r="N9663">
        <v>1</v>
      </c>
      <c r="O9663">
        <v>7.9</v>
      </c>
      <c r="P9663">
        <v>2.6</v>
      </c>
    </row>
    <row r="9664" spans="13:16" x14ac:dyDescent="0.25">
      <c r="M9664">
        <f>1*7.9*3.6</f>
        <v>28.44</v>
      </c>
      <c r="N9664">
        <v>1</v>
      </c>
      <c r="O9664">
        <v>7.9</v>
      </c>
      <c r="P9664">
        <v>3.6</v>
      </c>
    </row>
    <row r="9665" spans="13:16" x14ac:dyDescent="0.25">
      <c r="M9665">
        <f>1*7.9*4.6</f>
        <v>36.339999999999996</v>
      </c>
      <c r="N9665">
        <v>1</v>
      </c>
      <c r="O9665">
        <v>7.9</v>
      </c>
      <c r="P9665">
        <v>4.5999999999999996</v>
      </c>
    </row>
    <row r="9666" spans="13:16" x14ac:dyDescent="0.25">
      <c r="M9666">
        <f>1*7.9*5.6</f>
        <v>44.24</v>
      </c>
      <c r="N9666">
        <v>1</v>
      </c>
      <c r="O9666">
        <v>7.9</v>
      </c>
      <c r="P9666">
        <v>5.6</v>
      </c>
    </row>
    <row r="9667" spans="13:16" x14ac:dyDescent="0.25">
      <c r="M9667">
        <f>1*7.9*6.6</f>
        <v>52.14</v>
      </c>
      <c r="N9667">
        <v>1</v>
      </c>
      <c r="O9667">
        <v>7.9</v>
      </c>
      <c r="P9667">
        <v>6.6</v>
      </c>
    </row>
    <row r="9668" spans="13:16" x14ac:dyDescent="0.25">
      <c r="M9668">
        <f>1*7.9*7.6</f>
        <v>60.04</v>
      </c>
      <c r="N9668">
        <v>1</v>
      </c>
      <c r="O9668">
        <v>7.9</v>
      </c>
      <c r="P9668">
        <v>7.6</v>
      </c>
    </row>
    <row r="9669" spans="13:16" x14ac:dyDescent="0.25">
      <c r="M9669">
        <f>1*7.9*8.6</f>
        <v>67.94</v>
      </c>
      <c r="N9669">
        <v>1</v>
      </c>
      <c r="O9669">
        <v>7.9</v>
      </c>
      <c r="P9669">
        <v>8.6</v>
      </c>
    </row>
    <row r="9670" spans="13:16" x14ac:dyDescent="0.25">
      <c r="M9670">
        <f>1*7.9*9.6</f>
        <v>75.84</v>
      </c>
      <c r="N9670">
        <v>1</v>
      </c>
      <c r="O9670">
        <v>7.9</v>
      </c>
      <c r="P9670">
        <v>9.6</v>
      </c>
    </row>
    <row r="9671" spans="13:16" x14ac:dyDescent="0.25">
      <c r="M9671">
        <f>1*7.9*10.6</f>
        <v>83.74</v>
      </c>
      <c r="N9671">
        <v>1</v>
      </c>
      <c r="O9671">
        <v>7.9</v>
      </c>
      <c r="P9671">
        <v>10.6</v>
      </c>
    </row>
    <row r="9672" spans="13:16" x14ac:dyDescent="0.25">
      <c r="M9672">
        <f>1*7.9*1.7</f>
        <v>13.43</v>
      </c>
      <c r="N9672">
        <v>1</v>
      </c>
      <c r="O9672">
        <v>7.9</v>
      </c>
      <c r="P9672">
        <v>1.7</v>
      </c>
    </row>
    <row r="9673" spans="13:16" x14ac:dyDescent="0.25">
      <c r="M9673">
        <f>1*7.9*2.7</f>
        <v>21.330000000000002</v>
      </c>
      <c r="N9673">
        <v>1</v>
      </c>
      <c r="O9673">
        <v>7.9</v>
      </c>
      <c r="P9673">
        <v>2.7</v>
      </c>
    </row>
    <row r="9674" spans="13:16" x14ac:dyDescent="0.25">
      <c r="M9674">
        <f>1*7.9*3.7</f>
        <v>29.230000000000004</v>
      </c>
      <c r="N9674">
        <v>1</v>
      </c>
      <c r="O9674">
        <v>7.9</v>
      </c>
      <c r="P9674">
        <v>3.7</v>
      </c>
    </row>
    <row r="9675" spans="13:16" x14ac:dyDescent="0.25">
      <c r="M9675">
        <f>1*7.9*4.7</f>
        <v>37.130000000000003</v>
      </c>
      <c r="N9675">
        <v>1</v>
      </c>
      <c r="O9675">
        <v>7.9</v>
      </c>
      <c r="P9675">
        <v>4.7</v>
      </c>
    </row>
    <row r="9676" spans="13:16" x14ac:dyDescent="0.25">
      <c r="M9676">
        <f>1*7.9*5.7</f>
        <v>45.03</v>
      </c>
      <c r="N9676">
        <v>1</v>
      </c>
      <c r="O9676">
        <v>7.9</v>
      </c>
      <c r="P9676">
        <v>5.7</v>
      </c>
    </row>
    <row r="9677" spans="13:16" x14ac:dyDescent="0.25">
      <c r="M9677">
        <f>1*7.9*6.7</f>
        <v>52.930000000000007</v>
      </c>
      <c r="N9677">
        <v>1</v>
      </c>
      <c r="O9677">
        <v>7.9</v>
      </c>
      <c r="P9677">
        <v>6.7</v>
      </c>
    </row>
    <row r="9678" spans="13:16" x14ac:dyDescent="0.25">
      <c r="M9678">
        <f>1*7.9*7.7</f>
        <v>60.830000000000005</v>
      </c>
      <c r="N9678">
        <v>1</v>
      </c>
      <c r="O9678">
        <v>7.9</v>
      </c>
      <c r="P9678">
        <v>7.7</v>
      </c>
    </row>
    <row r="9679" spans="13:16" x14ac:dyDescent="0.25">
      <c r="M9679">
        <f>1*7.9*8.7</f>
        <v>68.73</v>
      </c>
      <c r="N9679">
        <v>1</v>
      </c>
      <c r="O9679">
        <v>7.9</v>
      </c>
      <c r="P9679">
        <v>8.6999999999999993</v>
      </c>
    </row>
    <row r="9680" spans="13:16" x14ac:dyDescent="0.25">
      <c r="M9680">
        <f>1*7.9*9.7</f>
        <v>76.63</v>
      </c>
      <c r="N9680">
        <v>1</v>
      </c>
      <c r="O9680">
        <v>7.9</v>
      </c>
      <c r="P9680">
        <v>9.6999999999999993</v>
      </c>
    </row>
    <row r="9681" spans="13:16" x14ac:dyDescent="0.25">
      <c r="M9681">
        <f>1*7.9*10.7</f>
        <v>84.53</v>
      </c>
      <c r="N9681">
        <v>1</v>
      </c>
      <c r="O9681">
        <v>7.9</v>
      </c>
      <c r="P9681">
        <v>10.7</v>
      </c>
    </row>
    <row r="9682" spans="13:16" x14ac:dyDescent="0.25">
      <c r="M9682">
        <f>1*7.9*1.8</f>
        <v>14.22</v>
      </c>
      <c r="N9682">
        <v>1</v>
      </c>
      <c r="O9682">
        <v>7.9</v>
      </c>
      <c r="P9682">
        <v>1.8</v>
      </c>
    </row>
    <row r="9683" spans="13:16" x14ac:dyDescent="0.25">
      <c r="M9683">
        <f>1*7.9*2.8</f>
        <v>22.12</v>
      </c>
      <c r="N9683">
        <v>1</v>
      </c>
      <c r="O9683">
        <v>7.9</v>
      </c>
      <c r="P9683">
        <v>2.8</v>
      </c>
    </row>
    <row r="9684" spans="13:16" x14ac:dyDescent="0.25">
      <c r="M9684">
        <f>1*7.9*3.8</f>
        <v>30.02</v>
      </c>
      <c r="N9684">
        <v>1</v>
      </c>
      <c r="O9684">
        <v>7.9</v>
      </c>
      <c r="P9684">
        <v>3.8</v>
      </c>
    </row>
    <row r="9685" spans="13:16" x14ac:dyDescent="0.25">
      <c r="M9685">
        <f>1*7.9*4.8</f>
        <v>37.92</v>
      </c>
      <c r="N9685">
        <v>1</v>
      </c>
      <c r="O9685">
        <v>7.9</v>
      </c>
      <c r="P9685">
        <v>4.8</v>
      </c>
    </row>
    <row r="9686" spans="13:16" x14ac:dyDescent="0.25">
      <c r="M9686">
        <f>1*7.9*5.8</f>
        <v>45.82</v>
      </c>
      <c r="N9686">
        <v>1</v>
      </c>
      <c r="O9686">
        <v>7.9</v>
      </c>
      <c r="P9686">
        <v>5.8</v>
      </c>
    </row>
    <row r="9687" spans="13:16" x14ac:dyDescent="0.25">
      <c r="M9687">
        <f>1*7.9*6.8</f>
        <v>53.72</v>
      </c>
      <c r="N9687">
        <v>1</v>
      </c>
      <c r="O9687">
        <v>7.9</v>
      </c>
      <c r="P9687">
        <v>6.8</v>
      </c>
    </row>
    <row r="9688" spans="13:16" x14ac:dyDescent="0.25">
      <c r="M9688">
        <f>1*7.9*7.8</f>
        <v>61.620000000000005</v>
      </c>
      <c r="N9688">
        <v>1</v>
      </c>
      <c r="O9688">
        <v>7.9</v>
      </c>
      <c r="P9688">
        <v>7.8</v>
      </c>
    </row>
    <row r="9689" spans="13:16" x14ac:dyDescent="0.25">
      <c r="M9689">
        <f>1*7.9*8.8</f>
        <v>69.52000000000001</v>
      </c>
      <c r="N9689">
        <v>1</v>
      </c>
      <c r="O9689">
        <v>7.9</v>
      </c>
      <c r="P9689">
        <v>8.8000000000000007</v>
      </c>
    </row>
    <row r="9690" spans="13:16" x14ac:dyDescent="0.25">
      <c r="M9690">
        <f>1*7.9*9.8</f>
        <v>77.420000000000016</v>
      </c>
      <c r="N9690">
        <v>1</v>
      </c>
      <c r="O9690">
        <v>7.9</v>
      </c>
      <c r="P9690">
        <v>9.8000000000000007</v>
      </c>
    </row>
    <row r="9691" spans="13:16" x14ac:dyDescent="0.25">
      <c r="M9691">
        <f>1*7.9*10.8</f>
        <v>85.320000000000007</v>
      </c>
      <c r="N9691">
        <v>1</v>
      </c>
      <c r="O9691">
        <v>7.9</v>
      </c>
      <c r="P9691">
        <v>10.8</v>
      </c>
    </row>
    <row r="9692" spans="13:16" x14ac:dyDescent="0.25">
      <c r="M9692">
        <f>1*7.9*1.9</f>
        <v>15.01</v>
      </c>
      <c r="N9692">
        <v>1</v>
      </c>
      <c r="O9692">
        <v>7.9</v>
      </c>
      <c r="P9692">
        <v>1.9</v>
      </c>
    </row>
    <row r="9693" spans="13:16" x14ac:dyDescent="0.25">
      <c r="M9693">
        <f>1*7.9*2.9</f>
        <v>22.91</v>
      </c>
      <c r="N9693">
        <v>1</v>
      </c>
      <c r="O9693">
        <v>7.9</v>
      </c>
      <c r="P9693">
        <v>2.9</v>
      </c>
    </row>
    <row r="9694" spans="13:16" x14ac:dyDescent="0.25">
      <c r="M9694">
        <f>1*7.9*3.9</f>
        <v>30.810000000000002</v>
      </c>
      <c r="N9694">
        <v>1</v>
      </c>
      <c r="O9694">
        <v>7.9</v>
      </c>
      <c r="P9694">
        <v>3.9</v>
      </c>
    </row>
    <row r="9695" spans="13:16" x14ac:dyDescent="0.25">
      <c r="M9695">
        <f>1*7.9*4.9</f>
        <v>38.710000000000008</v>
      </c>
      <c r="N9695">
        <v>1</v>
      </c>
      <c r="O9695">
        <v>7.9</v>
      </c>
      <c r="P9695">
        <v>4.9000000000000004</v>
      </c>
    </row>
    <row r="9696" spans="13:16" x14ac:dyDescent="0.25">
      <c r="M9696">
        <f>1*7.9*5.9</f>
        <v>46.610000000000007</v>
      </c>
      <c r="N9696">
        <v>1</v>
      </c>
      <c r="O9696">
        <v>7.9</v>
      </c>
      <c r="P9696">
        <v>5.9</v>
      </c>
    </row>
    <row r="9697" spans="13:16" x14ac:dyDescent="0.25">
      <c r="M9697">
        <f>1*7.9*6.9</f>
        <v>54.510000000000005</v>
      </c>
      <c r="N9697">
        <v>1</v>
      </c>
      <c r="O9697">
        <v>7.9</v>
      </c>
      <c r="P9697">
        <v>6.9</v>
      </c>
    </row>
    <row r="9698" spans="13:16" x14ac:dyDescent="0.25">
      <c r="M9698">
        <f>1*7.9*7.9</f>
        <v>62.410000000000004</v>
      </c>
      <c r="N9698">
        <v>1</v>
      </c>
      <c r="O9698">
        <v>7.9</v>
      </c>
      <c r="P9698">
        <v>7.9</v>
      </c>
    </row>
    <row r="9699" spans="13:16" x14ac:dyDescent="0.25">
      <c r="M9699">
        <f>1*7.9*8.9</f>
        <v>70.31</v>
      </c>
      <c r="N9699">
        <v>1</v>
      </c>
      <c r="O9699">
        <v>7.9</v>
      </c>
      <c r="P9699">
        <v>8.9</v>
      </c>
    </row>
    <row r="9700" spans="13:16" x14ac:dyDescent="0.25">
      <c r="M9700">
        <f>1*7.9*9.9</f>
        <v>78.210000000000008</v>
      </c>
      <c r="N9700">
        <v>1</v>
      </c>
      <c r="O9700">
        <v>7.9</v>
      </c>
      <c r="P9700">
        <v>9.9</v>
      </c>
    </row>
    <row r="9701" spans="13:16" x14ac:dyDescent="0.25">
      <c r="M9701">
        <f>1*7.9*10.9</f>
        <v>86.110000000000014</v>
      </c>
      <c r="N9701">
        <v>1</v>
      </c>
      <c r="O9701">
        <v>7.9</v>
      </c>
      <c r="P9701">
        <v>10.9</v>
      </c>
    </row>
    <row r="9702" spans="13:16" x14ac:dyDescent="0.25">
      <c r="M9702">
        <f>1*8.9*1</f>
        <v>8.9</v>
      </c>
      <c r="N9702">
        <v>1</v>
      </c>
      <c r="O9702">
        <v>8.9</v>
      </c>
      <c r="P9702">
        <v>1</v>
      </c>
    </row>
    <row r="9703" spans="13:16" x14ac:dyDescent="0.25">
      <c r="M9703">
        <f>1*8.9*2</f>
        <v>17.8</v>
      </c>
      <c r="N9703">
        <v>1</v>
      </c>
      <c r="O9703">
        <v>8.9</v>
      </c>
      <c r="P9703">
        <v>2</v>
      </c>
    </row>
    <row r="9704" spans="13:16" x14ac:dyDescent="0.25">
      <c r="M9704">
        <f>1*8.9*3</f>
        <v>26.700000000000003</v>
      </c>
      <c r="N9704">
        <v>1</v>
      </c>
      <c r="O9704">
        <v>8.9</v>
      </c>
      <c r="P9704">
        <v>3</v>
      </c>
    </row>
    <row r="9705" spans="13:16" x14ac:dyDescent="0.25">
      <c r="M9705">
        <f>1*8.9*4</f>
        <v>35.6</v>
      </c>
      <c r="N9705">
        <v>1</v>
      </c>
      <c r="O9705">
        <v>8.9</v>
      </c>
      <c r="P9705">
        <v>4</v>
      </c>
    </row>
    <row r="9706" spans="13:16" x14ac:dyDescent="0.25">
      <c r="M9706">
        <f>1*8.9*5</f>
        <v>44.5</v>
      </c>
      <c r="N9706">
        <v>1</v>
      </c>
      <c r="O9706">
        <v>8.9</v>
      </c>
      <c r="P9706">
        <v>5</v>
      </c>
    </row>
    <row r="9707" spans="13:16" x14ac:dyDescent="0.25">
      <c r="M9707">
        <f>1*8.9*6</f>
        <v>53.400000000000006</v>
      </c>
      <c r="N9707">
        <v>1</v>
      </c>
      <c r="O9707">
        <v>8.9</v>
      </c>
      <c r="P9707">
        <v>6</v>
      </c>
    </row>
    <row r="9708" spans="13:16" x14ac:dyDescent="0.25">
      <c r="M9708">
        <f>1*8.9*7</f>
        <v>62.300000000000004</v>
      </c>
      <c r="N9708">
        <v>1</v>
      </c>
      <c r="O9708">
        <v>8.9</v>
      </c>
      <c r="P9708">
        <v>7</v>
      </c>
    </row>
    <row r="9709" spans="13:16" x14ac:dyDescent="0.25">
      <c r="M9709">
        <f>1*8.9*8</f>
        <v>71.2</v>
      </c>
      <c r="N9709">
        <v>1</v>
      </c>
      <c r="O9709">
        <v>8.9</v>
      </c>
      <c r="P9709">
        <v>8</v>
      </c>
    </row>
    <row r="9710" spans="13:16" x14ac:dyDescent="0.25">
      <c r="M9710">
        <f>1*8.9*9</f>
        <v>80.100000000000009</v>
      </c>
      <c r="N9710">
        <v>1</v>
      </c>
      <c r="O9710">
        <v>8.9</v>
      </c>
      <c r="P9710">
        <v>9</v>
      </c>
    </row>
    <row r="9711" spans="13:16" x14ac:dyDescent="0.25">
      <c r="M9711">
        <f>1*8.9*10</f>
        <v>89</v>
      </c>
      <c r="N9711">
        <v>1</v>
      </c>
      <c r="O9711">
        <v>8.9</v>
      </c>
      <c r="P9711">
        <v>10</v>
      </c>
    </row>
    <row r="9712" spans="13:16" x14ac:dyDescent="0.25">
      <c r="M9712">
        <f>1*8.9*1.1</f>
        <v>9.7900000000000009</v>
      </c>
      <c r="N9712">
        <v>1</v>
      </c>
      <c r="O9712">
        <v>8.9</v>
      </c>
      <c r="P9712">
        <v>1.1000000000000001</v>
      </c>
    </row>
    <row r="9713" spans="13:16" x14ac:dyDescent="0.25">
      <c r="M9713">
        <f>1*8.9*2.1</f>
        <v>18.690000000000001</v>
      </c>
      <c r="N9713">
        <v>1</v>
      </c>
      <c r="O9713">
        <v>8.9</v>
      </c>
      <c r="P9713">
        <v>2.1</v>
      </c>
    </row>
    <row r="9714" spans="13:16" x14ac:dyDescent="0.25">
      <c r="M9714">
        <f>1*8.9*3.1</f>
        <v>27.590000000000003</v>
      </c>
      <c r="N9714">
        <v>1</v>
      </c>
      <c r="O9714">
        <v>8.9</v>
      </c>
      <c r="P9714">
        <v>3.1</v>
      </c>
    </row>
    <row r="9715" spans="13:16" x14ac:dyDescent="0.25">
      <c r="M9715">
        <f>1*8.9*4.1</f>
        <v>36.489999999999995</v>
      </c>
      <c r="N9715">
        <v>1</v>
      </c>
      <c r="O9715">
        <v>8.9</v>
      </c>
      <c r="P9715">
        <v>4.0999999999999996</v>
      </c>
    </row>
    <row r="9716" spans="13:16" x14ac:dyDescent="0.25">
      <c r="M9716">
        <f>1*8.9*5.1</f>
        <v>45.39</v>
      </c>
      <c r="N9716">
        <v>1</v>
      </c>
      <c r="O9716">
        <v>8.9</v>
      </c>
      <c r="P9716">
        <v>5.0999999999999996</v>
      </c>
    </row>
    <row r="9717" spans="13:16" x14ac:dyDescent="0.25">
      <c r="M9717">
        <f>1*8.9*6.1</f>
        <v>54.29</v>
      </c>
      <c r="N9717">
        <v>1</v>
      </c>
      <c r="O9717">
        <v>8.9</v>
      </c>
      <c r="P9717">
        <v>6.1</v>
      </c>
    </row>
    <row r="9718" spans="13:16" x14ac:dyDescent="0.25">
      <c r="M9718">
        <f>1*8.9*7.1</f>
        <v>63.19</v>
      </c>
      <c r="N9718">
        <v>1</v>
      </c>
      <c r="O9718">
        <v>8.9</v>
      </c>
      <c r="P9718">
        <v>7.1</v>
      </c>
    </row>
    <row r="9719" spans="13:16" x14ac:dyDescent="0.25">
      <c r="M9719">
        <f>1*8.9*8.1</f>
        <v>72.09</v>
      </c>
      <c r="N9719">
        <v>1</v>
      </c>
      <c r="O9719">
        <v>8.9</v>
      </c>
      <c r="P9719">
        <v>8.1</v>
      </c>
    </row>
    <row r="9720" spans="13:16" x14ac:dyDescent="0.25">
      <c r="M9720">
        <f>1*8.9*9.1</f>
        <v>80.989999999999995</v>
      </c>
      <c r="N9720">
        <v>1</v>
      </c>
      <c r="O9720">
        <v>8.9</v>
      </c>
      <c r="P9720">
        <v>9.1</v>
      </c>
    </row>
    <row r="9721" spans="13:16" x14ac:dyDescent="0.25">
      <c r="M9721">
        <f>1*8.9*10.1</f>
        <v>89.89</v>
      </c>
      <c r="N9721">
        <v>1</v>
      </c>
      <c r="O9721">
        <v>8.9</v>
      </c>
      <c r="P9721">
        <v>10.1</v>
      </c>
    </row>
    <row r="9722" spans="13:16" x14ac:dyDescent="0.25">
      <c r="M9722">
        <f>1*8.9*1.2</f>
        <v>10.68</v>
      </c>
      <c r="N9722">
        <v>1</v>
      </c>
      <c r="O9722">
        <v>8.9</v>
      </c>
      <c r="P9722">
        <v>1.2</v>
      </c>
    </row>
    <row r="9723" spans="13:16" x14ac:dyDescent="0.25">
      <c r="M9723">
        <f>1*8.9*2.2</f>
        <v>19.580000000000002</v>
      </c>
      <c r="N9723">
        <v>1</v>
      </c>
      <c r="O9723">
        <v>8.9</v>
      </c>
      <c r="P9723">
        <v>2.2000000000000002</v>
      </c>
    </row>
    <row r="9724" spans="13:16" x14ac:dyDescent="0.25">
      <c r="M9724">
        <f>1*8.9*3.2</f>
        <v>28.480000000000004</v>
      </c>
      <c r="N9724">
        <v>1</v>
      </c>
      <c r="O9724">
        <v>8.9</v>
      </c>
      <c r="P9724">
        <v>3.2</v>
      </c>
    </row>
    <row r="9725" spans="13:16" x14ac:dyDescent="0.25">
      <c r="M9725">
        <f>1*8.9*4.2</f>
        <v>37.380000000000003</v>
      </c>
      <c r="N9725">
        <v>1</v>
      </c>
      <c r="O9725">
        <v>8.9</v>
      </c>
      <c r="P9725">
        <v>4.2</v>
      </c>
    </row>
    <row r="9726" spans="13:16" x14ac:dyDescent="0.25">
      <c r="M9726">
        <f>1*8.9*5.2</f>
        <v>46.28</v>
      </c>
      <c r="N9726">
        <v>1</v>
      </c>
      <c r="O9726">
        <v>8.9</v>
      </c>
      <c r="P9726">
        <v>5.2</v>
      </c>
    </row>
    <row r="9727" spans="13:16" x14ac:dyDescent="0.25">
      <c r="M9727">
        <f>1*8.9*6.2</f>
        <v>55.180000000000007</v>
      </c>
      <c r="N9727">
        <v>1</v>
      </c>
      <c r="O9727">
        <v>8.9</v>
      </c>
      <c r="P9727">
        <v>6.2</v>
      </c>
    </row>
    <row r="9728" spans="13:16" x14ac:dyDescent="0.25">
      <c r="M9728">
        <f>1*8.9*7.2</f>
        <v>64.08</v>
      </c>
      <c r="N9728">
        <v>1</v>
      </c>
      <c r="O9728">
        <v>8.9</v>
      </c>
      <c r="P9728">
        <v>7.2</v>
      </c>
    </row>
    <row r="9729" spans="13:16" x14ac:dyDescent="0.25">
      <c r="M9729">
        <f>1*8.9*8.2</f>
        <v>72.97999999999999</v>
      </c>
      <c r="N9729">
        <v>1</v>
      </c>
      <c r="O9729">
        <v>8.9</v>
      </c>
      <c r="P9729">
        <v>8.1999999999999993</v>
      </c>
    </row>
    <row r="9730" spans="13:16" x14ac:dyDescent="0.25">
      <c r="M9730">
        <f>1*8.9*9.2</f>
        <v>81.88</v>
      </c>
      <c r="N9730">
        <v>1</v>
      </c>
      <c r="O9730">
        <v>8.9</v>
      </c>
      <c r="P9730">
        <v>9.1999999999999993</v>
      </c>
    </row>
    <row r="9731" spans="13:16" x14ac:dyDescent="0.25">
      <c r="M9731">
        <f>1*8.9*10.2</f>
        <v>90.78</v>
      </c>
      <c r="N9731">
        <v>1</v>
      </c>
      <c r="O9731">
        <v>8.9</v>
      </c>
      <c r="P9731">
        <v>10.199999999999999</v>
      </c>
    </row>
    <row r="9732" spans="13:16" x14ac:dyDescent="0.25">
      <c r="M9732">
        <f>1*8.9*1.3</f>
        <v>11.57</v>
      </c>
      <c r="N9732">
        <v>1</v>
      </c>
      <c r="O9732">
        <v>8.9</v>
      </c>
      <c r="P9732">
        <v>1.3</v>
      </c>
    </row>
    <row r="9733" spans="13:16" x14ac:dyDescent="0.25">
      <c r="M9733">
        <f>1*8.9*2.3</f>
        <v>20.47</v>
      </c>
      <c r="N9733">
        <v>1</v>
      </c>
      <c r="O9733">
        <v>8.9</v>
      </c>
      <c r="P9733">
        <v>2.2999999999999998</v>
      </c>
    </row>
    <row r="9734" spans="13:16" x14ac:dyDescent="0.25">
      <c r="M9734">
        <f>1*8.9*3.3</f>
        <v>29.37</v>
      </c>
      <c r="N9734">
        <v>1</v>
      </c>
      <c r="O9734">
        <v>8.9</v>
      </c>
      <c r="P9734">
        <v>3.3</v>
      </c>
    </row>
    <row r="9735" spans="13:16" x14ac:dyDescent="0.25">
      <c r="M9735">
        <f>1*8.9*4.3</f>
        <v>38.270000000000003</v>
      </c>
      <c r="N9735">
        <v>1</v>
      </c>
      <c r="O9735">
        <v>8.9</v>
      </c>
      <c r="P9735">
        <v>4.3</v>
      </c>
    </row>
    <row r="9736" spans="13:16" x14ac:dyDescent="0.25">
      <c r="M9736">
        <f>1*8.9*5.3</f>
        <v>47.17</v>
      </c>
      <c r="N9736">
        <v>1</v>
      </c>
      <c r="O9736">
        <v>8.9</v>
      </c>
      <c r="P9736">
        <v>5.3</v>
      </c>
    </row>
    <row r="9737" spans="13:16" x14ac:dyDescent="0.25">
      <c r="M9737">
        <f>1*8.9*6.3</f>
        <v>56.07</v>
      </c>
      <c r="N9737">
        <v>1</v>
      </c>
      <c r="O9737">
        <v>8.9</v>
      </c>
      <c r="P9737">
        <v>6.3</v>
      </c>
    </row>
    <row r="9738" spans="13:16" x14ac:dyDescent="0.25">
      <c r="M9738">
        <f>1*8.9*7.3</f>
        <v>64.97</v>
      </c>
      <c r="N9738">
        <v>1</v>
      </c>
      <c r="O9738">
        <v>8.9</v>
      </c>
      <c r="P9738">
        <v>7.3</v>
      </c>
    </row>
    <row r="9739" spans="13:16" x14ac:dyDescent="0.25">
      <c r="M9739">
        <f>1*8.9*8.3</f>
        <v>73.87</v>
      </c>
      <c r="N9739">
        <v>1</v>
      </c>
      <c r="O9739">
        <v>8.9</v>
      </c>
      <c r="P9739">
        <v>8.3000000000000007</v>
      </c>
    </row>
    <row r="9740" spans="13:16" x14ac:dyDescent="0.25">
      <c r="M9740">
        <f>1*8.9*9.3</f>
        <v>82.77000000000001</v>
      </c>
      <c r="N9740">
        <v>1</v>
      </c>
      <c r="O9740">
        <v>8.9</v>
      </c>
      <c r="P9740">
        <v>9.3000000000000007</v>
      </c>
    </row>
    <row r="9741" spans="13:16" x14ac:dyDescent="0.25">
      <c r="M9741">
        <f>1*8.9*10.3</f>
        <v>91.670000000000016</v>
      </c>
      <c r="N9741">
        <v>1</v>
      </c>
      <c r="O9741">
        <v>8.9</v>
      </c>
      <c r="P9741">
        <v>10.3</v>
      </c>
    </row>
    <row r="9742" spans="13:16" x14ac:dyDescent="0.25">
      <c r="M9742">
        <f>1*8.9*1.4</f>
        <v>12.459999999999999</v>
      </c>
      <c r="N9742">
        <v>1</v>
      </c>
      <c r="O9742">
        <v>8.9</v>
      </c>
      <c r="P9742">
        <v>1.4</v>
      </c>
    </row>
    <row r="9743" spans="13:16" x14ac:dyDescent="0.25">
      <c r="M9743">
        <f>1*8.9*2.4</f>
        <v>21.36</v>
      </c>
      <c r="N9743">
        <v>1</v>
      </c>
      <c r="O9743">
        <v>8.9</v>
      </c>
      <c r="P9743">
        <v>2.4</v>
      </c>
    </row>
    <row r="9744" spans="13:16" x14ac:dyDescent="0.25">
      <c r="M9744">
        <f>1*8.9*3.4</f>
        <v>30.26</v>
      </c>
      <c r="N9744">
        <v>1</v>
      </c>
      <c r="O9744">
        <v>8.9</v>
      </c>
      <c r="P9744">
        <v>3.4</v>
      </c>
    </row>
    <row r="9745" spans="13:16" x14ac:dyDescent="0.25">
      <c r="M9745">
        <f>1*8.9*4.4</f>
        <v>39.160000000000004</v>
      </c>
      <c r="N9745">
        <v>1</v>
      </c>
      <c r="O9745">
        <v>8.9</v>
      </c>
      <c r="P9745">
        <v>4.4000000000000004</v>
      </c>
    </row>
    <row r="9746" spans="13:16" x14ac:dyDescent="0.25">
      <c r="M9746">
        <f>1*8.9*5.4</f>
        <v>48.06</v>
      </c>
      <c r="N9746">
        <v>1</v>
      </c>
      <c r="O9746">
        <v>8.9</v>
      </c>
      <c r="P9746">
        <v>5.4</v>
      </c>
    </row>
    <row r="9747" spans="13:16" x14ac:dyDescent="0.25">
      <c r="M9747">
        <f>1*8.9*6.4</f>
        <v>56.960000000000008</v>
      </c>
      <c r="N9747">
        <v>1</v>
      </c>
      <c r="O9747">
        <v>8.9</v>
      </c>
      <c r="P9747">
        <v>6.4</v>
      </c>
    </row>
    <row r="9748" spans="13:16" x14ac:dyDescent="0.25">
      <c r="M9748">
        <f>1*8.9*7.4</f>
        <v>65.86</v>
      </c>
      <c r="N9748">
        <v>1</v>
      </c>
      <c r="O9748">
        <v>8.9</v>
      </c>
      <c r="P9748">
        <v>7.4</v>
      </c>
    </row>
    <row r="9749" spans="13:16" x14ac:dyDescent="0.25">
      <c r="M9749">
        <f>1*8.9*8.4</f>
        <v>74.760000000000005</v>
      </c>
      <c r="N9749">
        <v>1</v>
      </c>
      <c r="O9749">
        <v>8.9</v>
      </c>
      <c r="P9749">
        <v>8.4</v>
      </c>
    </row>
    <row r="9750" spans="13:16" x14ac:dyDescent="0.25">
      <c r="M9750">
        <f>1*8.9*9.4</f>
        <v>83.660000000000011</v>
      </c>
      <c r="N9750">
        <v>1</v>
      </c>
      <c r="O9750">
        <v>8.9</v>
      </c>
      <c r="P9750">
        <v>9.4</v>
      </c>
    </row>
    <row r="9751" spans="13:16" x14ac:dyDescent="0.25">
      <c r="M9751">
        <f>1*8.9*10.4</f>
        <v>92.56</v>
      </c>
      <c r="N9751">
        <v>1</v>
      </c>
      <c r="O9751">
        <v>8.9</v>
      </c>
      <c r="P9751">
        <v>10.4</v>
      </c>
    </row>
    <row r="9752" spans="13:16" x14ac:dyDescent="0.25">
      <c r="M9752">
        <f>1*8.9*1.5</f>
        <v>13.350000000000001</v>
      </c>
      <c r="N9752">
        <v>1</v>
      </c>
      <c r="O9752">
        <v>8.9</v>
      </c>
      <c r="P9752">
        <v>1.5</v>
      </c>
    </row>
    <row r="9753" spans="13:16" x14ac:dyDescent="0.25">
      <c r="M9753">
        <f>1*8.9*2.5</f>
        <v>22.25</v>
      </c>
      <c r="N9753">
        <v>1</v>
      </c>
      <c r="O9753">
        <v>8.9</v>
      </c>
      <c r="P9753">
        <v>2.5</v>
      </c>
    </row>
    <row r="9754" spans="13:16" x14ac:dyDescent="0.25">
      <c r="M9754">
        <f>1*8.9*3.5</f>
        <v>31.150000000000002</v>
      </c>
      <c r="N9754">
        <v>1</v>
      </c>
      <c r="O9754">
        <v>8.9</v>
      </c>
      <c r="P9754">
        <v>3.5</v>
      </c>
    </row>
    <row r="9755" spans="13:16" x14ac:dyDescent="0.25">
      <c r="M9755">
        <f>1*8.9*4.5</f>
        <v>40.050000000000004</v>
      </c>
      <c r="N9755">
        <v>1</v>
      </c>
      <c r="O9755">
        <v>8.9</v>
      </c>
      <c r="P9755">
        <v>4.5</v>
      </c>
    </row>
    <row r="9756" spans="13:16" x14ac:dyDescent="0.25">
      <c r="M9756">
        <f>1*8.9*5.5</f>
        <v>48.95</v>
      </c>
      <c r="N9756">
        <v>1</v>
      </c>
      <c r="O9756">
        <v>8.9</v>
      </c>
      <c r="P9756">
        <v>5.5</v>
      </c>
    </row>
    <row r="9757" spans="13:16" x14ac:dyDescent="0.25">
      <c r="M9757">
        <f>1*8.9*6.5</f>
        <v>57.85</v>
      </c>
      <c r="N9757">
        <v>1</v>
      </c>
      <c r="O9757">
        <v>8.9</v>
      </c>
      <c r="P9757">
        <v>6.5</v>
      </c>
    </row>
    <row r="9758" spans="13:16" x14ac:dyDescent="0.25">
      <c r="M9758">
        <f>1*8.9*7.5</f>
        <v>66.75</v>
      </c>
      <c r="N9758">
        <v>1</v>
      </c>
      <c r="O9758">
        <v>8.9</v>
      </c>
      <c r="P9758">
        <v>7.5</v>
      </c>
    </row>
    <row r="9759" spans="13:16" x14ac:dyDescent="0.25">
      <c r="M9759">
        <f>1*8.9*8.5</f>
        <v>75.650000000000006</v>
      </c>
      <c r="N9759">
        <v>1</v>
      </c>
      <c r="O9759">
        <v>8.9</v>
      </c>
      <c r="P9759">
        <v>8.5</v>
      </c>
    </row>
    <row r="9760" spans="13:16" x14ac:dyDescent="0.25">
      <c r="M9760">
        <f>1*8.9*9.5</f>
        <v>84.55</v>
      </c>
      <c r="N9760">
        <v>1</v>
      </c>
      <c r="O9760">
        <v>8.9</v>
      </c>
      <c r="P9760">
        <v>9.5</v>
      </c>
    </row>
    <row r="9761" spans="13:16" x14ac:dyDescent="0.25">
      <c r="M9761">
        <f>1*8.9*10.5</f>
        <v>93.45</v>
      </c>
      <c r="N9761">
        <v>1</v>
      </c>
      <c r="O9761">
        <v>8.9</v>
      </c>
      <c r="P9761">
        <v>10.5</v>
      </c>
    </row>
    <row r="9762" spans="13:16" x14ac:dyDescent="0.25">
      <c r="M9762">
        <f>1*8.9*1.6</f>
        <v>14.240000000000002</v>
      </c>
      <c r="N9762">
        <v>1</v>
      </c>
      <c r="O9762">
        <v>8.9</v>
      </c>
      <c r="P9762">
        <v>1.6</v>
      </c>
    </row>
    <row r="9763" spans="13:16" x14ac:dyDescent="0.25">
      <c r="M9763">
        <f>1*8.9*2.6</f>
        <v>23.14</v>
      </c>
      <c r="N9763">
        <v>1</v>
      </c>
      <c r="O9763">
        <v>8.9</v>
      </c>
      <c r="P9763">
        <v>2.6</v>
      </c>
    </row>
    <row r="9764" spans="13:16" x14ac:dyDescent="0.25">
      <c r="M9764">
        <f>1*8.9*3.6</f>
        <v>32.04</v>
      </c>
      <c r="N9764">
        <v>1</v>
      </c>
      <c r="O9764">
        <v>8.9</v>
      </c>
      <c r="P9764">
        <v>3.6</v>
      </c>
    </row>
    <row r="9765" spans="13:16" x14ac:dyDescent="0.25">
      <c r="M9765">
        <f>1*8.9*4.6</f>
        <v>40.94</v>
      </c>
      <c r="N9765">
        <v>1</v>
      </c>
      <c r="O9765">
        <v>8.9</v>
      </c>
      <c r="P9765">
        <v>4.5999999999999996</v>
      </c>
    </row>
    <row r="9766" spans="13:16" x14ac:dyDescent="0.25">
      <c r="M9766">
        <f>1*8.9*5.6</f>
        <v>49.839999999999996</v>
      </c>
      <c r="N9766">
        <v>1</v>
      </c>
      <c r="O9766">
        <v>8.9</v>
      </c>
      <c r="P9766">
        <v>5.6</v>
      </c>
    </row>
    <row r="9767" spans="13:16" x14ac:dyDescent="0.25">
      <c r="M9767">
        <f>1*8.9*6.6</f>
        <v>58.74</v>
      </c>
      <c r="N9767">
        <v>1</v>
      </c>
      <c r="O9767">
        <v>8.9</v>
      </c>
      <c r="P9767">
        <v>6.6</v>
      </c>
    </row>
    <row r="9768" spans="13:16" x14ac:dyDescent="0.25">
      <c r="M9768">
        <f>1*8.9*7.6</f>
        <v>67.64</v>
      </c>
      <c r="N9768">
        <v>1</v>
      </c>
      <c r="O9768">
        <v>8.9</v>
      </c>
      <c r="P9768">
        <v>7.6</v>
      </c>
    </row>
    <row r="9769" spans="13:16" x14ac:dyDescent="0.25">
      <c r="M9769">
        <f>1*8.9*8.6</f>
        <v>76.540000000000006</v>
      </c>
      <c r="N9769">
        <v>1</v>
      </c>
      <c r="O9769">
        <v>8.9</v>
      </c>
      <c r="P9769">
        <v>8.6</v>
      </c>
    </row>
    <row r="9770" spans="13:16" x14ac:dyDescent="0.25">
      <c r="M9770">
        <f>1*8.9*9.6</f>
        <v>85.44</v>
      </c>
      <c r="N9770">
        <v>1</v>
      </c>
      <c r="O9770">
        <v>8.9</v>
      </c>
      <c r="P9770">
        <v>9.6</v>
      </c>
    </row>
    <row r="9771" spans="13:16" x14ac:dyDescent="0.25">
      <c r="M9771">
        <f>1*8.9*10.6</f>
        <v>94.34</v>
      </c>
      <c r="N9771">
        <v>1</v>
      </c>
      <c r="O9771">
        <v>8.9</v>
      </c>
      <c r="P9771">
        <v>10.6</v>
      </c>
    </row>
    <row r="9772" spans="13:16" x14ac:dyDescent="0.25">
      <c r="M9772">
        <f>1*8.9*1.7</f>
        <v>15.13</v>
      </c>
      <c r="N9772">
        <v>1</v>
      </c>
      <c r="O9772">
        <v>8.9</v>
      </c>
      <c r="P9772">
        <v>1.7</v>
      </c>
    </row>
    <row r="9773" spans="13:16" x14ac:dyDescent="0.25">
      <c r="M9773">
        <f>1*8.9*2.7</f>
        <v>24.03</v>
      </c>
      <c r="N9773">
        <v>1</v>
      </c>
      <c r="O9773">
        <v>8.9</v>
      </c>
      <c r="P9773">
        <v>2.7</v>
      </c>
    </row>
    <row r="9774" spans="13:16" x14ac:dyDescent="0.25">
      <c r="M9774">
        <f>1*8.9*3.7</f>
        <v>32.93</v>
      </c>
      <c r="N9774">
        <v>1</v>
      </c>
      <c r="O9774">
        <v>8.9</v>
      </c>
      <c r="P9774">
        <v>3.7</v>
      </c>
    </row>
    <row r="9775" spans="13:16" x14ac:dyDescent="0.25">
      <c r="M9775">
        <f>1*8.9*4.7</f>
        <v>41.830000000000005</v>
      </c>
      <c r="N9775">
        <v>1</v>
      </c>
      <c r="O9775">
        <v>8.9</v>
      </c>
      <c r="P9775">
        <v>4.7</v>
      </c>
    </row>
    <row r="9776" spans="13:16" x14ac:dyDescent="0.25">
      <c r="M9776">
        <f>1*8.9*5.7</f>
        <v>50.730000000000004</v>
      </c>
      <c r="N9776">
        <v>1</v>
      </c>
      <c r="O9776">
        <v>8.9</v>
      </c>
      <c r="P9776">
        <v>5.7</v>
      </c>
    </row>
    <row r="9777" spans="13:16" x14ac:dyDescent="0.25">
      <c r="M9777">
        <f>1*8.9*6.7</f>
        <v>59.63</v>
      </c>
      <c r="N9777">
        <v>1</v>
      </c>
      <c r="O9777">
        <v>8.9</v>
      </c>
      <c r="P9777">
        <v>6.7</v>
      </c>
    </row>
    <row r="9778" spans="13:16" x14ac:dyDescent="0.25">
      <c r="M9778">
        <f>1*8.9*7.7</f>
        <v>68.53</v>
      </c>
      <c r="N9778">
        <v>1</v>
      </c>
      <c r="O9778">
        <v>8.9</v>
      </c>
      <c r="P9778">
        <v>7.7</v>
      </c>
    </row>
    <row r="9779" spans="13:16" x14ac:dyDescent="0.25">
      <c r="M9779">
        <f>1*8.9*8.7</f>
        <v>77.429999999999993</v>
      </c>
      <c r="N9779">
        <v>1</v>
      </c>
      <c r="O9779">
        <v>8.9</v>
      </c>
      <c r="P9779">
        <v>8.6999999999999993</v>
      </c>
    </row>
    <row r="9780" spans="13:16" x14ac:dyDescent="0.25">
      <c r="M9780">
        <f>1*8.9*9.7</f>
        <v>86.33</v>
      </c>
      <c r="N9780">
        <v>1</v>
      </c>
      <c r="O9780">
        <v>8.9</v>
      </c>
      <c r="P9780">
        <v>9.6999999999999993</v>
      </c>
    </row>
    <row r="9781" spans="13:16" x14ac:dyDescent="0.25">
      <c r="M9781">
        <f>1*8.9*10.7</f>
        <v>95.23</v>
      </c>
      <c r="N9781">
        <v>1</v>
      </c>
      <c r="O9781">
        <v>8.9</v>
      </c>
      <c r="P9781">
        <v>10.7</v>
      </c>
    </row>
    <row r="9782" spans="13:16" x14ac:dyDescent="0.25">
      <c r="M9782">
        <f>1*8.9*1.8</f>
        <v>16.02</v>
      </c>
      <c r="N9782">
        <v>1</v>
      </c>
      <c r="O9782">
        <v>8.9</v>
      </c>
      <c r="P9782">
        <v>1.8</v>
      </c>
    </row>
    <row r="9783" spans="13:16" x14ac:dyDescent="0.25">
      <c r="M9783">
        <f>1*8.9*2.8</f>
        <v>24.919999999999998</v>
      </c>
      <c r="N9783">
        <v>1</v>
      </c>
      <c r="O9783">
        <v>8.9</v>
      </c>
      <c r="P9783">
        <v>2.8</v>
      </c>
    </row>
    <row r="9784" spans="13:16" x14ac:dyDescent="0.25">
      <c r="M9784">
        <f>1*8.9*3.8</f>
        <v>33.82</v>
      </c>
      <c r="N9784">
        <v>1</v>
      </c>
      <c r="O9784">
        <v>8.9</v>
      </c>
      <c r="P9784">
        <v>3.8</v>
      </c>
    </row>
    <row r="9785" spans="13:16" x14ac:dyDescent="0.25">
      <c r="M9785">
        <f>1*8.9*4.8</f>
        <v>42.72</v>
      </c>
      <c r="N9785">
        <v>1</v>
      </c>
      <c r="O9785">
        <v>8.9</v>
      </c>
      <c r="P9785">
        <v>4.8</v>
      </c>
    </row>
    <row r="9786" spans="13:16" x14ac:dyDescent="0.25">
      <c r="M9786">
        <f>1*8.9*5.8</f>
        <v>51.62</v>
      </c>
      <c r="N9786">
        <v>1</v>
      </c>
      <c r="O9786">
        <v>8.9</v>
      </c>
      <c r="P9786">
        <v>5.8</v>
      </c>
    </row>
    <row r="9787" spans="13:16" x14ac:dyDescent="0.25">
      <c r="M9787">
        <f>1*8.9*6.8</f>
        <v>60.52</v>
      </c>
      <c r="N9787">
        <v>1</v>
      </c>
      <c r="O9787">
        <v>8.9</v>
      </c>
      <c r="P9787">
        <v>6.8</v>
      </c>
    </row>
    <row r="9788" spans="13:16" x14ac:dyDescent="0.25">
      <c r="M9788">
        <f>1*8.9*7.8</f>
        <v>69.42</v>
      </c>
      <c r="N9788">
        <v>1</v>
      </c>
      <c r="O9788">
        <v>8.9</v>
      </c>
      <c r="P9788">
        <v>7.8</v>
      </c>
    </row>
    <row r="9789" spans="13:16" x14ac:dyDescent="0.25">
      <c r="M9789">
        <f>1*8.9*8.8</f>
        <v>78.320000000000007</v>
      </c>
      <c r="N9789">
        <v>1</v>
      </c>
      <c r="O9789">
        <v>8.9</v>
      </c>
      <c r="P9789">
        <v>8.8000000000000007</v>
      </c>
    </row>
    <row r="9790" spans="13:16" x14ac:dyDescent="0.25">
      <c r="M9790">
        <f>1*8.9*9.8</f>
        <v>87.220000000000013</v>
      </c>
      <c r="N9790">
        <v>1</v>
      </c>
      <c r="O9790">
        <v>8.9</v>
      </c>
      <c r="P9790">
        <v>9.8000000000000007</v>
      </c>
    </row>
    <row r="9791" spans="13:16" x14ac:dyDescent="0.25">
      <c r="M9791">
        <f>1*8.9*10.8</f>
        <v>96.12</v>
      </c>
      <c r="N9791">
        <v>1</v>
      </c>
      <c r="O9791">
        <v>8.9</v>
      </c>
      <c r="P9791">
        <v>10.8</v>
      </c>
    </row>
    <row r="9792" spans="13:16" x14ac:dyDescent="0.25">
      <c r="M9792">
        <f>1*8.9*1.9</f>
        <v>16.91</v>
      </c>
      <c r="N9792">
        <v>1</v>
      </c>
      <c r="O9792">
        <v>8.9</v>
      </c>
      <c r="P9792">
        <v>1.9</v>
      </c>
    </row>
    <row r="9793" spans="13:16" x14ac:dyDescent="0.25">
      <c r="M9793">
        <f>1*8.9*2.9</f>
        <v>25.81</v>
      </c>
      <c r="N9793">
        <v>1</v>
      </c>
      <c r="O9793">
        <v>8.9</v>
      </c>
      <c r="P9793">
        <v>2.9</v>
      </c>
    </row>
    <row r="9794" spans="13:16" x14ac:dyDescent="0.25">
      <c r="M9794">
        <f>1*8.9*3.9</f>
        <v>34.71</v>
      </c>
      <c r="N9794">
        <v>1</v>
      </c>
      <c r="O9794">
        <v>8.9</v>
      </c>
      <c r="P9794">
        <v>3.9</v>
      </c>
    </row>
    <row r="9795" spans="13:16" x14ac:dyDescent="0.25">
      <c r="M9795">
        <f>1*8.9*4.9</f>
        <v>43.610000000000007</v>
      </c>
      <c r="N9795">
        <v>1</v>
      </c>
      <c r="O9795">
        <v>8.9</v>
      </c>
      <c r="P9795">
        <v>4.9000000000000004</v>
      </c>
    </row>
    <row r="9796" spans="13:16" x14ac:dyDescent="0.25">
      <c r="M9796">
        <f>1*8.9*5.9</f>
        <v>52.510000000000005</v>
      </c>
      <c r="N9796">
        <v>1</v>
      </c>
      <c r="O9796">
        <v>8.9</v>
      </c>
      <c r="P9796">
        <v>5.9</v>
      </c>
    </row>
    <row r="9797" spans="13:16" x14ac:dyDescent="0.25">
      <c r="M9797">
        <f>1*8.9*6.9</f>
        <v>61.410000000000004</v>
      </c>
      <c r="N9797">
        <v>1</v>
      </c>
      <c r="O9797">
        <v>8.9</v>
      </c>
      <c r="P9797">
        <v>6.9</v>
      </c>
    </row>
    <row r="9798" spans="13:16" x14ac:dyDescent="0.25">
      <c r="M9798">
        <f>1*8.9*7.9</f>
        <v>70.31</v>
      </c>
      <c r="N9798">
        <v>1</v>
      </c>
      <c r="O9798">
        <v>8.9</v>
      </c>
      <c r="P9798">
        <v>7.9</v>
      </c>
    </row>
    <row r="9799" spans="13:16" x14ac:dyDescent="0.25">
      <c r="M9799">
        <f>1*8.9*8.9</f>
        <v>79.210000000000008</v>
      </c>
      <c r="N9799">
        <v>1</v>
      </c>
      <c r="O9799">
        <v>8.9</v>
      </c>
      <c r="P9799">
        <v>8.9</v>
      </c>
    </row>
    <row r="9800" spans="13:16" x14ac:dyDescent="0.25">
      <c r="M9800">
        <f>1*8.9*9.9</f>
        <v>88.110000000000014</v>
      </c>
      <c r="N9800">
        <v>1</v>
      </c>
      <c r="O9800">
        <v>8.9</v>
      </c>
      <c r="P9800">
        <v>9.9</v>
      </c>
    </row>
    <row r="9801" spans="13:16" x14ac:dyDescent="0.25">
      <c r="M9801">
        <f>1*8.9*10.9</f>
        <v>97.01</v>
      </c>
      <c r="N9801">
        <v>1</v>
      </c>
      <c r="O9801">
        <v>8.9</v>
      </c>
      <c r="P9801">
        <v>10.9</v>
      </c>
    </row>
    <row r="9802" spans="13:16" x14ac:dyDescent="0.25">
      <c r="M9802">
        <f>1*9.9*1</f>
        <v>9.9</v>
      </c>
      <c r="N9802">
        <v>1</v>
      </c>
      <c r="O9802">
        <v>9.9</v>
      </c>
      <c r="P9802">
        <v>1</v>
      </c>
    </row>
    <row r="9803" spans="13:16" x14ac:dyDescent="0.25">
      <c r="M9803">
        <f>1*9.9*2</f>
        <v>19.8</v>
      </c>
      <c r="N9803">
        <v>1</v>
      </c>
      <c r="O9803">
        <v>9.9</v>
      </c>
      <c r="P9803">
        <v>2</v>
      </c>
    </row>
    <row r="9804" spans="13:16" x14ac:dyDescent="0.25">
      <c r="M9804">
        <f>1*9.9*3</f>
        <v>29.700000000000003</v>
      </c>
      <c r="N9804">
        <v>1</v>
      </c>
      <c r="O9804">
        <v>9.9</v>
      </c>
      <c r="P9804">
        <v>3</v>
      </c>
    </row>
    <row r="9805" spans="13:16" x14ac:dyDescent="0.25">
      <c r="M9805">
        <f>1*9.9*4</f>
        <v>39.6</v>
      </c>
      <c r="N9805">
        <v>1</v>
      </c>
      <c r="O9805">
        <v>9.9</v>
      </c>
      <c r="P9805">
        <v>4</v>
      </c>
    </row>
    <row r="9806" spans="13:16" x14ac:dyDescent="0.25">
      <c r="M9806">
        <f>1*9.9*5</f>
        <v>49.5</v>
      </c>
      <c r="N9806">
        <v>1</v>
      </c>
      <c r="O9806">
        <v>9.9</v>
      </c>
      <c r="P9806">
        <v>5</v>
      </c>
    </row>
    <row r="9807" spans="13:16" x14ac:dyDescent="0.25">
      <c r="M9807">
        <f>1*9.9*6</f>
        <v>59.400000000000006</v>
      </c>
      <c r="N9807">
        <v>1</v>
      </c>
      <c r="O9807">
        <v>9.9</v>
      </c>
      <c r="P9807">
        <v>6</v>
      </c>
    </row>
    <row r="9808" spans="13:16" x14ac:dyDescent="0.25">
      <c r="M9808">
        <f>1*9.9*7</f>
        <v>69.3</v>
      </c>
      <c r="N9808">
        <v>1</v>
      </c>
      <c r="O9808">
        <v>9.9</v>
      </c>
      <c r="P9808">
        <v>7</v>
      </c>
    </row>
    <row r="9809" spans="13:16" x14ac:dyDescent="0.25">
      <c r="M9809">
        <f>1*9.9*8</f>
        <v>79.2</v>
      </c>
      <c r="N9809">
        <v>1</v>
      </c>
      <c r="O9809">
        <v>9.9</v>
      </c>
      <c r="P9809">
        <v>8</v>
      </c>
    </row>
    <row r="9810" spans="13:16" x14ac:dyDescent="0.25">
      <c r="M9810">
        <f>1*9.9*9</f>
        <v>89.100000000000009</v>
      </c>
      <c r="N9810">
        <v>1</v>
      </c>
      <c r="O9810">
        <v>9.9</v>
      </c>
      <c r="P9810">
        <v>9</v>
      </c>
    </row>
    <row r="9811" spans="13:16" x14ac:dyDescent="0.25">
      <c r="M9811">
        <f>1*9.9*10</f>
        <v>99</v>
      </c>
      <c r="N9811">
        <v>1</v>
      </c>
      <c r="O9811">
        <v>9.9</v>
      </c>
      <c r="P9811">
        <v>10</v>
      </c>
    </row>
    <row r="9812" spans="13:16" x14ac:dyDescent="0.25">
      <c r="M9812">
        <f>1*9.9*1.1</f>
        <v>10.89</v>
      </c>
      <c r="N9812">
        <v>1</v>
      </c>
      <c r="O9812">
        <v>9.9</v>
      </c>
      <c r="P9812">
        <v>1.1000000000000001</v>
      </c>
    </row>
    <row r="9813" spans="13:16" x14ac:dyDescent="0.25">
      <c r="M9813">
        <f>1*9.9*2.1</f>
        <v>20.790000000000003</v>
      </c>
      <c r="N9813">
        <v>1</v>
      </c>
      <c r="O9813">
        <v>9.9</v>
      </c>
      <c r="P9813">
        <v>2.1</v>
      </c>
    </row>
    <row r="9814" spans="13:16" x14ac:dyDescent="0.25">
      <c r="M9814">
        <f>1*9.9*3.1</f>
        <v>30.69</v>
      </c>
      <c r="N9814">
        <v>1</v>
      </c>
      <c r="O9814">
        <v>9.9</v>
      </c>
      <c r="P9814">
        <v>3.1</v>
      </c>
    </row>
    <row r="9815" spans="13:16" x14ac:dyDescent="0.25">
      <c r="M9815">
        <f>1*9.9*4.1</f>
        <v>40.589999999999996</v>
      </c>
      <c r="N9815">
        <v>1</v>
      </c>
      <c r="O9815">
        <v>9.9</v>
      </c>
      <c r="P9815">
        <v>4.0999999999999996</v>
      </c>
    </row>
    <row r="9816" spans="13:16" x14ac:dyDescent="0.25">
      <c r="M9816">
        <f>1*9.9*5.1</f>
        <v>50.489999999999995</v>
      </c>
      <c r="N9816">
        <v>1</v>
      </c>
      <c r="O9816">
        <v>9.9</v>
      </c>
      <c r="P9816">
        <v>5.0999999999999996</v>
      </c>
    </row>
    <row r="9817" spans="13:16" x14ac:dyDescent="0.25">
      <c r="M9817">
        <f>1*9.9*6.1</f>
        <v>60.39</v>
      </c>
      <c r="N9817">
        <v>1</v>
      </c>
      <c r="O9817">
        <v>9.9</v>
      </c>
      <c r="P9817">
        <v>6.1</v>
      </c>
    </row>
    <row r="9818" spans="13:16" x14ac:dyDescent="0.25">
      <c r="M9818">
        <f>1*9.9*7.1</f>
        <v>70.289999999999992</v>
      </c>
      <c r="N9818">
        <v>1</v>
      </c>
      <c r="O9818">
        <v>9.9</v>
      </c>
      <c r="P9818">
        <v>7.1</v>
      </c>
    </row>
    <row r="9819" spans="13:16" x14ac:dyDescent="0.25">
      <c r="M9819">
        <f>1*9.9*8.1</f>
        <v>80.19</v>
      </c>
      <c r="N9819">
        <v>1</v>
      </c>
      <c r="O9819">
        <v>9.9</v>
      </c>
      <c r="P9819">
        <v>8.1</v>
      </c>
    </row>
    <row r="9820" spans="13:16" x14ac:dyDescent="0.25">
      <c r="M9820">
        <f>1*9.9*9.1</f>
        <v>90.09</v>
      </c>
      <c r="N9820">
        <v>1</v>
      </c>
      <c r="O9820">
        <v>9.9</v>
      </c>
      <c r="P9820">
        <v>9.1</v>
      </c>
    </row>
    <row r="9821" spans="13:16" x14ac:dyDescent="0.25">
      <c r="M9821">
        <f>1*9.9*10.1</f>
        <v>99.99</v>
      </c>
      <c r="N9821">
        <v>1</v>
      </c>
      <c r="O9821">
        <v>9.9</v>
      </c>
      <c r="P9821">
        <v>10.1</v>
      </c>
    </row>
    <row r="9822" spans="13:16" x14ac:dyDescent="0.25">
      <c r="M9822">
        <f>1*9.9*1.2</f>
        <v>11.88</v>
      </c>
      <c r="N9822">
        <v>1</v>
      </c>
      <c r="O9822">
        <v>9.9</v>
      </c>
      <c r="P9822">
        <v>1.2</v>
      </c>
    </row>
    <row r="9823" spans="13:16" x14ac:dyDescent="0.25">
      <c r="M9823">
        <f>1*9.9*2.2</f>
        <v>21.78</v>
      </c>
      <c r="N9823">
        <v>1</v>
      </c>
      <c r="O9823">
        <v>9.9</v>
      </c>
      <c r="P9823">
        <v>2.2000000000000002</v>
      </c>
    </row>
    <row r="9824" spans="13:16" x14ac:dyDescent="0.25">
      <c r="M9824">
        <f>1*9.9*3.2</f>
        <v>31.680000000000003</v>
      </c>
      <c r="N9824">
        <v>1</v>
      </c>
      <c r="O9824">
        <v>9.9</v>
      </c>
      <c r="P9824">
        <v>3.2</v>
      </c>
    </row>
    <row r="9825" spans="13:16" x14ac:dyDescent="0.25">
      <c r="M9825">
        <f>1*9.9*4.2</f>
        <v>41.580000000000005</v>
      </c>
      <c r="N9825">
        <v>1</v>
      </c>
      <c r="O9825">
        <v>9.9</v>
      </c>
      <c r="P9825">
        <v>4.2</v>
      </c>
    </row>
    <row r="9826" spans="13:16" x14ac:dyDescent="0.25">
      <c r="M9826">
        <f>1*9.9*5.2</f>
        <v>51.480000000000004</v>
      </c>
      <c r="N9826">
        <v>1</v>
      </c>
      <c r="O9826">
        <v>9.9</v>
      </c>
      <c r="P9826">
        <v>5.2</v>
      </c>
    </row>
    <row r="9827" spans="13:16" x14ac:dyDescent="0.25">
      <c r="M9827">
        <f>1*9.9*6.2</f>
        <v>61.38</v>
      </c>
      <c r="N9827">
        <v>1</v>
      </c>
      <c r="O9827">
        <v>9.9</v>
      </c>
      <c r="P9827">
        <v>6.2</v>
      </c>
    </row>
    <row r="9828" spans="13:16" x14ac:dyDescent="0.25">
      <c r="M9828">
        <f>1*9.9*7.2</f>
        <v>71.28</v>
      </c>
      <c r="N9828">
        <v>1</v>
      </c>
      <c r="O9828">
        <v>9.9</v>
      </c>
      <c r="P9828">
        <v>7.2</v>
      </c>
    </row>
    <row r="9829" spans="13:16" x14ac:dyDescent="0.25">
      <c r="M9829">
        <f>1*9.9*8.2</f>
        <v>81.179999999999993</v>
      </c>
      <c r="N9829">
        <v>1</v>
      </c>
      <c r="O9829">
        <v>9.9</v>
      </c>
      <c r="P9829">
        <v>8.1999999999999993</v>
      </c>
    </row>
    <row r="9830" spans="13:16" x14ac:dyDescent="0.25">
      <c r="M9830">
        <f>1*9.9*9.2</f>
        <v>91.08</v>
      </c>
      <c r="N9830">
        <v>1</v>
      </c>
      <c r="O9830">
        <v>9.9</v>
      </c>
      <c r="P9830">
        <v>9.1999999999999993</v>
      </c>
    </row>
    <row r="9831" spans="13:16" x14ac:dyDescent="0.25">
      <c r="M9831">
        <f>1*9.9*10.2</f>
        <v>100.97999999999999</v>
      </c>
      <c r="N9831">
        <v>1</v>
      </c>
      <c r="O9831">
        <v>9.9</v>
      </c>
      <c r="P9831">
        <v>10.199999999999999</v>
      </c>
    </row>
    <row r="9832" spans="13:16" x14ac:dyDescent="0.25">
      <c r="M9832">
        <f>1*9.9*1.3</f>
        <v>12.870000000000001</v>
      </c>
      <c r="N9832">
        <v>1</v>
      </c>
      <c r="O9832">
        <v>9.9</v>
      </c>
      <c r="P9832">
        <v>1.3</v>
      </c>
    </row>
    <row r="9833" spans="13:16" x14ac:dyDescent="0.25">
      <c r="M9833">
        <f>1*9.9*2.3</f>
        <v>22.77</v>
      </c>
      <c r="N9833">
        <v>1</v>
      </c>
      <c r="O9833">
        <v>9.9</v>
      </c>
      <c r="P9833">
        <v>2.2999999999999998</v>
      </c>
    </row>
    <row r="9834" spans="13:16" x14ac:dyDescent="0.25">
      <c r="M9834">
        <f>1*9.9*3.3</f>
        <v>32.67</v>
      </c>
      <c r="N9834">
        <v>1</v>
      </c>
      <c r="O9834">
        <v>9.9</v>
      </c>
      <c r="P9834">
        <v>3.3</v>
      </c>
    </row>
    <row r="9835" spans="13:16" x14ac:dyDescent="0.25">
      <c r="M9835">
        <f>1*9.9*4.3</f>
        <v>42.57</v>
      </c>
      <c r="N9835">
        <v>1</v>
      </c>
      <c r="O9835">
        <v>9.9</v>
      </c>
      <c r="P9835">
        <v>4.3</v>
      </c>
    </row>
    <row r="9836" spans="13:16" x14ac:dyDescent="0.25">
      <c r="M9836">
        <f>1*9.9*5.3</f>
        <v>52.47</v>
      </c>
      <c r="N9836">
        <v>1</v>
      </c>
      <c r="O9836">
        <v>9.9</v>
      </c>
      <c r="P9836">
        <v>5.3</v>
      </c>
    </row>
    <row r="9837" spans="13:16" x14ac:dyDescent="0.25">
      <c r="M9837">
        <f>1*9.9*6.3</f>
        <v>62.37</v>
      </c>
      <c r="N9837">
        <v>1</v>
      </c>
      <c r="O9837">
        <v>9.9</v>
      </c>
      <c r="P9837">
        <v>6.3</v>
      </c>
    </row>
    <row r="9838" spans="13:16" x14ac:dyDescent="0.25">
      <c r="M9838">
        <f>1*9.9*7.3</f>
        <v>72.27</v>
      </c>
      <c r="N9838">
        <v>1</v>
      </c>
      <c r="O9838">
        <v>9.9</v>
      </c>
      <c r="P9838">
        <v>7.3</v>
      </c>
    </row>
    <row r="9839" spans="13:16" x14ac:dyDescent="0.25">
      <c r="M9839">
        <f>1*9.9*8.3</f>
        <v>82.170000000000016</v>
      </c>
      <c r="N9839">
        <v>1</v>
      </c>
      <c r="O9839">
        <v>9.9</v>
      </c>
      <c r="P9839">
        <v>8.3000000000000007</v>
      </c>
    </row>
    <row r="9840" spans="13:16" x14ac:dyDescent="0.25">
      <c r="M9840">
        <f>1*9.9*9.3</f>
        <v>92.070000000000007</v>
      </c>
      <c r="N9840">
        <v>1</v>
      </c>
      <c r="O9840">
        <v>9.9</v>
      </c>
      <c r="P9840">
        <v>9.3000000000000007</v>
      </c>
    </row>
    <row r="9841" spans="13:16" x14ac:dyDescent="0.25">
      <c r="M9841">
        <f>1*9.9*10.3</f>
        <v>101.97000000000001</v>
      </c>
      <c r="N9841">
        <v>1</v>
      </c>
      <c r="O9841">
        <v>9.9</v>
      </c>
      <c r="P9841">
        <v>10.3</v>
      </c>
    </row>
    <row r="9842" spans="13:16" x14ac:dyDescent="0.25">
      <c r="M9842">
        <f>1*9.9*1.4</f>
        <v>13.86</v>
      </c>
      <c r="N9842">
        <v>1</v>
      </c>
      <c r="O9842">
        <v>9.9</v>
      </c>
      <c r="P9842">
        <v>1.4</v>
      </c>
    </row>
    <row r="9843" spans="13:16" x14ac:dyDescent="0.25">
      <c r="M9843">
        <f>1*9.9*2.4</f>
        <v>23.76</v>
      </c>
      <c r="N9843">
        <v>1</v>
      </c>
      <c r="O9843">
        <v>9.9</v>
      </c>
      <c r="P9843">
        <v>2.4</v>
      </c>
    </row>
    <row r="9844" spans="13:16" x14ac:dyDescent="0.25">
      <c r="M9844">
        <f>1*9.9*3.4</f>
        <v>33.660000000000004</v>
      </c>
      <c r="N9844">
        <v>1</v>
      </c>
      <c r="O9844">
        <v>9.9</v>
      </c>
      <c r="P9844">
        <v>3.4</v>
      </c>
    </row>
    <row r="9845" spans="13:16" x14ac:dyDescent="0.25">
      <c r="M9845">
        <f>1*9.9*4.4</f>
        <v>43.56</v>
      </c>
      <c r="N9845">
        <v>1</v>
      </c>
      <c r="O9845">
        <v>9.9</v>
      </c>
      <c r="P9845">
        <v>4.4000000000000004</v>
      </c>
    </row>
    <row r="9846" spans="13:16" x14ac:dyDescent="0.25">
      <c r="M9846">
        <f>1*9.9*5.4</f>
        <v>53.460000000000008</v>
      </c>
      <c r="N9846">
        <v>1</v>
      </c>
      <c r="O9846">
        <v>9.9</v>
      </c>
      <c r="P9846">
        <v>5.4</v>
      </c>
    </row>
    <row r="9847" spans="13:16" x14ac:dyDescent="0.25">
      <c r="M9847">
        <f>1*9.9*6.4</f>
        <v>63.360000000000007</v>
      </c>
      <c r="N9847">
        <v>1</v>
      </c>
      <c r="O9847">
        <v>9.9</v>
      </c>
      <c r="P9847">
        <v>6.4</v>
      </c>
    </row>
    <row r="9848" spans="13:16" x14ac:dyDescent="0.25">
      <c r="M9848">
        <f>1*9.9*7.4</f>
        <v>73.260000000000005</v>
      </c>
      <c r="N9848">
        <v>1</v>
      </c>
      <c r="O9848">
        <v>9.9</v>
      </c>
      <c r="P9848">
        <v>7.4</v>
      </c>
    </row>
    <row r="9849" spans="13:16" x14ac:dyDescent="0.25">
      <c r="M9849">
        <f>1*9.9*8.4</f>
        <v>83.160000000000011</v>
      </c>
      <c r="N9849">
        <v>1</v>
      </c>
      <c r="O9849">
        <v>9.9</v>
      </c>
      <c r="P9849">
        <v>8.4</v>
      </c>
    </row>
    <row r="9850" spans="13:16" x14ac:dyDescent="0.25">
      <c r="M9850">
        <f>1*9.9*9.4</f>
        <v>93.06</v>
      </c>
      <c r="N9850">
        <v>1</v>
      </c>
      <c r="O9850">
        <v>9.9</v>
      </c>
      <c r="P9850">
        <v>9.4</v>
      </c>
    </row>
    <row r="9851" spans="13:16" x14ac:dyDescent="0.25">
      <c r="M9851">
        <f>1*9.9*10.4</f>
        <v>102.96000000000001</v>
      </c>
      <c r="N9851">
        <v>1</v>
      </c>
      <c r="O9851">
        <v>9.9</v>
      </c>
      <c r="P9851">
        <v>10.4</v>
      </c>
    </row>
    <row r="9852" spans="13:16" x14ac:dyDescent="0.25">
      <c r="M9852">
        <f>1*9.9*1.5</f>
        <v>14.850000000000001</v>
      </c>
      <c r="N9852">
        <v>1</v>
      </c>
      <c r="O9852">
        <v>9.9</v>
      </c>
      <c r="P9852">
        <v>1.5</v>
      </c>
    </row>
    <row r="9853" spans="13:16" x14ac:dyDescent="0.25">
      <c r="M9853">
        <f>1*9.9*2.5</f>
        <v>24.75</v>
      </c>
      <c r="N9853">
        <v>1</v>
      </c>
      <c r="O9853">
        <v>9.9</v>
      </c>
      <c r="P9853">
        <v>2.5</v>
      </c>
    </row>
    <row r="9854" spans="13:16" x14ac:dyDescent="0.25">
      <c r="M9854">
        <f>1*9.9*3.5</f>
        <v>34.65</v>
      </c>
      <c r="N9854">
        <v>1</v>
      </c>
      <c r="O9854">
        <v>9.9</v>
      </c>
      <c r="P9854">
        <v>3.5</v>
      </c>
    </row>
    <row r="9855" spans="13:16" x14ac:dyDescent="0.25">
      <c r="M9855">
        <f>1*9.9*4.5</f>
        <v>44.550000000000004</v>
      </c>
      <c r="N9855">
        <v>1</v>
      </c>
      <c r="O9855">
        <v>9.9</v>
      </c>
      <c r="P9855">
        <v>4.5</v>
      </c>
    </row>
    <row r="9856" spans="13:16" x14ac:dyDescent="0.25">
      <c r="M9856">
        <f>1*9.9*5.5</f>
        <v>54.45</v>
      </c>
      <c r="N9856">
        <v>1</v>
      </c>
      <c r="O9856">
        <v>9.9</v>
      </c>
      <c r="P9856">
        <v>5.5</v>
      </c>
    </row>
    <row r="9857" spans="13:16" x14ac:dyDescent="0.25">
      <c r="M9857">
        <f>1*9.9*6.5</f>
        <v>64.350000000000009</v>
      </c>
      <c r="N9857">
        <v>1</v>
      </c>
      <c r="O9857">
        <v>9.9</v>
      </c>
      <c r="P9857">
        <v>6.5</v>
      </c>
    </row>
    <row r="9858" spans="13:16" x14ac:dyDescent="0.25">
      <c r="M9858">
        <f>1*9.9*7.5</f>
        <v>74.25</v>
      </c>
      <c r="N9858">
        <v>1</v>
      </c>
      <c r="O9858">
        <v>9.9</v>
      </c>
      <c r="P9858">
        <v>7.5</v>
      </c>
    </row>
    <row r="9859" spans="13:16" x14ac:dyDescent="0.25">
      <c r="M9859">
        <f>1*9.9*8.5</f>
        <v>84.15</v>
      </c>
      <c r="N9859">
        <v>1</v>
      </c>
      <c r="O9859">
        <v>9.9</v>
      </c>
      <c r="P9859">
        <v>8.5</v>
      </c>
    </row>
    <row r="9860" spans="13:16" x14ac:dyDescent="0.25">
      <c r="M9860">
        <f>1*9.9*9.5</f>
        <v>94.05</v>
      </c>
      <c r="N9860">
        <v>1</v>
      </c>
      <c r="O9860">
        <v>9.9</v>
      </c>
      <c r="P9860">
        <v>9.5</v>
      </c>
    </row>
    <row r="9861" spans="13:16" x14ac:dyDescent="0.25">
      <c r="M9861">
        <f>1*9.9*10.5</f>
        <v>103.95</v>
      </c>
      <c r="N9861">
        <v>1</v>
      </c>
      <c r="O9861">
        <v>9.9</v>
      </c>
      <c r="P9861">
        <v>10.5</v>
      </c>
    </row>
    <row r="9862" spans="13:16" x14ac:dyDescent="0.25">
      <c r="M9862">
        <f>1*9.9*1.6</f>
        <v>15.840000000000002</v>
      </c>
      <c r="N9862">
        <v>1</v>
      </c>
      <c r="O9862">
        <v>9.9</v>
      </c>
      <c r="P9862">
        <v>1.6</v>
      </c>
    </row>
    <row r="9863" spans="13:16" x14ac:dyDescent="0.25">
      <c r="M9863">
        <f>1*9.9*2.6</f>
        <v>25.740000000000002</v>
      </c>
      <c r="N9863">
        <v>1</v>
      </c>
      <c r="O9863">
        <v>9.9</v>
      </c>
      <c r="P9863">
        <v>2.6</v>
      </c>
    </row>
    <row r="9864" spans="13:16" x14ac:dyDescent="0.25">
      <c r="M9864">
        <f>1*9.9*3.6</f>
        <v>35.64</v>
      </c>
      <c r="N9864">
        <v>1</v>
      </c>
      <c r="O9864">
        <v>9.9</v>
      </c>
      <c r="P9864">
        <v>3.6</v>
      </c>
    </row>
    <row r="9865" spans="13:16" x14ac:dyDescent="0.25">
      <c r="M9865">
        <f>1*9.9*4.6</f>
        <v>45.54</v>
      </c>
      <c r="N9865">
        <v>1</v>
      </c>
      <c r="O9865">
        <v>9.9</v>
      </c>
      <c r="P9865">
        <v>4.5999999999999996</v>
      </c>
    </row>
    <row r="9866" spans="13:16" x14ac:dyDescent="0.25">
      <c r="M9866">
        <f>1*9.9*5.6</f>
        <v>55.44</v>
      </c>
      <c r="N9866">
        <v>1</v>
      </c>
      <c r="O9866">
        <v>9.9</v>
      </c>
      <c r="P9866">
        <v>5.6</v>
      </c>
    </row>
    <row r="9867" spans="13:16" x14ac:dyDescent="0.25">
      <c r="M9867">
        <f>1*9.9*6.6</f>
        <v>65.34</v>
      </c>
      <c r="N9867">
        <v>1</v>
      </c>
      <c r="O9867">
        <v>9.9</v>
      </c>
      <c r="P9867">
        <v>6.6</v>
      </c>
    </row>
    <row r="9868" spans="13:16" x14ac:dyDescent="0.25">
      <c r="M9868">
        <f>1*9.9*7.6</f>
        <v>75.239999999999995</v>
      </c>
      <c r="N9868">
        <v>1</v>
      </c>
      <c r="O9868">
        <v>9.9</v>
      </c>
      <c r="P9868">
        <v>7.6</v>
      </c>
    </row>
    <row r="9869" spans="13:16" x14ac:dyDescent="0.25">
      <c r="M9869">
        <f>1*9.9*8.6</f>
        <v>85.14</v>
      </c>
      <c r="N9869">
        <v>1</v>
      </c>
      <c r="O9869">
        <v>9.9</v>
      </c>
      <c r="P9869">
        <v>8.6</v>
      </c>
    </row>
    <row r="9870" spans="13:16" x14ac:dyDescent="0.25">
      <c r="M9870">
        <f>1*9.9*9.6</f>
        <v>95.04</v>
      </c>
      <c r="N9870">
        <v>1</v>
      </c>
      <c r="O9870">
        <v>9.9</v>
      </c>
      <c r="P9870">
        <v>9.6</v>
      </c>
    </row>
    <row r="9871" spans="13:16" x14ac:dyDescent="0.25">
      <c r="M9871">
        <f>1*9.9*10.6</f>
        <v>104.94</v>
      </c>
      <c r="N9871">
        <v>1</v>
      </c>
      <c r="O9871">
        <v>9.9</v>
      </c>
      <c r="P9871">
        <v>10.6</v>
      </c>
    </row>
    <row r="9872" spans="13:16" x14ac:dyDescent="0.25">
      <c r="M9872">
        <f>1*9.9*1.7</f>
        <v>16.830000000000002</v>
      </c>
      <c r="N9872">
        <v>1</v>
      </c>
      <c r="O9872">
        <v>9.9</v>
      </c>
      <c r="P9872">
        <v>1.7</v>
      </c>
    </row>
    <row r="9873" spans="13:16" x14ac:dyDescent="0.25">
      <c r="M9873">
        <f>1*9.9*2.7</f>
        <v>26.730000000000004</v>
      </c>
      <c r="N9873">
        <v>1</v>
      </c>
      <c r="O9873">
        <v>9.9</v>
      </c>
      <c r="P9873">
        <v>2.7</v>
      </c>
    </row>
    <row r="9874" spans="13:16" x14ac:dyDescent="0.25">
      <c r="M9874">
        <f>1*9.9*3.7</f>
        <v>36.630000000000003</v>
      </c>
      <c r="N9874">
        <v>1</v>
      </c>
      <c r="O9874">
        <v>9.9</v>
      </c>
      <c r="P9874">
        <v>3.7</v>
      </c>
    </row>
    <row r="9875" spans="13:16" x14ac:dyDescent="0.25">
      <c r="M9875">
        <f>1*9.9*4.7</f>
        <v>46.53</v>
      </c>
      <c r="N9875">
        <v>1</v>
      </c>
      <c r="O9875">
        <v>9.9</v>
      </c>
      <c r="P9875">
        <v>4.7</v>
      </c>
    </row>
    <row r="9876" spans="13:16" x14ac:dyDescent="0.25">
      <c r="M9876">
        <f>1*9.9*5.7</f>
        <v>56.430000000000007</v>
      </c>
      <c r="N9876">
        <v>1</v>
      </c>
      <c r="O9876">
        <v>9.9</v>
      </c>
      <c r="P9876">
        <v>5.7</v>
      </c>
    </row>
    <row r="9877" spans="13:16" x14ac:dyDescent="0.25">
      <c r="M9877">
        <f>1*9.9*6.7</f>
        <v>66.33</v>
      </c>
      <c r="N9877">
        <v>1</v>
      </c>
      <c r="O9877">
        <v>9.9</v>
      </c>
      <c r="P9877">
        <v>6.7</v>
      </c>
    </row>
    <row r="9878" spans="13:16" x14ac:dyDescent="0.25">
      <c r="M9878">
        <f>1*9.9*7.7</f>
        <v>76.23</v>
      </c>
      <c r="N9878">
        <v>1</v>
      </c>
      <c r="O9878">
        <v>9.9</v>
      </c>
      <c r="P9878">
        <v>7.7</v>
      </c>
    </row>
    <row r="9879" spans="13:16" x14ac:dyDescent="0.25">
      <c r="M9879">
        <f>1*9.9*8.7</f>
        <v>86.13</v>
      </c>
      <c r="N9879">
        <v>1</v>
      </c>
      <c r="O9879">
        <v>9.9</v>
      </c>
      <c r="P9879">
        <v>8.6999999999999993</v>
      </c>
    </row>
    <row r="9880" spans="13:16" x14ac:dyDescent="0.25">
      <c r="M9880">
        <f>1*9.9*9.7</f>
        <v>96.03</v>
      </c>
      <c r="N9880">
        <v>1</v>
      </c>
      <c r="O9880">
        <v>9.9</v>
      </c>
      <c r="P9880">
        <v>9.6999999999999993</v>
      </c>
    </row>
    <row r="9881" spans="13:16" x14ac:dyDescent="0.25">
      <c r="M9881">
        <f>1*9.9*10.7</f>
        <v>105.92999999999999</v>
      </c>
      <c r="N9881">
        <v>1</v>
      </c>
      <c r="O9881">
        <v>9.9</v>
      </c>
      <c r="P9881">
        <v>10.7</v>
      </c>
    </row>
    <row r="9882" spans="13:16" x14ac:dyDescent="0.25">
      <c r="M9882">
        <f>1*9.9*1.8</f>
        <v>17.82</v>
      </c>
      <c r="N9882">
        <v>1</v>
      </c>
      <c r="O9882">
        <v>9.9</v>
      </c>
      <c r="P9882">
        <v>1.8</v>
      </c>
    </row>
    <row r="9883" spans="13:16" x14ac:dyDescent="0.25">
      <c r="M9883">
        <f>1*9.9*2.8</f>
        <v>27.72</v>
      </c>
      <c r="N9883">
        <v>1</v>
      </c>
      <c r="O9883">
        <v>9.9</v>
      </c>
      <c r="P9883">
        <v>2.8</v>
      </c>
    </row>
    <row r="9884" spans="13:16" x14ac:dyDescent="0.25">
      <c r="M9884">
        <f>1*9.9*3.8</f>
        <v>37.619999999999997</v>
      </c>
      <c r="N9884">
        <v>1</v>
      </c>
      <c r="O9884">
        <v>9.9</v>
      </c>
      <c r="P9884">
        <v>3.8</v>
      </c>
    </row>
    <row r="9885" spans="13:16" x14ac:dyDescent="0.25">
      <c r="M9885">
        <f>1*9.9*4.8</f>
        <v>47.52</v>
      </c>
      <c r="N9885">
        <v>1</v>
      </c>
      <c r="O9885">
        <v>9.9</v>
      </c>
      <c r="P9885">
        <v>4.8</v>
      </c>
    </row>
    <row r="9886" spans="13:16" x14ac:dyDescent="0.25">
      <c r="M9886">
        <f>1*9.9*5.8</f>
        <v>57.42</v>
      </c>
      <c r="N9886">
        <v>1</v>
      </c>
      <c r="O9886">
        <v>9.9</v>
      </c>
      <c r="P9886">
        <v>5.8</v>
      </c>
    </row>
    <row r="9887" spans="13:16" x14ac:dyDescent="0.25">
      <c r="M9887">
        <f>1*9.9*6.8</f>
        <v>67.320000000000007</v>
      </c>
      <c r="N9887">
        <v>1</v>
      </c>
      <c r="O9887">
        <v>9.9</v>
      </c>
      <c r="P9887">
        <v>6.8</v>
      </c>
    </row>
    <row r="9888" spans="13:16" x14ac:dyDescent="0.25">
      <c r="M9888">
        <f>1*9.9*7.8</f>
        <v>77.22</v>
      </c>
      <c r="N9888">
        <v>1</v>
      </c>
      <c r="O9888">
        <v>9.9</v>
      </c>
      <c r="P9888">
        <v>7.8</v>
      </c>
    </row>
    <row r="9889" spans="13:16" x14ac:dyDescent="0.25">
      <c r="M9889">
        <f>1*9.9*8.8</f>
        <v>87.12</v>
      </c>
      <c r="N9889">
        <v>1</v>
      </c>
      <c r="O9889">
        <v>9.9</v>
      </c>
      <c r="P9889">
        <v>8.8000000000000007</v>
      </c>
    </row>
    <row r="9890" spans="13:16" x14ac:dyDescent="0.25">
      <c r="M9890">
        <f>1*9.9*9.8</f>
        <v>97.02000000000001</v>
      </c>
      <c r="N9890">
        <v>1</v>
      </c>
      <c r="O9890">
        <v>9.9</v>
      </c>
      <c r="P9890">
        <v>9.8000000000000007</v>
      </c>
    </row>
    <row r="9891" spans="13:16" x14ac:dyDescent="0.25">
      <c r="M9891">
        <f>1*9.9*10.8</f>
        <v>106.92000000000002</v>
      </c>
      <c r="N9891">
        <v>1</v>
      </c>
      <c r="O9891">
        <v>9.9</v>
      </c>
      <c r="P9891">
        <v>10.8</v>
      </c>
    </row>
    <row r="9892" spans="13:16" x14ac:dyDescent="0.25">
      <c r="M9892">
        <f>1*9.9*1.9</f>
        <v>18.809999999999999</v>
      </c>
      <c r="N9892">
        <v>1</v>
      </c>
      <c r="O9892">
        <v>9.9</v>
      </c>
      <c r="P9892">
        <v>1.9</v>
      </c>
    </row>
    <row r="9893" spans="13:16" x14ac:dyDescent="0.25">
      <c r="M9893">
        <f>1*9.9*2.9</f>
        <v>28.71</v>
      </c>
      <c r="N9893">
        <v>1</v>
      </c>
      <c r="O9893">
        <v>9.9</v>
      </c>
      <c r="P9893">
        <v>2.9</v>
      </c>
    </row>
    <row r="9894" spans="13:16" x14ac:dyDescent="0.25">
      <c r="M9894">
        <f>1*9.9*3.9</f>
        <v>38.61</v>
      </c>
      <c r="N9894">
        <v>1</v>
      </c>
      <c r="O9894">
        <v>9.9</v>
      </c>
      <c r="P9894">
        <v>3.9</v>
      </c>
    </row>
    <row r="9895" spans="13:16" x14ac:dyDescent="0.25">
      <c r="M9895">
        <f>1*9.9*4.9</f>
        <v>48.510000000000005</v>
      </c>
      <c r="N9895">
        <v>1</v>
      </c>
      <c r="O9895">
        <v>9.9</v>
      </c>
      <c r="P9895">
        <v>4.9000000000000004</v>
      </c>
    </row>
    <row r="9896" spans="13:16" x14ac:dyDescent="0.25">
      <c r="M9896">
        <f>1*9.9*5.9</f>
        <v>58.410000000000004</v>
      </c>
      <c r="N9896">
        <v>1</v>
      </c>
      <c r="O9896">
        <v>9.9</v>
      </c>
      <c r="P9896">
        <v>5.9</v>
      </c>
    </row>
    <row r="9897" spans="13:16" x14ac:dyDescent="0.25">
      <c r="M9897">
        <f>1*9.9*6.9</f>
        <v>68.31</v>
      </c>
      <c r="N9897">
        <v>1</v>
      </c>
      <c r="O9897">
        <v>9.9</v>
      </c>
      <c r="P9897">
        <v>6.9</v>
      </c>
    </row>
    <row r="9898" spans="13:16" x14ac:dyDescent="0.25">
      <c r="M9898">
        <f>1*9.9*7.9</f>
        <v>78.210000000000008</v>
      </c>
      <c r="N9898">
        <v>1</v>
      </c>
      <c r="O9898">
        <v>9.9</v>
      </c>
      <c r="P9898">
        <v>7.9</v>
      </c>
    </row>
    <row r="9899" spans="13:16" x14ac:dyDescent="0.25">
      <c r="M9899">
        <f>1*9.9*8.9</f>
        <v>88.110000000000014</v>
      </c>
      <c r="N9899">
        <v>1</v>
      </c>
      <c r="O9899">
        <v>9.9</v>
      </c>
      <c r="P9899">
        <v>8.9</v>
      </c>
    </row>
    <row r="9900" spans="13:16" x14ac:dyDescent="0.25">
      <c r="M9900">
        <f>1*9.9*9.9</f>
        <v>98.01</v>
      </c>
      <c r="N9900">
        <v>1</v>
      </c>
      <c r="O9900">
        <v>9.9</v>
      </c>
      <c r="P9900">
        <v>9.9</v>
      </c>
    </row>
    <row r="9901" spans="13:16" x14ac:dyDescent="0.25">
      <c r="M9901">
        <f>1*9.9*10.9</f>
        <v>107.91000000000001</v>
      </c>
      <c r="N9901">
        <v>1</v>
      </c>
      <c r="O9901">
        <v>9.9</v>
      </c>
      <c r="P9901">
        <v>10.9</v>
      </c>
    </row>
    <row r="9902" spans="13:16" x14ac:dyDescent="0.25">
      <c r="M9902">
        <f>1*10.9*1</f>
        <v>10.9</v>
      </c>
      <c r="N9902">
        <v>1</v>
      </c>
      <c r="O9902">
        <v>10.9</v>
      </c>
      <c r="P9902">
        <v>1</v>
      </c>
    </row>
    <row r="9903" spans="13:16" x14ac:dyDescent="0.25">
      <c r="M9903">
        <f>1*10.9*2</f>
        <v>21.8</v>
      </c>
      <c r="N9903">
        <v>1</v>
      </c>
      <c r="O9903">
        <v>10.9</v>
      </c>
      <c r="P9903">
        <v>2</v>
      </c>
    </row>
    <row r="9904" spans="13:16" x14ac:dyDescent="0.25">
      <c r="M9904">
        <f>1*10.9*3</f>
        <v>32.700000000000003</v>
      </c>
      <c r="N9904">
        <v>1</v>
      </c>
      <c r="O9904">
        <v>10.9</v>
      </c>
      <c r="P9904">
        <v>3</v>
      </c>
    </row>
    <row r="9905" spans="13:16" x14ac:dyDescent="0.25">
      <c r="M9905">
        <f>1*10.9*4</f>
        <v>43.6</v>
      </c>
      <c r="N9905">
        <v>1</v>
      </c>
      <c r="O9905">
        <v>10.9</v>
      </c>
      <c r="P9905">
        <v>4</v>
      </c>
    </row>
    <row r="9906" spans="13:16" x14ac:dyDescent="0.25">
      <c r="M9906">
        <f>1*10.9*5</f>
        <v>54.5</v>
      </c>
      <c r="N9906">
        <v>1</v>
      </c>
      <c r="O9906">
        <v>10.9</v>
      </c>
      <c r="P9906">
        <v>5</v>
      </c>
    </row>
    <row r="9907" spans="13:16" x14ac:dyDescent="0.25">
      <c r="M9907">
        <f>1*10.9*6</f>
        <v>65.400000000000006</v>
      </c>
      <c r="N9907">
        <v>1</v>
      </c>
      <c r="O9907">
        <v>10.9</v>
      </c>
      <c r="P9907">
        <v>6</v>
      </c>
    </row>
    <row r="9908" spans="13:16" x14ac:dyDescent="0.25">
      <c r="M9908">
        <f>1*10.9*7</f>
        <v>76.3</v>
      </c>
      <c r="N9908">
        <v>1</v>
      </c>
      <c r="O9908">
        <v>10.9</v>
      </c>
      <c r="P9908">
        <v>7</v>
      </c>
    </row>
    <row r="9909" spans="13:16" x14ac:dyDescent="0.25">
      <c r="M9909">
        <f>1*10.9*8</f>
        <v>87.2</v>
      </c>
      <c r="N9909">
        <v>1</v>
      </c>
      <c r="O9909">
        <v>10.9</v>
      </c>
      <c r="P9909">
        <v>8</v>
      </c>
    </row>
    <row r="9910" spans="13:16" x14ac:dyDescent="0.25">
      <c r="M9910">
        <f>1*10.9*9</f>
        <v>98.100000000000009</v>
      </c>
      <c r="N9910">
        <v>1</v>
      </c>
      <c r="O9910">
        <v>10.9</v>
      </c>
      <c r="P9910">
        <v>9</v>
      </c>
    </row>
    <row r="9911" spans="13:16" x14ac:dyDescent="0.25">
      <c r="M9911">
        <f>1*10.9*10</f>
        <v>109</v>
      </c>
      <c r="N9911">
        <v>1</v>
      </c>
      <c r="O9911">
        <v>10.9</v>
      </c>
      <c r="P9911">
        <v>10</v>
      </c>
    </row>
    <row r="9912" spans="13:16" x14ac:dyDescent="0.25">
      <c r="M9912">
        <f>1*10.9*1.1</f>
        <v>11.990000000000002</v>
      </c>
      <c r="N9912">
        <v>1</v>
      </c>
      <c r="O9912">
        <v>10.9</v>
      </c>
      <c r="P9912">
        <v>1.1000000000000001</v>
      </c>
    </row>
    <row r="9913" spans="13:16" x14ac:dyDescent="0.25">
      <c r="M9913">
        <f>1*10.9*2.1</f>
        <v>22.89</v>
      </c>
      <c r="N9913">
        <v>1</v>
      </c>
      <c r="O9913">
        <v>10.9</v>
      </c>
      <c r="P9913">
        <v>2.1</v>
      </c>
    </row>
    <row r="9914" spans="13:16" x14ac:dyDescent="0.25">
      <c r="M9914">
        <f>1*10.9*3.1</f>
        <v>33.79</v>
      </c>
      <c r="N9914">
        <v>1</v>
      </c>
      <c r="O9914">
        <v>10.9</v>
      </c>
      <c r="P9914">
        <v>3.1</v>
      </c>
    </row>
    <row r="9915" spans="13:16" x14ac:dyDescent="0.25">
      <c r="M9915">
        <f>1*10.9*4.1</f>
        <v>44.69</v>
      </c>
      <c r="N9915">
        <v>1</v>
      </c>
      <c r="O9915">
        <v>10.9</v>
      </c>
      <c r="P9915">
        <v>4.0999999999999996</v>
      </c>
    </row>
    <row r="9916" spans="13:16" x14ac:dyDescent="0.25">
      <c r="M9916">
        <f>1*10.9*5.1</f>
        <v>55.589999999999996</v>
      </c>
      <c r="N9916">
        <v>1</v>
      </c>
      <c r="O9916">
        <v>10.9</v>
      </c>
      <c r="P9916">
        <v>5.0999999999999996</v>
      </c>
    </row>
    <row r="9917" spans="13:16" x14ac:dyDescent="0.25">
      <c r="M9917">
        <f>1*10.9*6.1</f>
        <v>66.489999999999995</v>
      </c>
      <c r="N9917">
        <v>1</v>
      </c>
      <c r="O9917">
        <v>10.9</v>
      </c>
      <c r="P9917">
        <v>6.1</v>
      </c>
    </row>
    <row r="9918" spans="13:16" x14ac:dyDescent="0.25">
      <c r="M9918">
        <f>1*10.9*7.1</f>
        <v>77.39</v>
      </c>
      <c r="N9918">
        <v>1</v>
      </c>
      <c r="O9918">
        <v>10.9</v>
      </c>
      <c r="P9918">
        <v>7.1</v>
      </c>
    </row>
    <row r="9919" spans="13:16" x14ac:dyDescent="0.25">
      <c r="M9919">
        <f>1*10.9*8.1</f>
        <v>88.289999999999992</v>
      </c>
      <c r="N9919">
        <v>1</v>
      </c>
      <c r="O9919">
        <v>10.9</v>
      </c>
      <c r="P9919">
        <v>8.1</v>
      </c>
    </row>
    <row r="9920" spans="13:16" x14ac:dyDescent="0.25">
      <c r="M9920">
        <f>1*10.9*9.1</f>
        <v>99.19</v>
      </c>
      <c r="N9920">
        <v>1</v>
      </c>
      <c r="O9920">
        <v>10.9</v>
      </c>
      <c r="P9920">
        <v>9.1</v>
      </c>
    </row>
    <row r="9921" spans="13:16" x14ac:dyDescent="0.25">
      <c r="M9921">
        <f>1*10.9*10.1</f>
        <v>110.09</v>
      </c>
      <c r="N9921">
        <v>1</v>
      </c>
      <c r="O9921">
        <v>10.9</v>
      </c>
      <c r="P9921">
        <v>10.1</v>
      </c>
    </row>
    <row r="9922" spans="13:16" x14ac:dyDescent="0.25">
      <c r="M9922">
        <f>1*10.9*1.2</f>
        <v>13.08</v>
      </c>
      <c r="N9922">
        <v>1</v>
      </c>
      <c r="O9922">
        <v>10.9</v>
      </c>
      <c r="P9922">
        <v>1.2</v>
      </c>
    </row>
    <row r="9923" spans="13:16" x14ac:dyDescent="0.25">
      <c r="M9923">
        <f>1*10.9*2.2</f>
        <v>23.980000000000004</v>
      </c>
      <c r="N9923">
        <v>1</v>
      </c>
      <c r="O9923">
        <v>10.9</v>
      </c>
      <c r="P9923">
        <v>2.2000000000000002</v>
      </c>
    </row>
    <row r="9924" spans="13:16" x14ac:dyDescent="0.25">
      <c r="M9924">
        <f>1*10.9*3.2</f>
        <v>34.880000000000003</v>
      </c>
      <c r="N9924">
        <v>1</v>
      </c>
      <c r="O9924">
        <v>10.9</v>
      </c>
      <c r="P9924">
        <v>3.2</v>
      </c>
    </row>
    <row r="9925" spans="13:16" x14ac:dyDescent="0.25">
      <c r="M9925">
        <f>1*10.9*4.2</f>
        <v>45.78</v>
      </c>
      <c r="N9925">
        <v>1</v>
      </c>
      <c r="O9925">
        <v>10.9</v>
      </c>
      <c r="P9925">
        <v>4.2</v>
      </c>
    </row>
    <row r="9926" spans="13:16" x14ac:dyDescent="0.25">
      <c r="M9926">
        <f>1*10.9*5.2</f>
        <v>56.680000000000007</v>
      </c>
      <c r="N9926">
        <v>1</v>
      </c>
      <c r="O9926">
        <v>10.9</v>
      </c>
      <c r="P9926">
        <v>5.2</v>
      </c>
    </row>
    <row r="9927" spans="13:16" x14ac:dyDescent="0.25">
      <c r="M9927">
        <f>1*10.9*6.2</f>
        <v>67.58</v>
      </c>
      <c r="N9927">
        <v>1</v>
      </c>
      <c r="O9927">
        <v>10.9</v>
      </c>
      <c r="P9927">
        <v>6.2</v>
      </c>
    </row>
    <row r="9928" spans="13:16" x14ac:dyDescent="0.25">
      <c r="M9928">
        <f>1*10.9*7.2</f>
        <v>78.48</v>
      </c>
      <c r="N9928">
        <v>1</v>
      </c>
      <c r="O9928">
        <v>10.9</v>
      </c>
      <c r="P9928">
        <v>7.2</v>
      </c>
    </row>
    <row r="9929" spans="13:16" x14ac:dyDescent="0.25">
      <c r="M9929">
        <f>1*10.9*8.2</f>
        <v>89.38</v>
      </c>
      <c r="N9929">
        <v>1</v>
      </c>
      <c r="O9929">
        <v>10.9</v>
      </c>
      <c r="P9929">
        <v>8.1999999999999993</v>
      </c>
    </row>
    <row r="9930" spans="13:16" x14ac:dyDescent="0.25">
      <c r="M9930">
        <f>1*10.9*9.2</f>
        <v>100.28</v>
      </c>
      <c r="N9930">
        <v>1</v>
      </c>
      <c r="O9930">
        <v>10.9</v>
      </c>
      <c r="P9930">
        <v>9.1999999999999993</v>
      </c>
    </row>
    <row r="9931" spans="13:16" x14ac:dyDescent="0.25">
      <c r="M9931">
        <f>1*10.9*10.2</f>
        <v>111.17999999999999</v>
      </c>
      <c r="N9931">
        <v>1</v>
      </c>
      <c r="O9931">
        <v>10.9</v>
      </c>
      <c r="P9931">
        <v>10.199999999999999</v>
      </c>
    </row>
    <row r="9932" spans="13:16" x14ac:dyDescent="0.25">
      <c r="M9932">
        <f>1*10.9*1.3</f>
        <v>14.170000000000002</v>
      </c>
      <c r="N9932">
        <v>1</v>
      </c>
      <c r="O9932">
        <v>10.9</v>
      </c>
      <c r="P9932">
        <v>1.3</v>
      </c>
    </row>
    <row r="9933" spans="13:16" x14ac:dyDescent="0.25">
      <c r="M9933">
        <f>1*10.9*2.3</f>
        <v>25.07</v>
      </c>
      <c r="N9933">
        <v>1</v>
      </c>
      <c r="O9933">
        <v>10.9</v>
      </c>
      <c r="P9933">
        <v>2.2999999999999998</v>
      </c>
    </row>
    <row r="9934" spans="13:16" x14ac:dyDescent="0.25">
      <c r="M9934">
        <f>1*10.9*3.3</f>
        <v>35.97</v>
      </c>
      <c r="N9934">
        <v>1</v>
      </c>
      <c r="O9934">
        <v>10.9</v>
      </c>
      <c r="P9934">
        <v>3.3</v>
      </c>
    </row>
    <row r="9935" spans="13:16" x14ac:dyDescent="0.25">
      <c r="M9935">
        <f>1*10.9*4.3</f>
        <v>46.87</v>
      </c>
      <c r="N9935">
        <v>1</v>
      </c>
      <c r="O9935">
        <v>10.9</v>
      </c>
      <c r="P9935">
        <v>4.3</v>
      </c>
    </row>
    <row r="9936" spans="13:16" x14ac:dyDescent="0.25">
      <c r="M9936">
        <f>1*10.9*5.3</f>
        <v>57.77</v>
      </c>
      <c r="N9936">
        <v>1</v>
      </c>
      <c r="O9936">
        <v>10.9</v>
      </c>
      <c r="P9936">
        <v>5.3</v>
      </c>
    </row>
    <row r="9937" spans="13:16" x14ac:dyDescent="0.25">
      <c r="M9937">
        <f>1*10.9*6.3</f>
        <v>68.67</v>
      </c>
      <c r="N9937">
        <v>1</v>
      </c>
      <c r="O9937">
        <v>10.9</v>
      </c>
      <c r="P9937">
        <v>6.3</v>
      </c>
    </row>
    <row r="9938" spans="13:16" x14ac:dyDescent="0.25">
      <c r="M9938">
        <f>1*10.9*7.3</f>
        <v>79.570000000000007</v>
      </c>
      <c r="N9938">
        <v>1</v>
      </c>
      <c r="O9938">
        <v>10.9</v>
      </c>
      <c r="P9938">
        <v>7.3</v>
      </c>
    </row>
    <row r="9939" spans="13:16" x14ac:dyDescent="0.25">
      <c r="M9939">
        <f>1*10.9*8.3</f>
        <v>90.470000000000013</v>
      </c>
      <c r="N9939">
        <v>1</v>
      </c>
      <c r="O9939">
        <v>10.9</v>
      </c>
      <c r="P9939">
        <v>8.3000000000000007</v>
      </c>
    </row>
    <row r="9940" spans="13:16" x14ac:dyDescent="0.25">
      <c r="M9940">
        <f>1*10.9*9.3</f>
        <v>101.37</v>
      </c>
      <c r="N9940">
        <v>1</v>
      </c>
      <c r="O9940">
        <v>10.9</v>
      </c>
      <c r="P9940">
        <v>9.3000000000000007</v>
      </c>
    </row>
    <row r="9941" spans="13:16" x14ac:dyDescent="0.25">
      <c r="M9941">
        <f>1*10.9*10.3</f>
        <v>112.27000000000001</v>
      </c>
      <c r="N9941">
        <v>1</v>
      </c>
      <c r="O9941">
        <v>10.9</v>
      </c>
      <c r="P9941">
        <v>10.3</v>
      </c>
    </row>
    <row r="9942" spans="13:16" x14ac:dyDescent="0.25">
      <c r="M9942">
        <f>1*10.9*1.4</f>
        <v>15.26</v>
      </c>
      <c r="N9942">
        <v>1</v>
      </c>
      <c r="O9942">
        <v>10.9</v>
      </c>
      <c r="P9942">
        <v>1.4</v>
      </c>
    </row>
    <row r="9943" spans="13:16" x14ac:dyDescent="0.25">
      <c r="M9943">
        <f>1*10.9*2.4</f>
        <v>26.16</v>
      </c>
      <c r="N9943">
        <v>1</v>
      </c>
      <c r="O9943">
        <v>10.9</v>
      </c>
      <c r="P9943">
        <v>2.4</v>
      </c>
    </row>
    <row r="9944" spans="13:16" x14ac:dyDescent="0.25">
      <c r="M9944">
        <f>1*10.9*3.4</f>
        <v>37.06</v>
      </c>
      <c r="N9944">
        <v>1</v>
      </c>
      <c r="O9944">
        <v>10.9</v>
      </c>
      <c r="P9944">
        <v>3.4</v>
      </c>
    </row>
    <row r="9945" spans="13:16" x14ac:dyDescent="0.25">
      <c r="M9945">
        <f>1*10.9*4.4</f>
        <v>47.960000000000008</v>
      </c>
      <c r="N9945">
        <v>1</v>
      </c>
      <c r="O9945">
        <v>10.9</v>
      </c>
      <c r="P9945">
        <v>4.4000000000000004</v>
      </c>
    </row>
    <row r="9946" spans="13:16" x14ac:dyDescent="0.25">
      <c r="M9946">
        <f>1*10.9*5.4</f>
        <v>58.860000000000007</v>
      </c>
      <c r="N9946">
        <v>1</v>
      </c>
      <c r="O9946">
        <v>10.9</v>
      </c>
      <c r="P9946">
        <v>5.4</v>
      </c>
    </row>
    <row r="9947" spans="13:16" x14ac:dyDescent="0.25">
      <c r="M9947">
        <f>1*10.9*6.4</f>
        <v>69.760000000000005</v>
      </c>
      <c r="N9947">
        <v>1</v>
      </c>
      <c r="O9947">
        <v>10.9</v>
      </c>
      <c r="P9947">
        <v>6.4</v>
      </c>
    </row>
    <row r="9948" spans="13:16" x14ac:dyDescent="0.25">
      <c r="M9948">
        <f>1*10.9*7.4</f>
        <v>80.660000000000011</v>
      </c>
      <c r="N9948">
        <v>1</v>
      </c>
      <c r="O9948">
        <v>10.9</v>
      </c>
      <c r="P9948">
        <v>7.4</v>
      </c>
    </row>
    <row r="9949" spans="13:16" x14ac:dyDescent="0.25">
      <c r="M9949">
        <f>1*10.9*8.4</f>
        <v>91.56</v>
      </c>
      <c r="N9949">
        <v>1</v>
      </c>
      <c r="O9949">
        <v>10.9</v>
      </c>
      <c r="P9949">
        <v>8.4</v>
      </c>
    </row>
    <row r="9950" spans="13:16" x14ac:dyDescent="0.25">
      <c r="M9950">
        <f>1*10.9*9.4</f>
        <v>102.46000000000001</v>
      </c>
      <c r="N9950">
        <v>1</v>
      </c>
      <c r="O9950">
        <v>10.9</v>
      </c>
      <c r="P9950">
        <v>9.4</v>
      </c>
    </row>
    <row r="9951" spans="13:16" x14ac:dyDescent="0.25">
      <c r="M9951">
        <f>1*10.9*10.4</f>
        <v>113.36000000000001</v>
      </c>
      <c r="N9951">
        <v>1</v>
      </c>
      <c r="O9951">
        <v>10.9</v>
      </c>
      <c r="P9951">
        <v>10.4</v>
      </c>
    </row>
    <row r="9952" spans="13:16" x14ac:dyDescent="0.25">
      <c r="M9952">
        <f>1*10.9*1.5</f>
        <v>16.350000000000001</v>
      </c>
      <c r="N9952">
        <v>1</v>
      </c>
      <c r="O9952">
        <v>10.9</v>
      </c>
      <c r="P9952">
        <v>1.5</v>
      </c>
    </row>
    <row r="9953" spans="13:16" x14ac:dyDescent="0.25">
      <c r="M9953">
        <f>1*10.9*2.5</f>
        <v>27.25</v>
      </c>
      <c r="N9953">
        <v>1</v>
      </c>
      <c r="O9953">
        <v>10.9</v>
      </c>
      <c r="P9953">
        <v>2.5</v>
      </c>
    </row>
    <row r="9954" spans="13:16" x14ac:dyDescent="0.25">
      <c r="M9954">
        <f>1*10.9*3.5</f>
        <v>38.15</v>
      </c>
      <c r="N9954">
        <v>1</v>
      </c>
      <c r="O9954">
        <v>10.9</v>
      </c>
      <c r="P9954">
        <v>3.5</v>
      </c>
    </row>
    <row r="9955" spans="13:16" x14ac:dyDescent="0.25">
      <c r="M9955">
        <f>1*10.9*4.5</f>
        <v>49.050000000000004</v>
      </c>
      <c r="N9955">
        <v>1</v>
      </c>
      <c r="O9955">
        <v>10.9</v>
      </c>
      <c r="P9955">
        <v>4.5</v>
      </c>
    </row>
    <row r="9956" spans="13:16" x14ac:dyDescent="0.25">
      <c r="M9956">
        <f>1*10.9*5.5</f>
        <v>59.95</v>
      </c>
      <c r="N9956">
        <v>1</v>
      </c>
      <c r="O9956">
        <v>10.9</v>
      </c>
      <c r="P9956">
        <v>5.5</v>
      </c>
    </row>
    <row r="9957" spans="13:16" x14ac:dyDescent="0.25">
      <c r="M9957">
        <f>1*10.9*6.5</f>
        <v>70.850000000000009</v>
      </c>
      <c r="N9957">
        <v>1</v>
      </c>
      <c r="O9957">
        <v>10.9</v>
      </c>
      <c r="P9957">
        <v>6.5</v>
      </c>
    </row>
    <row r="9958" spans="13:16" x14ac:dyDescent="0.25">
      <c r="M9958">
        <f>1*10.9*7.5</f>
        <v>81.75</v>
      </c>
      <c r="N9958">
        <v>1</v>
      </c>
      <c r="O9958">
        <v>10.9</v>
      </c>
      <c r="P9958">
        <v>7.5</v>
      </c>
    </row>
    <row r="9959" spans="13:16" x14ac:dyDescent="0.25">
      <c r="M9959">
        <f>1*10.9*8.5</f>
        <v>92.65</v>
      </c>
      <c r="N9959">
        <v>1</v>
      </c>
      <c r="O9959">
        <v>10.9</v>
      </c>
      <c r="P9959">
        <v>8.5</v>
      </c>
    </row>
    <row r="9960" spans="13:16" x14ac:dyDescent="0.25">
      <c r="M9960">
        <f>1*10.9*9.5</f>
        <v>103.55</v>
      </c>
      <c r="N9960">
        <v>1</v>
      </c>
      <c r="O9960">
        <v>10.9</v>
      </c>
      <c r="P9960">
        <v>9.5</v>
      </c>
    </row>
    <row r="9961" spans="13:16" x14ac:dyDescent="0.25">
      <c r="M9961">
        <f>1*10.9*10.5</f>
        <v>114.45</v>
      </c>
      <c r="N9961">
        <v>1</v>
      </c>
      <c r="O9961">
        <v>10.9</v>
      </c>
      <c r="P9961">
        <v>10.5</v>
      </c>
    </row>
    <row r="9962" spans="13:16" x14ac:dyDescent="0.25">
      <c r="M9962">
        <f>1*10.9*1.6</f>
        <v>17.440000000000001</v>
      </c>
      <c r="N9962">
        <v>1</v>
      </c>
      <c r="O9962">
        <v>10.9</v>
      </c>
      <c r="P9962">
        <v>1.6</v>
      </c>
    </row>
    <row r="9963" spans="13:16" x14ac:dyDescent="0.25">
      <c r="M9963">
        <f>1*10.9*2.6</f>
        <v>28.340000000000003</v>
      </c>
      <c r="N9963">
        <v>1</v>
      </c>
      <c r="O9963">
        <v>10.9</v>
      </c>
      <c r="P9963">
        <v>2.6</v>
      </c>
    </row>
    <row r="9964" spans="13:16" x14ac:dyDescent="0.25">
      <c r="M9964">
        <f>1*10.9*3.6</f>
        <v>39.24</v>
      </c>
      <c r="N9964">
        <v>1</v>
      </c>
      <c r="O9964">
        <v>10.9</v>
      </c>
      <c r="P9964">
        <v>3.6</v>
      </c>
    </row>
    <row r="9965" spans="13:16" x14ac:dyDescent="0.25">
      <c r="M9965">
        <f>1*10.9*4.6</f>
        <v>50.14</v>
      </c>
      <c r="N9965">
        <v>1</v>
      </c>
      <c r="O9965">
        <v>10.9</v>
      </c>
      <c r="P9965">
        <v>4.5999999999999996</v>
      </c>
    </row>
    <row r="9966" spans="13:16" x14ac:dyDescent="0.25">
      <c r="M9966">
        <f>1*10.9*5.6</f>
        <v>61.04</v>
      </c>
      <c r="N9966">
        <v>1</v>
      </c>
      <c r="O9966">
        <v>10.9</v>
      </c>
      <c r="P9966">
        <v>5.6</v>
      </c>
    </row>
    <row r="9967" spans="13:16" x14ac:dyDescent="0.25">
      <c r="M9967">
        <f>1*10.9*6.6</f>
        <v>71.94</v>
      </c>
      <c r="N9967">
        <v>1</v>
      </c>
      <c r="O9967">
        <v>10.9</v>
      </c>
      <c r="P9967">
        <v>6.6</v>
      </c>
    </row>
    <row r="9968" spans="13:16" x14ac:dyDescent="0.25">
      <c r="M9968">
        <f>1*10.9*7.6</f>
        <v>82.84</v>
      </c>
      <c r="N9968">
        <v>1</v>
      </c>
      <c r="O9968">
        <v>10.9</v>
      </c>
      <c r="P9968">
        <v>7.6</v>
      </c>
    </row>
    <row r="9969" spans="13:16" x14ac:dyDescent="0.25">
      <c r="M9969">
        <f>1*10.9*8.6</f>
        <v>93.74</v>
      </c>
      <c r="N9969">
        <v>1</v>
      </c>
      <c r="O9969">
        <v>10.9</v>
      </c>
      <c r="P9969">
        <v>8.6</v>
      </c>
    </row>
    <row r="9970" spans="13:16" x14ac:dyDescent="0.25">
      <c r="M9970">
        <f>1*10.9*9.6</f>
        <v>104.64</v>
      </c>
      <c r="N9970">
        <v>1</v>
      </c>
      <c r="O9970">
        <v>10.9</v>
      </c>
      <c r="P9970">
        <v>9.6</v>
      </c>
    </row>
    <row r="9971" spans="13:16" x14ac:dyDescent="0.25">
      <c r="M9971">
        <f>1*10.9*10.6</f>
        <v>115.54</v>
      </c>
      <c r="N9971">
        <v>1</v>
      </c>
      <c r="O9971">
        <v>10.9</v>
      </c>
      <c r="P9971">
        <v>10.6</v>
      </c>
    </row>
    <row r="9972" spans="13:16" x14ac:dyDescent="0.25">
      <c r="M9972">
        <f>1*10.9*1.7</f>
        <v>18.53</v>
      </c>
      <c r="N9972">
        <v>1</v>
      </c>
      <c r="O9972">
        <v>10.9</v>
      </c>
      <c r="P9972">
        <v>1.7</v>
      </c>
    </row>
    <row r="9973" spans="13:16" x14ac:dyDescent="0.25">
      <c r="M9973">
        <f>1*10.9*2.7</f>
        <v>29.430000000000003</v>
      </c>
      <c r="N9973">
        <v>1</v>
      </c>
      <c r="O9973">
        <v>10.9</v>
      </c>
      <c r="P9973">
        <v>2.7</v>
      </c>
    </row>
    <row r="9974" spans="13:16" x14ac:dyDescent="0.25">
      <c r="M9974">
        <f>1*10.9*3.7</f>
        <v>40.330000000000005</v>
      </c>
      <c r="N9974">
        <v>1</v>
      </c>
      <c r="O9974">
        <v>10.9</v>
      </c>
      <c r="P9974">
        <v>3.7</v>
      </c>
    </row>
    <row r="9975" spans="13:16" x14ac:dyDescent="0.25">
      <c r="M9975">
        <f>1*10.9*4.7</f>
        <v>51.230000000000004</v>
      </c>
      <c r="N9975">
        <v>1</v>
      </c>
      <c r="O9975">
        <v>10.9</v>
      </c>
      <c r="P9975">
        <v>4.7</v>
      </c>
    </row>
    <row r="9976" spans="13:16" x14ac:dyDescent="0.25">
      <c r="M9976">
        <f>1*10.9*5.7</f>
        <v>62.13</v>
      </c>
      <c r="N9976">
        <v>1</v>
      </c>
      <c r="O9976">
        <v>10.9</v>
      </c>
      <c r="P9976">
        <v>5.7</v>
      </c>
    </row>
    <row r="9977" spans="13:16" x14ac:dyDescent="0.25">
      <c r="M9977">
        <f>1*10.9*6.7</f>
        <v>73.03</v>
      </c>
      <c r="N9977">
        <v>1</v>
      </c>
      <c r="O9977">
        <v>10.9</v>
      </c>
      <c r="P9977">
        <v>6.7</v>
      </c>
    </row>
    <row r="9978" spans="13:16" x14ac:dyDescent="0.25">
      <c r="M9978">
        <f>1*10.9*7.7</f>
        <v>83.93</v>
      </c>
      <c r="N9978">
        <v>1</v>
      </c>
      <c r="O9978">
        <v>10.9</v>
      </c>
      <c r="P9978">
        <v>7.7</v>
      </c>
    </row>
    <row r="9979" spans="13:16" x14ac:dyDescent="0.25">
      <c r="M9979">
        <f>1*10.9*8.7</f>
        <v>94.83</v>
      </c>
      <c r="N9979">
        <v>1</v>
      </c>
      <c r="O9979">
        <v>10.9</v>
      </c>
      <c r="P9979">
        <v>8.6999999999999993</v>
      </c>
    </row>
    <row r="9980" spans="13:16" x14ac:dyDescent="0.25">
      <c r="M9980">
        <f>1*10.9*9.7</f>
        <v>105.72999999999999</v>
      </c>
      <c r="N9980">
        <v>1</v>
      </c>
      <c r="O9980">
        <v>10.9</v>
      </c>
      <c r="P9980">
        <v>9.6999999999999993</v>
      </c>
    </row>
    <row r="9981" spans="13:16" x14ac:dyDescent="0.25">
      <c r="M9981">
        <f>1*10.9*10.7</f>
        <v>116.63</v>
      </c>
      <c r="N9981">
        <v>1</v>
      </c>
      <c r="O9981">
        <v>10.9</v>
      </c>
      <c r="P9981">
        <v>10.7</v>
      </c>
    </row>
    <row r="9982" spans="13:16" x14ac:dyDescent="0.25">
      <c r="M9982">
        <f>1*10.9*1.8</f>
        <v>19.62</v>
      </c>
      <c r="N9982">
        <v>1</v>
      </c>
      <c r="O9982">
        <v>10.9</v>
      </c>
      <c r="P9982">
        <v>1.8</v>
      </c>
    </row>
    <row r="9983" spans="13:16" x14ac:dyDescent="0.25">
      <c r="M9983">
        <f>1*10.9*2.8</f>
        <v>30.52</v>
      </c>
      <c r="N9983">
        <v>1</v>
      </c>
      <c r="O9983">
        <v>10.9</v>
      </c>
      <c r="P9983">
        <v>2.8</v>
      </c>
    </row>
    <row r="9984" spans="13:16" x14ac:dyDescent="0.25">
      <c r="M9984">
        <f>1*10.9*3.8</f>
        <v>41.42</v>
      </c>
      <c r="N9984">
        <v>1</v>
      </c>
      <c r="O9984">
        <v>10.9</v>
      </c>
      <c r="P9984">
        <v>3.8</v>
      </c>
    </row>
    <row r="9985" spans="13:16" x14ac:dyDescent="0.25">
      <c r="M9985">
        <f>1*10.9*4.8</f>
        <v>52.32</v>
      </c>
      <c r="N9985">
        <v>1</v>
      </c>
      <c r="O9985">
        <v>10.9</v>
      </c>
      <c r="P9985">
        <v>4.8</v>
      </c>
    </row>
    <row r="9986" spans="13:16" x14ac:dyDescent="0.25">
      <c r="M9986">
        <f>1*10.9*5.8</f>
        <v>63.22</v>
      </c>
      <c r="N9986">
        <v>1</v>
      </c>
      <c r="O9986">
        <v>10.9</v>
      </c>
      <c r="P9986">
        <v>5.8</v>
      </c>
    </row>
    <row r="9987" spans="13:16" x14ac:dyDescent="0.25">
      <c r="M9987">
        <f>1*10.9*6.8</f>
        <v>74.12</v>
      </c>
      <c r="N9987">
        <v>1</v>
      </c>
      <c r="O9987">
        <v>10.9</v>
      </c>
      <c r="P9987">
        <v>6.8</v>
      </c>
    </row>
    <row r="9988" spans="13:16" x14ac:dyDescent="0.25">
      <c r="M9988">
        <f>1*10.9*7.8</f>
        <v>85.02</v>
      </c>
      <c r="N9988">
        <v>1</v>
      </c>
      <c r="O9988">
        <v>10.9</v>
      </c>
      <c r="P9988">
        <v>7.8</v>
      </c>
    </row>
    <row r="9989" spans="13:16" x14ac:dyDescent="0.25">
      <c r="M9989">
        <f>1*10.9*8.8</f>
        <v>95.920000000000016</v>
      </c>
      <c r="N9989">
        <v>1</v>
      </c>
      <c r="O9989">
        <v>10.9</v>
      </c>
      <c r="P9989">
        <v>8.8000000000000007</v>
      </c>
    </row>
    <row r="9990" spans="13:16" x14ac:dyDescent="0.25">
      <c r="M9990">
        <f>1*10.9*9.8</f>
        <v>106.82000000000001</v>
      </c>
      <c r="N9990">
        <v>1</v>
      </c>
      <c r="O9990">
        <v>10.9</v>
      </c>
      <c r="P9990">
        <v>9.8000000000000007</v>
      </c>
    </row>
    <row r="9991" spans="13:16" x14ac:dyDescent="0.25">
      <c r="M9991">
        <f>1*10.9*10.8</f>
        <v>117.72000000000001</v>
      </c>
      <c r="N9991">
        <v>1</v>
      </c>
      <c r="O9991">
        <v>10.9</v>
      </c>
      <c r="P9991">
        <v>10.8</v>
      </c>
    </row>
    <row r="9992" spans="13:16" x14ac:dyDescent="0.25">
      <c r="M9992">
        <f>1*10.9*1.9</f>
        <v>20.71</v>
      </c>
      <c r="N9992">
        <v>1</v>
      </c>
      <c r="O9992">
        <v>10.9</v>
      </c>
      <c r="P9992">
        <v>1.9</v>
      </c>
    </row>
    <row r="9993" spans="13:16" x14ac:dyDescent="0.25">
      <c r="M9993">
        <f>1*10.9*2.9</f>
        <v>31.61</v>
      </c>
      <c r="N9993">
        <v>1</v>
      </c>
      <c r="O9993">
        <v>10.9</v>
      </c>
      <c r="P9993">
        <v>2.9</v>
      </c>
    </row>
    <row r="9994" spans="13:16" x14ac:dyDescent="0.25">
      <c r="M9994">
        <f>1*10.9*3.9</f>
        <v>42.51</v>
      </c>
      <c r="N9994">
        <v>1</v>
      </c>
      <c r="O9994">
        <v>10.9</v>
      </c>
      <c r="P9994">
        <v>3.9</v>
      </c>
    </row>
    <row r="9995" spans="13:16" x14ac:dyDescent="0.25">
      <c r="M9995">
        <f>1*10.9*4.9</f>
        <v>53.410000000000004</v>
      </c>
      <c r="N9995">
        <v>1</v>
      </c>
      <c r="O9995">
        <v>10.9</v>
      </c>
      <c r="P9995">
        <v>4.9000000000000004</v>
      </c>
    </row>
    <row r="9996" spans="13:16" x14ac:dyDescent="0.25">
      <c r="M9996">
        <f>1*10.9*5.9</f>
        <v>64.31</v>
      </c>
      <c r="N9996">
        <v>1</v>
      </c>
      <c r="O9996">
        <v>10.9</v>
      </c>
      <c r="P9996">
        <v>5.9</v>
      </c>
    </row>
    <row r="9997" spans="13:16" x14ac:dyDescent="0.25">
      <c r="M9997">
        <f>1*10.9*6.9</f>
        <v>75.210000000000008</v>
      </c>
      <c r="N9997">
        <v>1</v>
      </c>
      <c r="O9997">
        <v>10.9</v>
      </c>
      <c r="P9997">
        <v>6.9</v>
      </c>
    </row>
    <row r="9998" spans="13:16" x14ac:dyDescent="0.25">
      <c r="M9998">
        <f>1*10.9*7.9</f>
        <v>86.110000000000014</v>
      </c>
      <c r="N9998">
        <v>1</v>
      </c>
      <c r="O9998">
        <v>10.9</v>
      </c>
      <c r="P9998">
        <v>7.9</v>
      </c>
    </row>
    <row r="9999" spans="13:16" x14ac:dyDescent="0.25">
      <c r="M9999">
        <f>1*10.9*8.9</f>
        <v>97.01</v>
      </c>
      <c r="N9999">
        <v>1</v>
      </c>
      <c r="O9999">
        <v>10.9</v>
      </c>
      <c r="P9999">
        <v>8.9</v>
      </c>
    </row>
    <row r="10000" spans="13:16" x14ac:dyDescent="0.25">
      <c r="M10000">
        <f>1*10.9*9.9</f>
        <v>107.91000000000001</v>
      </c>
      <c r="N10000">
        <v>1</v>
      </c>
      <c r="O10000">
        <v>10.9</v>
      </c>
      <c r="P10000">
        <v>9.9</v>
      </c>
    </row>
    <row r="10001" spans="13:16" x14ac:dyDescent="0.25">
      <c r="M10001">
        <f>1*10.9*10.9</f>
        <v>118.81</v>
      </c>
      <c r="N10001">
        <v>1</v>
      </c>
      <c r="O10001">
        <v>10.9</v>
      </c>
      <c r="P10001">
        <v>10.9</v>
      </c>
    </row>
    <row r="10002" spans="13:16" x14ac:dyDescent="0.25">
      <c r="M10002">
        <f>2*1*1</f>
        <v>2</v>
      </c>
      <c r="N10002">
        <v>2</v>
      </c>
      <c r="O10002">
        <v>1</v>
      </c>
      <c r="P10002">
        <v>1</v>
      </c>
    </row>
    <row r="10003" spans="13:16" x14ac:dyDescent="0.25">
      <c r="M10003">
        <f>2*1*2</f>
        <v>4</v>
      </c>
      <c r="N10003">
        <v>2</v>
      </c>
      <c r="O10003">
        <v>1</v>
      </c>
      <c r="P10003">
        <v>2</v>
      </c>
    </row>
    <row r="10004" spans="13:16" x14ac:dyDescent="0.25">
      <c r="M10004">
        <f>2*1*3</f>
        <v>6</v>
      </c>
      <c r="N10004">
        <v>2</v>
      </c>
      <c r="O10004">
        <v>1</v>
      </c>
      <c r="P10004">
        <v>3</v>
      </c>
    </row>
    <row r="10005" spans="13:16" x14ac:dyDescent="0.25">
      <c r="M10005">
        <f>2*1*4</f>
        <v>8</v>
      </c>
      <c r="N10005">
        <v>2</v>
      </c>
      <c r="O10005">
        <v>1</v>
      </c>
      <c r="P10005">
        <v>4</v>
      </c>
    </row>
    <row r="10006" spans="13:16" x14ac:dyDescent="0.25">
      <c r="M10006">
        <f>2*1*5</f>
        <v>10</v>
      </c>
      <c r="N10006">
        <v>2</v>
      </c>
      <c r="O10006">
        <v>1</v>
      </c>
      <c r="P10006">
        <v>5</v>
      </c>
    </row>
    <row r="10007" spans="13:16" x14ac:dyDescent="0.25">
      <c r="M10007">
        <f>2*1*6</f>
        <v>12</v>
      </c>
      <c r="N10007">
        <v>2</v>
      </c>
      <c r="O10007">
        <v>1</v>
      </c>
      <c r="P10007">
        <v>6</v>
      </c>
    </row>
    <row r="10008" spans="13:16" x14ac:dyDescent="0.25">
      <c r="M10008">
        <f>2*1*7</f>
        <v>14</v>
      </c>
      <c r="N10008">
        <v>2</v>
      </c>
      <c r="O10008">
        <v>1</v>
      </c>
      <c r="P10008">
        <v>7</v>
      </c>
    </row>
    <row r="10009" spans="13:16" x14ac:dyDescent="0.25">
      <c r="M10009">
        <f>2*1*8</f>
        <v>16</v>
      </c>
      <c r="N10009">
        <v>2</v>
      </c>
      <c r="O10009">
        <v>1</v>
      </c>
      <c r="P10009">
        <v>8</v>
      </c>
    </row>
    <row r="10010" spans="13:16" x14ac:dyDescent="0.25">
      <c r="M10010">
        <f>2*1*9</f>
        <v>18</v>
      </c>
      <c r="N10010">
        <v>2</v>
      </c>
      <c r="O10010">
        <v>1</v>
      </c>
      <c r="P10010">
        <v>9</v>
      </c>
    </row>
    <row r="10011" spans="13:16" x14ac:dyDescent="0.25">
      <c r="M10011">
        <f>2*1*10</f>
        <v>20</v>
      </c>
      <c r="N10011">
        <v>2</v>
      </c>
      <c r="O10011">
        <v>1</v>
      </c>
      <c r="P10011">
        <v>10</v>
      </c>
    </row>
    <row r="10012" spans="13:16" x14ac:dyDescent="0.25">
      <c r="M10012">
        <f>2*1*1.1</f>
        <v>2.2000000000000002</v>
      </c>
      <c r="N10012">
        <v>2</v>
      </c>
      <c r="O10012">
        <v>1</v>
      </c>
      <c r="P10012">
        <v>1.1000000000000001</v>
      </c>
    </row>
    <row r="10013" spans="13:16" x14ac:dyDescent="0.25">
      <c r="M10013">
        <f>2*1*2.1</f>
        <v>4.2</v>
      </c>
      <c r="N10013">
        <v>2</v>
      </c>
      <c r="O10013">
        <v>1</v>
      </c>
      <c r="P10013">
        <v>2.1</v>
      </c>
    </row>
    <row r="10014" spans="13:16" x14ac:dyDescent="0.25">
      <c r="M10014">
        <f>2*1*3.1</f>
        <v>6.2</v>
      </c>
      <c r="N10014">
        <v>2</v>
      </c>
      <c r="O10014">
        <v>1</v>
      </c>
      <c r="P10014">
        <v>3.1</v>
      </c>
    </row>
    <row r="10015" spans="13:16" x14ac:dyDescent="0.25">
      <c r="M10015">
        <f>2*1*4.1</f>
        <v>8.1999999999999993</v>
      </c>
      <c r="N10015">
        <v>2</v>
      </c>
      <c r="O10015">
        <v>1</v>
      </c>
      <c r="P10015">
        <v>4.0999999999999996</v>
      </c>
    </row>
    <row r="10016" spans="13:16" x14ac:dyDescent="0.25">
      <c r="M10016">
        <f>2*1*5.1</f>
        <v>10.199999999999999</v>
      </c>
      <c r="N10016">
        <v>2</v>
      </c>
      <c r="O10016">
        <v>1</v>
      </c>
      <c r="P10016">
        <v>5.0999999999999996</v>
      </c>
    </row>
    <row r="10017" spans="13:16" x14ac:dyDescent="0.25">
      <c r="M10017">
        <f>2*1*6.1</f>
        <v>12.2</v>
      </c>
      <c r="N10017">
        <v>2</v>
      </c>
      <c r="O10017">
        <v>1</v>
      </c>
      <c r="P10017">
        <v>6.1</v>
      </c>
    </row>
    <row r="10018" spans="13:16" x14ac:dyDescent="0.25">
      <c r="M10018">
        <f>2*1*7.1</f>
        <v>14.2</v>
      </c>
      <c r="N10018">
        <v>2</v>
      </c>
      <c r="O10018">
        <v>1</v>
      </c>
      <c r="P10018">
        <v>7.1</v>
      </c>
    </row>
    <row r="10019" spans="13:16" x14ac:dyDescent="0.25">
      <c r="M10019">
        <f>2*1*8.1</f>
        <v>16.2</v>
      </c>
      <c r="N10019">
        <v>2</v>
      </c>
      <c r="O10019">
        <v>1</v>
      </c>
      <c r="P10019">
        <v>8.1</v>
      </c>
    </row>
    <row r="10020" spans="13:16" x14ac:dyDescent="0.25">
      <c r="M10020">
        <f>2*1*9.1</f>
        <v>18.2</v>
      </c>
      <c r="N10020">
        <v>2</v>
      </c>
      <c r="O10020">
        <v>1</v>
      </c>
      <c r="P10020">
        <v>9.1</v>
      </c>
    </row>
    <row r="10021" spans="13:16" x14ac:dyDescent="0.25">
      <c r="M10021">
        <f>2*1*10.1</f>
        <v>20.2</v>
      </c>
      <c r="N10021">
        <v>2</v>
      </c>
      <c r="O10021">
        <v>1</v>
      </c>
      <c r="P10021">
        <v>10.1</v>
      </c>
    </row>
    <row r="10022" spans="13:16" x14ac:dyDescent="0.25">
      <c r="M10022">
        <f>2*1*1.2</f>
        <v>2.4</v>
      </c>
      <c r="N10022">
        <v>2</v>
      </c>
      <c r="O10022">
        <v>1</v>
      </c>
      <c r="P10022">
        <v>1.2</v>
      </c>
    </row>
    <row r="10023" spans="13:16" x14ac:dyDescent="0.25">
      <c r="M10023">
        <f>2*1*2.2</f>
        <v>4.4000000000000004</v>
      </c>
      <c r="N10023">
        <v>2</v>
      </c>
      <c r="O10023">
        <v>1</v>
      </c>
      <c r="P10023">
        <v>2.2000000000000002</v>
      </c>
    </row>
    <row r="10024" spans="13:16" x14ac:dyDescent="0.25">
      <c r="M10024">
        <f>2*1*3.2</f>
        <v>6.4</v>
      </c>
      <c r="N10024">
        <v>2</v>
      </c>
      <c r="O10024">
        <v>1</v>
      </c>
      <c r="P10024">
        <v>3.2</v>
      </c>
    </row>
    <row r="10025" spans="13:16" x14ac:dyDescent="0.25">
      <c r="M10025">
        <f>2*1*4.2</f>
        <v>8.4</v>
      </c>
      <c r="N10025">
        <v>2</v>
      </c>
      <c r="O10025">
        <v>1</v>
      </c>
      <c r="P10025">
        <v>4.2</v>
      </c>
    </row>
    <row r="10026" spans="13:16" x14ac:dyDescent="0.25">
      <c r="M10026">
        <f>2*1*5.2</f>
        <v>10.4</v>
      </c>
      <c r="N10026">
        <v>2</v>
      </c>
      <c r="O10026">
        <v>1</v>
      </c>
      <c r="P10026">
        <v>5.2</v>
      </c>
    </row>
    <row r="10027" spans="13:16" x14ac:dyDescent="0.25">
      <c r="M10027">
        <f>2*1*6.2</f>
        <v>12.4</v>
      </c>
      <c r="N10027">
        <v>2</v>
      </c>
      <c r="O10027">
        <v>1</v>
      </c>
      <c r="P10027">
        <v>6.2</v>
      </c>
    </row>
    <row r="10028" spans="13:16" x14ac:dyDescent="0.25">
      <c r="M10028">
        <f>2*1*7.2</f>
        <v>14.4</v>
      </c>
      <c r="N10028">
        <v>2</v>
      </c>
      <c r="O10028">
        <v>1</v>
      </c>
      <c r="P10028">
        <v>7.2</v>
      </c>
    </row>
    <row r="10029" spans="13:16" x14ac:dyDescent="0.25">
      <c r="M10029">
        <f>2*1*8.2</f>
        <v>16.399999999999999</v>
      </c>
      <c r="N10029">
        <v>2</v>
      </c>
      <c r="O10029">
        <v>1</v>
      </c>
      <c r="P10029">
        <v>8.1999999999999993</v>
      </c>
    </row>
    <row r="10030" spans="13:16" x14ac:dyDescent="0.25">
      <c r="M10030">
        <f>2*1*9.2</f>
        <v>18.399999999999999</v>
      </c>
      <c r="N10030">
        <v>2</v>
      </c>
      <c r="O10030">
        <v>1</v>
      </c>
      <c r="P10030">
        <v>9.1999999999999993</v>
      </c>
    </row>
    <row r="10031" spans="13:16" x14ac:dyDescent="0.25">
      <c r="M10031">
        <f>2*1*10.2</f>
        <v>20.399999999999999</v>
      </c>
      <c r="N10031">
        <v>2</v>
      </c>
      <c r="O10031">
        <v>1</v>
      </c>
      <c r="P10031">
        <v>10.199999999999999</v>
      </c>
    </row>
    <row r="10032" spans="13:16" x14ac:dyDescent="0.25">
      <c r="M10032">
        <f>2*1*1.3</f>
        <v>2.6</v>
      </c>
      <c r="N10032">
        <v>2</v>
      </c>
      <c r="O10032">
        <v>1</v>
      </c>
      <c r="P10032">
        <v>1.3</v>
      </c>
    </row>
    <row r="10033" spans="13:16" x14ac:dyDescent="0.25">
      <c r="M10033">
        <f>2*1*2.3</f>
        <v>4.5999999999999996</v>
      </c>
      <c r="N10033">
        <v>2</v>
      </c>
      <c r="O10033">
        <v>1</v>
      </c>
      <c r="P10033">
        <v>2.2999999999999998</v>
      </c>
    </row>
    <row r="10034" spans="13:16" x14ac:dyDescent="0.25">
      <c r="M10034">
        <f>2*1*3.3</f>
        <v>6.6</v>
      </c>
      <c r="N10034">
        <v>2</v>
      </c>
      <c r="O10034">
        <v>1</v>
      </c>
      <c r="P10034">
        <v>3.3</v>
      </c>
    </row>
    <row r="10035" spans="13:16" x14ac:dyDescent="0.25">
      <c r="M10035">
        <f>2*1*4.3</f>
        <v>8.6</v>
      </c>
      <c r="N10035">
        <v>2</v>
      </c>
      <c r="O10035">
        <v>1</v>
      </c>
      <c r="P10035">
        <v>4.3</v>
      </c>
    </row>
    <row r="10036" spans="13:16" x14ac:dyDescent="0.25">
      <c r="M10036">
        <f>2*1*5.3</f>
        <v>10.6</v>
      </c>
      <c r="N10036">
        <v>2</v>
      </c>
      <c r="O10036">
        <v>1</v>
      </c>
      <c r="P10036">
        <v>5.3</v>
      </c>
    </row>
    <row r="10037" spans="13:16" x14ac:dyDescent="0.25">
      <c r="M10037">
        <f>2*1*6.3</f>
        <v>12.6</v>
      </c>
      <c r="N10037">
        <v>2</v>
      </c>
      <c r="O10037">
        <v>1</v>
      </c>
      <c r="P10037">
        <v>6.3</v>
      </c>
    </row>
    <row r="10038" spans="13:16" x14ac:dyDescent="0.25">
      <c r="M10038">
        <f>2*1*7.3</f>
        <v>14.6</v>
      </c>
      <c r="N10038">
        <v>2</v>
      </c>
      <c r="O10038">
        <v>1</v>
      </c>
      <c r="P10038">
        <v>7.3</v>
      </c>
    </row>
    <row r="10039" spans="13:16" x14ac:dyDescent="0.25">
      <c r="M10039">
        <f>2*1*8.3</f>
        <v>16.600000000000001</v>
      </c>
      <c r="N10039">
        <v>2</v>
      </c>
      <c r="O10039">
        <v>1</v>
      </c>
      <c r="P10039">
        <v>8.3000000000000007</v>
      </c>
    </row>
    <row r="10040" spans="13:16" x14ac:dyDescent="0.25">
      <c r="M10040">
        <f>2*1*9.3</f>
        <v>18.600000000000001</v>
      </c>
      <c r="N10040">
        <v>2</v>
      </c>
      <c r="O10040">
        <v>1</v>
      </c>
      <c r="P10040">
        <v>9.3000000000000007</v>
      </c>
    </row>
    <row r="10041" spans="13:16" x14ac:dyDescent="0.25">
      <c r="M10041">
        <f>2*1*10.3</f>
        <v>20.6</v>
      </c>
      <c r="N10041">
        <v>2</v>
      </c>
      <c r="O10041">
        <v>1</v>
      </c>
      <c r="P10041">
        <v>10.3</v>
      </c>
    </row>
    <row r="10042" spans="13:16" x14ac:dyDescent="0.25">
      <c r="M10042">
        <f>2*1*1.4</f>
        <v>2.8</v>
      </c>
      <c r="N10042">
        <v>2</v>
      </c>
      <c r="O10042">
        <v>1</v>
      </c>
      <c r="P10042">
        <v>1.4</v>
      </c>
    </row>
    <row r="10043" spans="13:16" x14ac:dyDescent="0.25">
      <c r="M10043">
        <f>2*1*2.4</f>
        <v>4.8</v>
      </c>
      <c r="N10043">
        <v>2</v>
      </c>
      <c r="O10043">
        <v>1</v>
      </c>
      <c r="P10043">
        <v>2.4</v>
      </c>
    </row>
    <row r="10044" spans="13:16" x14ac:dyDescent="0.25">
      <c r="M10044">
        <f>2*1*3.4</f>
        <v>6.8</v>
      </c>
      <c r="N10044">
        <v>2</v>
      </c>
      <c r="O10044">
        <v>1</v>
      </c>
      <c r="P10044">
        <v>3.4</v>
      </c>
    </row>
    <row r="10045" spans="13:16" x14ac:dyDescent="0.25">
      <c r="M10045">
        <f>2*1*4.4</f>
        <v>8.8000000000000007</v>
      </c>
      <c r="N10045">
        <v>2</v>
      </c>
      <c r="O10045">
        <v>1</v>
      </c>
      <c r="P10045">
        <v>4.4000000000000004</v>
      </c>
    </row>
    <row r="10046" spans="13:16" x14ac:dyDescent="0.25">
      <c r="M10046">
        <f>2*1*5.4</f>
        <v>10.8</v>
      </c>
      <c r="N10046">
        <v>2</v>
      </c>
      <c r="O10046">
        <v>1</v>
      </c>
      <c r="P10046">
        <v>5.4</v>
      </c>
    </row>
    <row r="10047" spans="13:16" x14ac:dyDescent="0.25">
      <c r="M10047">
        <f>2*1*6.4</f>
        <v>12.8</v>
      </c>
      <c r="N10047">
        <v>2</v>
      </c>
      <c r="O10047">
        <v>1</v>
      </c>
      <c r="P10047">
        <v>6.4</v>
      </c>
    </row>
    <row r="10048" spans="13:16" x14ac:dyDescent="0.25">
      <c r="M10048">
        <f>2*1*7.4</f>
        <v>14.8</v>
      </c>
      <c r="N10048">
        <v>2</v>
      </c>
      <c r="O10048">
        <v>1</v>
      </c>
      <c r="P10048">
        <v>7.4</v>
      </c>
    </row>
    <row r="10049" spans="13:16" x14ac:dyDescent="0.25">
      <c r="M10049">
        <f>2*1*8.4</f>
        <v>16.8</v>
      </c>
      <c r="N10049">
        <v>2</v>
      </c>
      <c r="O10049">
        <v>1</v>
      </c>
      <c r="P10049">
        <v>8.4</v>
      </c>
    </row>
    <row r="10050" spans="13:16" x14ac:dyDescent="0.25">
      <c r="M10050">
        <f>2*1*9.4</f>
        <v>18.8</v>
      </c>
      <c r="N10050">
        <v>2</v>
      </c>
      <c r="O10050">
        <v>1</v>
      </c>
      <c r="P10050">
        <v>9.4</v>
      </c>
    </row>
    <row r="10051" spans="13:16" x14ac:dyDescent="0.25">
      <c r="M10051">
        <f>2*1*10.4</f>
        <v>20.8</v>
      </c>
      <c r="N10051">
        <v>2</v>
      </c>
      <c r="O10051">
        <v>1</v>
      </c>
      <c r="P10051">
        <v>10.4</v>
      </c>
    </row>
    <row r="10052" spans="13:16" x14ac:dyDescent="0.25">
      <c r="M10052">
        <f>2*1*1.5</f>
        <v>3</v>
      </c>
      <c r="N10052">
        <v>2</v>
      </c>
      <c r="O10052">
        <v>1</v>
      </c>
      <c r="P10052">
        <v>1.5</v>
      </c>
    </row>
    <row r="10053" spans="13:16" x14ac:dyDescent="0.25">
      <c r="M10053">
        <f>2*1*2.5</f>
        <v>5</v>
      </c>
      <c r="N10053">
        <v>2</v>
      </c>
      <c r="O10053">
        <v>1</v>
      </c>
      <c r="P10053">
        <v>2.5</v>
      </c>
    </row>
    <row r="10054" spans="13:16" x14ac:dyDescent="0.25">
      <c r="M10054">
        <f>2*1*3.5</f>
        <v>7</v>
      </c>
      <c r="N10054">
        <v>2</v>
      </c>
      <c r="O10054">
        <v>1</v>
      </c>
      <c r="P10054">
        <v>3.5</v>
      </c>
    </row>
    <row r="10055" spans="13:16" x14ac:dyDescent="0.25">
      <c r="M10055">
        <f>2*1*4.5</f>
        <v>9</v>
      </c>
      <c r="N10055">
        <v>2</v>
      </c>
      <c r="O10055">
        <v>1</v>
      </c>
      <c r="P10055">
        <v>4.5</v>
      </c>
    </row>
    <row r="10056" spans="13:16" x14ac:dyDescent="0.25">
      <c r="M10056">
        <f>2*1*5.5</f>
        <v>11</v>
      </c>
      <c r="N10056">
        <v>2</v>
      </c>
      <c r="O10056">
        <v>1</v>
      </c>
      <c r="P10056">
        <v>5.5</v>
      </c>
    </row>
    <row r="10057" spans="13:16" x14ac:dyDescent="0.25">
      <c r="M10057">
        <f>2*1*6.5</f>
        <v>13</v>
      </c>
      <c r="N10057">
        <v>2</v>
      </c>
      <c r="O10057">
        <v>1</v>
      </c>
      <c r="P10057">
        <v>6.5</v>
      </c>
    </row>
    <row r="10058" spans="13:16" x14ac:dyDescent="0.25">
      <c r="M10058">
        <f>2*1*7.5</f>
        <v>15</v>
      </c>
      <c r="N10058">
        <v>2</v>
      </c>
      <c r="O10058">
        <v>1</v>
      </c>
      <c r="P10058">
        <v>7.5</v>
      </c>
    </row>
    <row r="10059" spans="13:16" x14ac:dyDescent="0.25">
      <c r="M10059">
        <f>2*1*8.5</f>
        <v>17</v>
      </c>
      <c r="N10059">
        <v>2</v>
      </c>
      <c r="O10059">
        <v>1</v>
      </c>
      <c r="P10059">
        <v>8.5</v>
      </c>
    </row>
    <row r="10060" spans="13:16" x14ac:dyDescent="0.25">
      <c r="M10060">
        <f>2*1*9.5</f>
        <v>19</v>
      </c>
      <c r="N10060">
        <v>2</v>
      </c>
      <c r="O10060">
        <v>1</v>
      </c>
      <c r="P10060">
        <v>9.5</v>
      </c>
    </row>
    <row r="10061" spans="13:16" x14ac:dyDescent="0.25">
      <c r="M10061">
        <f>2*1*10.5</f>
        <v>21</v>
      </c>
      <c r="N10061">
        <v>2</v>
      </c>
      <c r="O10061">
        <v>1</v>
      </c>
      <c r="P10061">
        <v>10.5</v>
      </c>
    </row>
    <row r="10062" spans="13:16" x14ac:dyDescent="0.25">
      <c r="M10062">
        <f>2*1*1.6</f>
        <v>3.2</v>
      </c>
      <c r="N10062">
        <v>2</v>
      </c>
      <c r="O10062">
        <v>1</v>
      </c>
      <c r="P10062">
        <v>1.6</v>
      </c>
    </row>
    <row r="10063" spans="13:16" x14ac:dyDescent="0.25">
      <c r="M10063">
        <f>2*1*2.6</f>
        <v>5.2</v>
      </c>
      <c r="N10063">
        <v>2</v>
      </c>
      <c r="O10063">
        <v>1</v>
      </c>
      <c r="P10063">
        <v>2.6</v>
      </c>
    </row>
    <row r="10064" spans="13:16" x14ac:dyDescent="0.25">
      <c r="M10064">
        <f>2*1*3.6</f>
        <v>7.2</v>
      </c>
      <c r="N10064">
        <v>2</v>
      </c>
      <c r="O10064">
        <v>1</v>
      </c>
      <c r="P10064">
        <v>3.6</v>
      </c>
    </row>
    <row r="10065" spans="13:16" x14ac:dyDescent="0.25">
      <c r="M10065">
        <f>2*1*4.6</f>
        <v>9.1999999999999993</v>
      </c>
      <c r="N10065">
        <v>2</v>
      </c>
      <c r="O10065">
        <v>1</v>
      </c>
      <c r="P10065">
        <v>4.5999999999999996</v>
      </c>
    </row>
    <row r="10066" spans="13:16" x14ac:dyDescent="0.25">
      <c r="M10066">
        <f>2*1*5.6</f>
        <v>11.2</v>
      </c>
      <c r="N10066">
        <v>2</v>
      </c>
      <c r="O10066">
        <v>1</v>
      </c>
      <c r="P10066">
        <v>5.6</v>
      </c>
    </row>
    <row r="10067" spans="13:16" x14ac:dyDescent="0.25">
      <c r="M10067">
        <f>2*1*6.6</f>
        <v>13.2</v>
      </c>
      <c r="N10067">
        <v>2</v>
      </c>
      <c r="O10067">
        <v>1</v>
      </c>
      <c r="P10067">
        <v>6.6</v>
      </c>
    </row>
    <row r="10068" spans="13:16" x14ac:dyDescent="0.25">
      <c r="M10068">
        <f>2*1*7.6</f>
        <v>15.2</v>
      </c>
      <c r="N10068">
        <v>2</v>
      </c>
      <c r="O10068">
        <v>1</v>
      </c>
      <c r="P10068">
        <v>7.6</v>
      </c>
    </row>
    <row r="10069" spans="13:16" x14ac:dyDescent="0.25">
      <c r="M10069">
        <f>2*1*8.6</f>
        <v>17.2</v>
      </c>
      <c r="N10069">
        <v>2</v>
      </c>
      <c r="O10069">
        <v>1</v>
      </c>
      <c r="P10069">
        <v>8.6</v>
      </c>
    </row>
    <row r="10070" spans="13:16" x14ac:dyDescent="0.25">
      <c r="M10070">
        <f>2*1*9.6</f>
        <v>19.2</v>
      </c>
      <c r="N10070">
        <v>2</v>
      </c>
      <c r="O10070">
        <v>1</v>
      </c>
      <c r="P10070">
        <v>9.6</v>
      </c>
    </row>
    <row r="10071" spans="13:16" x14ac:dyDescent="0.25">
      <c r="M10071">
        <f>2*1*10.6</f>
        <v>21.2</v>
      </c>
      <c r="N10071">
        <v>2</v>
      </c>
      <c r="O10071">
        <v>1</v>
      </c>
      <c r="P10071">
        <v>10.6</v>
      </c>
    </row>
    <row r="10072" spans="13:16" x14ac:dyDescent="0.25">
      <c r="M10072">
        <f>2*1*1.7</f>
        <v>3.4</v>
      </c>
      <c r="N10072">
        <v>2</v>
      </c>
      <c r="O10072">
        <v>1</v>
      </c>
      <c r="P10072">
        <v>1.7</v>
      </c>
    </row>
    <row r="10073" spans="13:16" x14ac:dyDescent="0.25">
      <c r="M10073">
        <f>2*1*2.7</f>
        <v>5.4</v>
      </c>
      <c r="N10073">
        <v>2</v>
      </c>
      <c r="O10073">
        <v>1</v>
      </c>
      <c r="P10073">
        <v>2.7</v>
      </c>
    </row>
    <row r="10074" spans="13:16" x14ac:dyDescent="0.25">
      <c r="M10074">
        <f>2*1*3.7</f>
        <v>7.4</v>
      </c>
      <c r="N10074">
        <v>2</v>
      </c>
      <c r="O10074">
        <v>1</v>
      </c>
      <c r="P10074">
        <v>3.7</v>
      </c>
    </row>
    <row r="10075" spans="13:16" x14ac:dyDescent="0.25">
      <c r="M10075">
        <f>2*1*4.7</f>
        <v>9.4</v>
      </c>
      <c r="N10075">
        <v>2</v>
      </c>
      <c r="O10075">
        <v>1</v>
      </c>
      <c r="P10075">
        <v>4.7</v>
      </c>
    </row>
    <row r="10076" spans="13:16" x14ac:dyDescent="0.25">
      <c r="M10076">
        <f>2*1*5.7</f>
        <v>11.4</v>
      </c>
      <c r="N10076">
        <v>2</v>
      </c>
      <c r="O10076">
        <v>1</v>
      </c>
      <c r="P10076">
        <v>5.7</v>
      </c>
    </row>
    <row r="10077" spans="13:16" x14ac:dyDescent="0.25">
      <c r="M10077">
        <f>2*1*6.7</f>
        <v>13.4</v>
      </c>
      <c r="N10077">
        <v>2</v>
      </c>
      <c r="O10077">
        <v>1</v>
      </c>
      <c r="P10077">
        <v>6.7</v>
      </c>
    </row>
    <row r="10078" spans="13:16" x14ac:dyDescent="0.25">
      <c r="M10078">
        <f>2*1*7.7</f>
        <v>15.4</v>
      </c>
      <c r="N10078">
        <v>2</v>
      </c>
      <c r="O10078">
        <v>1</v>
      </c>
      <c r="P10078">
        <v>7.7</v>
      </c>
    </row>
    <row r="10079" spans="13:16" x14ac:dyDescent="0.25">
      <c r="M10079">
        <f>2*1*8.7</f>
        <v>17.399999999999999</v>
      </c>
      <c r="N10079">
        <v>2</v>
      </c>
      <c r="O10079">
        <v>1</v>
      </c>
      <c r="P10079">
        <v>8.6999999999999993</v>
      </c>
    </row>
    <row r="10080" spans="13:16" x14ac:dyDescent="0.25">
      <c r="M10080">
        <f>2*1*9.7</f>
        <v>19.399999999999999</v>
      </c>
      <c r="N10080">
        <v>2</v>
      </c>
      <c r="O10080">
        <v>1</v>
      </c>
      <c r="P10080">
        <v>9.6999999999999993</v>
      </c>
    </row>
    <row r="10081" spans="13:16" x14ac:dyDescent="0.25">
      <c r="M10081">
        <f>2*1*10.7</f>
        <v>21.4</v>
      </c>
      <c r="N10081">
        <v>2</v>
      </c>
      <c r="O10081">
        <v>1</v>
      </c>
      <c r="P10081">
        <v>10.7</v>
      </c>
    </row>
    <row r="10082" spans="13:16" x14ac:dyDescent="0.25">
      <c r="M10082">
        <f>2*1*1.8</f>
        <v>3.6</v>
      </c>
      <c r="N10082">
        <v>2</v>
      </c>
      <c r="O10082">
        <v>1</v>
      </c>
      <c r="P10082">
        <v>1.8</v>
      </c>
    </row>
    <row r="10083" spans="13:16" x14ac:dyDescent="0.25">
      <c r="M10083">
        <f>2*1*2.8</f>
        <v>5.6</v>
      </c>
      <c r="N10083">
        <v>2</v>
      </c>
      <c r="O10083">
        <v>1</v>
      </c>
      <c r="P10083">
        <v>2.8</v>
      </c>
    </row>
    <row r="10084" spans="13:16" x14ac:dyDescent="0.25">
      <c r="M10084">
        <f>2*1*3.8</f>
        <v>7.6</v>
      </c>
      <c r="N10084">
        <v>2</v>
      </c>
      <c r="O10084">
        <v>1</v>
      </c>
      <c r="P10084">
        <v>3.8</v>
      </c>
    </row>
    <row r="10085" spans="13:16" x14ac:dyDescent="0.25">
      <c r="M10085">
        <f>2*1*4.8</f>
        <v>9.6</v>
      </c>
      <c r="N10085">
        <v>2</v>
      </c>
      <c r="O10085">
        <v>1</v>
      </c>
      <c r="P10085">
        <v>4.8</v>
      </c>
    </row>
    <row r="10086" spans="13:16" x14ac:dyDescent="0.25">
      <c r="M10086">
        <f>2*1*5.8</f>
        <v>11.6</v>
      </c>
      <c r="N10086">
        <v>2</v>
      </c>
      <c r="O10086">
        <v>1</v>
      </c>
      <c r="P10086">
        <v>5.8</v>
      </c>
    </row>
    <row r="10087" spans="13:16" x14ac:dyDescent="0.25">
      <c r="M10087">
        <f>2*1*6.8</f>
        <v>13.6</v>
      </c>
      <c r="N10087">
        <v>2</v>
      </c>
      <c r="O10087">
        <v>1</v>
      </c>
      <c r="P10087">
        <v>6.8</v>
      </c>
    </row>
    <row r="10088" spans="13:16" x14ac:dyDescent="0.25">
      <c r="M10088">
        <f>2*1*7.8</f>
        <v>15.6</v>
      </c>
      <c r="N10088">
        <v>2</v>
      </c>
      <c r="O10088">
        <v>1</v>
      </c>
      <c r="P10088">
        <v>7.8</v>
      </c>
    </row>
    <row r="10089" spans="13:16" x14ac:dyDescent="0.25">
      <c r="M10089">
        <f>2*1*8.8</f>
        <v>17.600000000000001</v>
      </c>
      <c r="N10089">
        <v>2</v>
      </c>
      <c r="O10089">
        <v>1</v>
      </c>
      <c r="P10089">
        <v>8.8000000000000007</v>
      </c>
    </row>
    <row r="10090" spans="13:16" x14ac:dyDescent="0.25">
      <c r="M10090">
        <f>2*1*9.8</f>
        <v>19.600000000000001</v>
      </c>
      <c r="N10090">
        <v>2</v>
      </c>
      <c r="O10090">
        <v>1</v>
      </c>
      <c r="P10090">
        <v>9.8000000000000007</v>
      </c>
    </row>
    <row r="10091" spans="13:16" x14ac:dyDescent="0.25">
      <c r="M10091">
        <f>2*1*10.8</f>
        <v>21.6</v>
      </c>
      <c r="N10091">
        <v>2</v>
      </c>
      <c r="O10091">
        <v>1</v>
      </c>
      <c r="P10091">
        <v>10.8</v>
      </c>
    </row>
    <row r="10092" spans="13:16" x14ac:dyDescent="0.25">
      <c r="M10092">
        <f>2*1*1.9</f>
        <v>3.8</v>
      </c>
      <c r="N10092">
        <v>2</v>
      </c>
      <c r="O10092">
        <v>1</v>
      </c>
      <c r="P10092">
        <v>1.9</v>
      </c>
    </row>
    <row r="10093" spans="13:16" x14ac:dyDescent="0.25">
      <c r="M10093">
        <f>2*1*2.9</f>
        <v>5.8</v>
      </c>
      <c r="N10093">
        <v>2</v>
      </c>
      <c r="O10093">
        <v>1</v>
      </c>
      <c r="P10093">
        <v>2.9</v>
      </c>
    </row>
    <row r="10094" spans="13:16" x14ac:dyDescent="0.25">
      <c r="M10094">
        <f>2*1*3.9</f>
        <v>7.8</v>
      </c>
      <c r="N10094">
        <v>2</v>
      </c>
      <c r="O10094">
        <v>1</v>
      </c>
      <c r="P10094">
        <v>3.9</v>
      </c>
    </row>
    <row r="10095" spans="13:16" x14ac:dyDescent="0.25">
      <c r="M10095">
        <f>2*1*4.9</f>
        <v>9.8000000000000007</v>
      </c>
      <c r="N10095">
        <v>2</v>
      </c>
      <c r="O10095">
        <v>1</v>
      </c>
      <c r="P10095">
        <v>4.9000000000000004</v>
      </c>
    </row>
    <row r="10096" spans="13:16" x14ac:dyDescent="0.25">
      <c r="M10096">
        <f>2*1*5.9</f>
        <v>11.8</v>
      </c>
      <c r="N10096">
        <v>2</v>
      </c>
      <c r="O10096">
        <v>1</v>
      </c>
      <c r="P10096">
        <v>5.9</v>
      </c>
    </row>
    <row r="10097" spans="13:16" x14ac:dyDescent="0.25">
      <c r="M10097">
        <f>2*1*6.9</f>
        <v>13.8</v>
      </c>
      <c r="N10097">
        <v>2</v>
      </c>
      <c r="O10097">
        <v>1</v>
      </c>
      <c r="P10097">
        <v>6.9</v>
      </c>
    </row>
    <row r="10098" spans="13:16" x14ac:dyDescent="0.25">
      <c r="M10098">
        <f>2*1*7.9</f>
        <v>15.8</v>
      </c>
      <c r="N10098">
        <v>2</v>
      </c>
      <c r="O10098">
        <v>1</v>
      </c>
      <c r="P10098">
        <v>7.9</v>
      </c>
    </row>
    <row r="10099" spans="13:16" x14ac:dyDescent="0.25">
      <c r="M10099">
        <f>2*1*8.9</f>
        <v>17.8</v>
      </c>
      <c r="N10099">
        <v>2</v>
      </c>
      <c r="O10099">
        <v>1</v>
      </c>
      <c r="P10099">
        <v>8.9</v>
      </c>
    </row>
    <row r="10100" spans="13:16" x14ac:dyDescent="0.25">
      <c r="M10100">
        <f>2*1*9.9</f>
        <v>19.8</v>
      </c>
      <c r="N10100">
        <v>2</v>
      </c>
      <c r="O10100">
        <v>1</v>
      </c>
      <c r="P10100">
        <v>9.9</v>
      </c>
    </row>
    <row r="10101" spans="13:16" x14ac:dyDescent="0.25">
      <c r="M10101">
        <f>2*1*10.9</f>
        <v>21.8</v>
      </c>
      <c r="N10101">
        <v>2</v>
      </c>
      <c r="O10101">
        <v>1</v>
      </c>
      <c r="P10101">
        <v>10.9</v>
      </c>
    </row>
    <row r="10102" spans="13:16" x14ac:dyDescent="0.25">
      <c r="M10102">
        <f>2*2*1</f>
        <v>4</v>
      </c>
      <c r="N10102">
        <v>2</v>
      </c>
      <c r="O10102">
        <v>2</v>
      </c>
      <c r="P10102">
        <v>1</v>
      </c>
    </row>
    <row r="10103" spans="13:16" x14ac:dyDescent="0.25">
      <c r="M10103">
        <f>2*2*2</f>
        <v>8</v>
      </c>
      <c r="N10103">
        <v>2</v>
      </c>
      <c r="O10103">
        <v>2</v>
      </c>
      <c r="P10103">
        <v>2</v>
      </c>
    </row>
    <row r="10104" spans="13:16" x14ac:dyDescent="0.25">
      <c r="M10104">
        <f>2*2*3</f>
        <v>12</v>
      </c>
      <c r="N10104">
        <v>2</v>
      </c>
      <c r="O10104">
        <v>2</v>
      </c>
      <c r="P10104">
        <v>3</v>
      </c>
    </row>
    <row r="10105" spans="13:16" x14ac:dyDescent="0.25">
      <c r="M10105">
        <f>2*2*4</f>
        <v>16</v>
      </c>
      <c r="N10105">
        <v>2</v>
      </c>
      <c r="O10105">
        <v>2</v>
      </c>
      <c r="P10105">
        <v>4</v>
      </c>
    </row>
    <row r="10106" spans="13:16" x14ac:dyDescent="0.25">
      <c r="M10106">
        <f>2*2*5</f>
        <v>20</v>
      </c>
      <c r="N10106">
        <v>2</v>
      </c>
      <c r="O10106">
        <v>2</v>
      </c>
      <c r="P10106">
        <v>5</v>
      </c>
    </row>
    <row r="10107" spans="13:16" x14ac:dyDescent="0.25">
      <c r="M10107">
        <f>2*2*6</f>
        <v>24</v>
      </c>
      <c r="N10107">
        <v>2</v>
      </c>
      <c r="O10107">
        <v>2</v>
      </c>
      <c r="P10107">
        <v>6</v>
      </c>
    </row>
    <row r="10108" spans="13:16" x14ac:dyDescent="0.25">
      <c r="M10108">
        <f>2*2*7</f>
        <v>28</v>
      </c>
      <c r="N10108">
        <v>2</v>
      </c>
      <c r="O10108">
        <v>2</v>
      </c>
      <c r="P10108">
        <v>7</v>
      </c>
    </row>
    <row r="10109" spans="13:16" x14ac:dyDescent="0.25">
      <c r="M10109">
        <f>2*2*8</f>
        <v>32</v>
      </c>
      <c r="N10109">
        <v>2</v>
      </c>
      <c r="O10109">
        <v>2</v>
      </c>
      <c r="P10109">
        <v>8</v>
      </c>
    </row>
    <row r="10110" spans="13:16" x14ac:dyDescent="0.25">
      <c r="M10110">
        <f>2*2*9</f>
        <v>36</v>
      </c>
      <c r="N10110">
        <v>2</v>
      </c>
      <c r="O10110">
        <v>2</v>
      </c>
      <c r="P10110">
        <v>9</v>
      </c>
    </row>
    <row r="10111" spans="13:16" x14ac:dyDescent="0.25">
      <c r="M10111">
        <f>2*2*10</f>
        <v>40</v>
      </c>
      <c r="N10111">
        <v>2</v>
      </c>
      <c r="O10111">
        <v>2</v>
      </c>
      <c r="P10111">
        <v>10</v>
      </c>
    </row>
    <row r="10112" spans="13:16" x14ac:dyDescent="0.25">
      <c r="M10112">
        <f>2*2*1.1</f>
        <v>4.4000000000000004</v>
      </c>
      <c r="N10112">
        <v>2</v>
      </c>
      <c r="O10112">
        <v>2</v>
      </c>
      <c r="P10112">
        <v>1.1000000000000001</v>
      </c>
    </row>
    <row r="10113" spans="13:16" x14ac:dyDescent="0.25">
      <c r="M10113">
        <f>2*2*2.1</f>
        <v>8.4</v>
      </c>
      <c r="N10113">
        <v>2</v>
      </c>
      <c r="O10113">
        <v>2</v>
      </c>
      <c r="P10113">
        <v>2.1</v>
      </c>
    </row>
    <row r="10114" spans="13:16" x14ac:dyDescent="0.25">
      <c r="M10114">
        <f>2*2*3.1</f>
        <v>12.4</v>
      </c>
      <c r="N10114">
        <v>2</v>
      </c>
      <c r="O10114">
        <v>2</v>
      </c>
      <c r="P10114">
        <v>3.1</v>
      </c>
    </row>
    <row r="10115" spans="13:16" x14ac:dyDescent="0.25">
      <c r="M10115">
        <f>2*2*4.1</f>
        <v>16.399999999999999</v>
      </c>
      <c r="N10115">
        <v>2</v>
      </c>
      <c r="O10115">
        <v>2</v>
      </c>
      <c r="P10115">
        <v>4.0999999999999996</v>
      </c>
    </row>
    <row r="10116" spans="13:16" x14ac:dyDescent="0.25">
      <c r="M10116">
        <f>2*2*5.1</f>
        <v>20.399999999999999</v>
      </c>
      <c r="N10116">
        <v>2</v>
      </c>
      <c r="O10116">
        <v>2</v>
      </c>
      <c r="P10116">
        <v>5.0999999999999996</v>
      </c>
    </row>
    <row r="10117" spans="13:16" x14ac:dyDescent="0.25">
      <c r="M10117">
        <f>2*2*6.1</f>
        <v>24.4</v>
      </c>
      <c r="N10117">
        <v>2</v>
      </c>
      <c r="O10117">
        <v>2</v>
      </c>
      <c r="P10117">
        <v>6.1</v>
      </c>
    </row>
    <row r="10118" spans="13:16" x14ac:dyDescent="0.25">
      <c r="M10118">
        <f>2*2*7.1</f>
        <v>28.4</v>
      </c>
      <c r="N10118">
        <v>2</v>
      </c>
      <c r="O10118">
        <v>2</v>
      </c>
      <c r="P10118">
        <v>7.1</v>
      </c>
    </row>
    <row r="10119" spans="13:16" x14ac:dyDescent="0.25">
      <c r="M10119">
        <f>2*2*8.1</f>
        <v>32.4</v>
      </c>
      <c r="N10119">
        <v>2</v>
      </c>
      <c r="O10119">
        <v>2</v>
      </c>
      <c r="P10119">
        <v>8.1</v>
      </c>
    </row>
    <row r="10120" spans="13:16" x14ac:dyDescent="0.25">
      <c r="M10120">
        <f>2*2*9.1</f>
        <v>36.4</v>
      </c>
      <c r="N10120">
        <v>2</v>
      </c>
      <c r="O10120">
        <v>2</v>
      </c>
      <c r="P10120">
        <v>9.1</v>
      </c>
    </row>
    <row r="10121" spans="13:16" x14ac:dyDescent="0.25">
      <c r="M10121">
        <f>2*2*10.1</f>
        <v>40.4</v>
      </c>
      <c r="N10121">
        <v>2</v>
      </c>
      <c r="O10121">
        <v>2</v>
      </c>
      <c r="P10121">
        <v>10.1</v>
      </c>
    </row>
    <row r="10122" spans="13:16" x14ac:dyDescent="0.25">
      <c r="M10122">
        <f>2*2*1.2</f>
        <v>4.8</v>
      </c>
      <c r="N10122">
        <v>2</v>
      </c>
      <c r="O10122">
        <v>2</v>
      </c>
      <c r="P10122">
        <v>1.2</v>
      </c>
    </row>
    <row r="10123" spans="13:16" x14ac:dyDescent="0.25">
      <c r="M10123">
        <f>2*2*2.2</f>
        <v>8.8000000000000007</v>
      </c>
      <c r="N10123">
        <v>2</v>
      </c>
      <c r="O10123">
        <v>2</v>
      </c>
      <c r="P10123">
        <v>2.2000000000000002</v>
      </c>
    </row>
    <row r="10124" spans="13:16" x14ac:dyDescent="0.25">
      <c r="M10124">
        <f>2*2*3.2</f>
        <v>12.8</v>
      </c>
      <c r="N10124">
        <v>2</v>
      </c>
      <c r="O10124">
        <v>2</v>
      </c>
      <c r="P10124">
        <v>3.2</v>
      </c>
    </row>
    <row r="10125" spans="13:16" x14ac:dyDescent="0.25">
      <c r="M10125">
        <f>2*2*4.2</f>
        <v>16.8</v>
      </c>
      <c r="N10125">
        <v>2</v>
      </c>
      <c r="O10125">
        <v>2</v>
      </c>
      <c r="P10125">
        <v>4.2</v>
      </c>
    </row>
    <row r="10126" spans="13:16" x14ac:dyDescent="0.25">
      <c r="M10126">
        <f>2*2*5.2</f>
        <v>20.8</v>
      </c>
      <c r="N10126">
        <v>2</v>
      </c>
      <c r="O10126">
        <v>2</v>
      </c>
      <c r="P10126">
        <v>5.2</v>
      </c>
    </row>
    <row r="10127" spans="13:16" x14ac:dyDescent="0.25">
      <c r="M10127">
        <f>2*2*6.2</f>
        <v>24.8</v>
      </c>
      <c r="N10127">
        <v>2</v>
      </c>
      <c r="O10127">
        <v>2</v>
      </c>
      <c r="P10127">
        <v>6.2</v>
      </c>
    </row>
    <row r="10128" spans="13:16" x14ac:dyDescent="0.25">
      <c r="M10128">
        <f>2*2*7.2</f>
        <v>28.8</v>
      </c>
      <c r="N10128">
        <v>2</v>
      </c>
      <c r="O10128">
        <v>2</v>
      </c>
      <c r="P10128">
        <v>7.2</v>
      </c>
    </row>
    <row r="10129" spans="13:16" x14ac:dyDescent="0.25">
      <c r="M10129">
        <f>2*2*8.2</f>
        <v>32.799999999999997</v>
      </c>
      <c r="N10129">
        <v>2</v>
      </c>
      <c r="O10129">
        <v>2</v>
      </c>
      <c r="P10129">
        <v>8.1999999999999993</v>
      </c>
    </row>
    <row r="10130" spans="13:16" x14ac:dyDescent="0.25">
      <c r="M10130">
        <f>2*2*9.2</f>
        <v>36.799999999999997</v>
      </c>
      <c r="N10130">
        <v>2</v>
      </c>
      <c r="O10130">
        <v>2</v>
      </c>
      <c r="P10130">
        <v>9.1999999999999993</v>
      </c>
    </row>
    <row r="10131" spans="13:16" x14ac:dyDescent="0.25">
      <c r="M10131">
        <f>2*2*10.2</f>
        <v>40.799999999999997</v>
      </c>
      <c r="N10131">
        <v>2</v>
      </c>
      <c r="O10131">
        <v>2</v>
      </c>
      <c r="P10131">
        <v>10.199999999999999</v>
      </c>
    </row>
    <row r="10132" spans="13:16" x14ac:dyDescent="0.25">
      <c r="M10132">
        <f>2*2*1.3</f>
        <v>5.2</v>
      </c>
      <c r="N10132">
        <v>2</v>
      </c>
      <c r="O10132">
        <v>2</v>
      </c>
      <c r="P10132">
        <v>1.3</v>
      </c>
    </row>
    <row r="10133" spans="13:16" x14ac:dyDescent="0.25">
      <c r="M10133">
        <f>2*2*2.3</f>
        <v>9.1999999999999993</v>
      </c>
      <c r="N10133">
        <v>2</v>
      </c>
      <c r="O10133">
        <v>2</v>
      </c>
      <c r="P10133">
        <v>2.2999999999999998</v>
      </c>
    </row>
    <row r="10134" spans="13:16" x14ac:dyDescent="0.25">
      <c r="M10134">
        <f>2*2*3.3</f>
        <v>13.2</v>
      </c>
      <c r="N10134">
        <v>2</v>
      </c>
      <c r="O10134">
        <v>2</v>
      </c>
      <c r="P10134">
        <v>3.3</v>
      </c>
    </row>
    <row r="10135" spans="13:16" x14ac:dyDescent="0.25">
      <c r="M10135">
        <f>2*2*4.3</f>
        <v>17.2</v>
      </c>
      <c r="N10135">
        <v>2</v>
      </c>
      <c r="O10135">
        <v>2</v>
      </c>
      <c r="P10135">
        <v>4.3</v>
      </c>
    </row>
    <row r="10136" spans="13:16" x14ac:dyDescent="0.25">
      <c r="M10136">
        <f>2*2*5.3</f>
        <v>21.2</v>
      </c>
      <c r="N10136">
        <v>2</v>
      </c>
      <c r="O10136">
        <v>2</v>
      </c>
      <c r="P10136">
        <v>5.3</v>
      </c>
    </row>
    <row r="10137" spans="13:16" x14ac:dyDescent="0.25">
      <c r="M10137">
        <f>2*2*6.3</f>
        <v>25.2</v>
      </c>
      <c r="N10137">
        <v>2</v>
      </c>
      <c r="O10137">
        <v>2</v>
      </c>
      <c r="P10137">
        <v>6.3</v>
      </c>
    </row>
    <row r="10138" spans="13:16" x14ac:dyDescent="0.25">
      <c r="M10138">
        <f>2*2*7.3</f>
        <v>29.2</v>
      </c>
      <c r="N10138">
        <v>2</v>
      </c>
      <c r="O10138">
        <v>2</v>
      </c>
      <c r="P10138">
        <v>7.3</v>
      </c>
    </row>
    <row r="10139" spans="13:16" x14ac:dyDescent="0.25">
      <c r="M10139">
        <f>2*2*8.3</f>
        <v>33.200000000000003</v>
      </c>
      <c r="N10139">
        <v>2</v>
      </c>
      <c r="O10139">
        <v>2</v>
      </c>
      <c r="P10139">
        <v>8.3000000000000007</v>
      </c>
    </row>
    <row r="10140" spans="13:16" x14ac:dyDescent="0.25">
      <c r="M10140">
        <f>2*2*9.3</f>
        <v>37.200000000000003</v>
      </c>
      <c r="N10140">
        <v>2</v>
      </c>
      <c r="O10140">
        <v>2</v>
      </c>
      <c r="P10140">
        <v>9.3000000000000007</v>
      </c>
    </row>
    <row r="10141" spans="13:16" x14ac:dyDescent="0.25">
      <c r="M10141">
        <f>2*2*10.3</f>
        <v>41.2</v>
      </c>
      <c r="N10141">
        <v>2</v>
      </c>
      <c r="O10141">
        <v>2</v>
      </c>
      <c r="P10141">
        <v>10.3</v>
      </c>
    </row>
    <row r="10142" spans="13:16" x14ac:dyDescent="0.25">
      <c r="M10142">
        <f>2*2*1.4</f>
        <v>5.6</v>
      </c>
      <c r="N10142">
        <v>2</v>
      </c>
      <c r="O10142">
        <v>2</v>
      </c>
      <c r="P10142">
        <v>1.4</v>
      </c>
    </row>
    <row r="10143" spans="13:16" x14ac:dyDescent="0.25">
      <c r="M10143">
        <f>2*2*2.4</f>
        <v>9.6</v>
      </c>
      <c r="N10143">
        <v>2</v>
      </c>
      <c r="O10143">
        <v>2</v>
      </c>
      <c r="P10143">
        <v>2.4</v>
      </c>
    </row>
    <row r="10144" spans="13:16" x14ac:dyDescent="0.25">
      <c r="M10144">
        <f>2*2*3.4</f>
        <v>13.6</v>
      </c>
      <c r="N10144">
        <v>2</v>
      </c>
      <c r="O10144">
        <v>2</v>
      </c>
      <c r="P10144">
        <v>3.4</v>
      </c>
    </row>
    <row r="10145" spans="13:16" x14ac:dyDescent="0.25">
      <c r="M10145">
        <f>2*2*4.4</f>
        <v>17.600000000000001</v>
      </c>
      <c r="N10145">
        <v>2</v>
      </c>
      <c r="O10145">
        <v>2</v>
      </c>
      <c r="P10145">
        <v>4.4000000000000004</v>
      </c>
    </row>
    <row r="10146" spans="13:16" x14ac:dyDescent="0.25">
      <c r="M10146">
        <f>2*2*5.4</f>
        <v>21.6</v>
      </c>
      <c r="N10146">
        <v>2</v>
      </c>
      <c r="O10146">
        <v>2</v>
      </c>
      <c r="P10146">
        <v>5.4</v>
      </c>
    </row>
    <row r="10147" spans="13:16" x14ac:dyDescent="0.25">
      <c r="M10147">
        <f>2*2*6.4</f>
        <v>25.6</v>
      </c>
      <c r="N10147">
        <v>2</v>
      </c>
      <c r="O10147">
        <v>2</v>
      </c>
      <c r="P10147">
        <v>6.4</v>
      </c>
    </row>
    <row r="10148" spans="13:16" x14ac:dyDescent="0.25">
      <c r="M10148">
        <f>2*2*7.4</f>
        <v>29.6</v>
      </c>
      <c r="N10148">
        <v>2</v>
      </c>
      <c r="O10148">
        <v>2</v>
      </c>
      <c r="P10148">
        <v>7.4</v>
      </c>
    </row>
    <row r="10149" spans="13:16" x14ac:dyDescent="0.25">
      <c r="M10149">
        <f>2*2*8.4</f>
        <v>33.6</v>
      </c>
      <c r="N10149">
        <v>2</v>
      </c>
      <c r="O10149">
        <v>2</v>
      </c>
      <c r="P10149">
        <v>8.4</v>
      </c>
    </row>
    <row r="10150" spans="13:16" x14ac:dyDescent="0.25">
      <c r="M10150">
        <f>2*2*9.4</f>
        <v>37.6</v>
      </c>
      <c r="N10150">
        <v>2</v>
      </c>
      <c r="O10150">
        <v>2</v>
      </c>
      <c r="P10150">
        <v>9.4</v>
      </c>
    </row>
    <row r="10151" spans="13:16" x14ac:dyDescent="0.25">
      <c r="M10151">
        <f>2*2*10.4</f>
        <v>41.6</v>
      </c>
      <c r="N10151">
        <v>2</v>
      </c>
      <c r="O10151">
        <v>2</v>
      </c>
      <c r="P10151">
        <v>10.4</v>
      </c>
    </row>
    <row r="10152" spans="13:16" x14ac:dyDescent="0.25">
      <c r="M10152">
        <f>2*2*1.5</f>
        <v>6</v>
      </c>
      <c r="N10152">
        <v>2</v>
      </c>
      <c r="O10152">
        <v>2</v>
      </c>
      <c r="P10152">
        <v>1.5</v>
      </c>
    </row>
    <row r="10153" spans="13:16" x14ac:dyDescent="0.25">
      <c r="M10153">
        <f>2*2*2.5</f>
        <v>10</v>
      </c>
      <c r="N10153">
        <v>2</v>
      </c>
      <c r="O10153">
        <v>2</v>
      </c>
      <c r="P10153">
        <v>2.5</v>
      </c>
    </row>
    <row r="10154" spans="13:16" x14ac:dyDescent="0.25">
      <c r="M10154">
        <f>2*2*3.5</f>
        <v>14</v>
      </c>
      <c r="N10154">
        <v>2</v>
      </c>
      <c r="O10154">
        <v>2</v>
      </c>
      <c r="P10154">
        <v>3.5</v>
      </c>
    </row>
    <row r="10155" spans="13:16" x14ac:dyDescent="0.25">
      <c r="M10155">
        <f>2*2*4.5</f>
        <v>18</v>
      </c>
      <c r="N10155">
        <v>2</v>
      </c>
      <c r="O10155">
        <v>2</v>
      </c>
      <c r="P10155">
        <v>4.5</v>
      </c>
    </row>
    <row r="10156" spans="13:16" x14ac:dyDescent="0.25">
      <c r="M10156">
        <f>2*2*5.5</f>
        <v>22</v>
      </c>
      <c r="N10156">
        <v>2</v>
      </c>
      <c r="O10156">
        <v>2</v>
      </c>
      <c r="P10156">
        <v>5.5</v>
      </c>
    </row>
    <row r="10157" spans="13:16" x14ac:dyDescent="0.25">
      <c r="M10157">
        <f>2*2*6.5</f>
        <v>26</v>
      </c>
      <c r="N10157">
        <v>2</v>
      </c>
      <c r="O10157">
        <v>2</v>
      </c>
      <c r="P10157">
        <v>6.5</v>
      </c>
    </row>
    <row r="10158" spans="13:16" x14ac:dyDescent="0.25">
      <c r="M10158">
        <f>2*2*7.5</f>
        <v>30</v>
      </c>
      <c r="N10158">
        <v>2</v>
      </c>
      <c r="O10158">
        <v>2</v>
      </c>
      <c r="P10158">
        <v>7.5</v>
      </c>
    </row>
    <row r="10159" spans="13:16" x14ac:dyDescent="0.25">
      <c r="M10159">
        <f>2*2*8.5</f>
        <v>34</v>
      </c>
      <c r="N10159">
        <v>2</v>
      </c>
      <c r="O10159">
        <v>2</v>
      </c>
      <c r="P10159">
        <v>8.5</v>
      </c>
    </row>
    <row r="10160" spans="13:16" x14ac:dyDescent="0.25">
      <c r="M10160">
        <f>2*2*9.5</f>
        <v>38</v>
      </c>
      <c r="N10160">
        <v>2</v>
      </c>
      <c r="O10160">
        <v>2</v>
      </c>
      <c r="P10160">
        <v>9.5</v>
      </c>
    </row>
    <row r="10161" spans="13:16" x14ac:dyDescent="0.25">
      <c r="M10161">
        <f>2*2*10.5</f>
        <v>42</v>
      </c>
      <c r="N10161">
        <v>2</v>
      </c>
      <c r="O10161">
        <v>2</v>
      </c>
      <c r="P10161">
        <v>10.5</v>
      </c>
    </row>
    <row r="10162" spans="13:16" x14ac:dyDescent="0.25">
      <c r="M10162">
        <f>2*2*1.6</f>
        <v>6.4</v>
      </c>
      <c r="N10162">
        <v>2</v>
      </c>
      <c r="O10162">
        <v>2</v>
      </c>
      <c r="P10162">
        <v>1.6</v>
      </c>
    </row>
    <row r="10163" spans="13:16" x14ac:dyDescent="0.25">
      <c r="M10163">
        <f>2*2*2.6</f>
        <v>10.4</v>
      </c>
      <c r="N10163">
        <v>2</v>
      </c>
      <c r="O10163">
        <v>2</v>
      </c>
      <c r="P10163">
        <v>2.6</v>
      </c>
    </row>
    <row r="10164" spans="13:16" x14ac:dyDescent="0.25">
      <c r="M10164">
        <f>2*2*3.6</f>
        <v>14.4</v>
      </c>
      <c r="N10164">
        <v>2</v>
      </c>
      <c r="O10164">
        <v>2</v>
      </c>
      <c r="P10164">
        <v>3.6</v>
      </c>
    </row>
    <row r="10165" spans="13:16" x14ac:dyDescent="0.25">
      <c r="M10165">
        <f>2*2*4.6</f>
        <v>18.399999999999999</v>
      </c>
      <c r="N10165">
        <v>2</v>
      </c>
      <c r="O10165">
        <v>2</v>
      </c>
      <c r="P10165">
        <v>4.5999999999999996</v>
      </c>
    </row>
    <row r="10166" spans="13:16" x14ac:dyDescent="0.25">
      <c r="M10166">
        <f>2*2*5.6</f>
        <v>22.4</v>
      </c>
      <c r="N10166">
        <v>2</v>
      </c>
      <c r="O10166">
        <v>2</v>
      </c>
      <c r="P10166">
        <v>5.6</v>
      </c>
    </row>
    <row r="10167" spans="13:16" x14ac:dyDescent="0.25">
      <c r="M10167">
        <f>2*2*6.6</f>
        <v>26.4</v>
      </c>
      <c r="N10167">
        <v>2</v>
      </c>
      <c r="O10167">
        <v>2</v>
      </c>
      <c r="P10167">
        <v>6.6</v>
      </c>
    </row>
    <row r="10168" spans="13:16" x14ac:dyDescent="0.25">
      <c r="M10168">
        <f>2*2*7.6</f>
        <v>30.4</v>
      </c>
      <c r="N10168">
        <v>2</v>
      </c>
      <c r="O10168">
        <v>2</v>
      </c>
      <c r="P10168">
        <v>7.6</v>
      </c>
    </row>
    <row r="10169" spans="13:16" x14ac:dyDescent="0.25">
      <c r="M10169">
        <f>2*2*8.6</f>
        <v>34.4</v>
      </c>
      <c r="N10169">
        <v>2</v>
      </c>
      <c r="O10169">
        <v>2</v>
      </c>
      <c r="P10169">
        <v>8.6</v>
      </c>
    </row>
    <row r="10170" spans="13:16" x14ac:dyDescent="0.25">
      <c r="M10170">
        <f>2*2*9.6</f>
        <v>38.4</v>
      </c>
      <c r="N10170">
        <v>2</v>
      </c>
      <c r="O10170">
        <v>2</v>
      </c>
      <c r="P10170">
        <v>9.6</v>
      </c>
    </row>
    <row r="10171" spans="13:16" x14ac:dyDescent="0.25">
      <c r="M10171">
        <f>2*2*10.6</f>
        <v>42.4</v>
      </c>
      <c r="N10171">
        <v>2</v>
      </c>
      <c r="O10171">
        <v>2</v>
      </c>
      <c r="P10171">
        <v>10.6</v>
      </c>
    </row>
    <row r="10172" spans="13:16" x14ac:dyDescent="0.25">
      <c r="M10172">
        <f>2*2*1.7</f>
        <v>6.8</v>
      </c>
      <c r="N10172">
        <v>2</v>
      </c>
      <c r="O10172">
        <v>2</v>
      </c>
      <c r="P10172">
        <v>1.7</v>
      </c>
    </row>
    <row r="10173" spans="13:16" x14ac:dyDescent="0.25">
      <c r="M10173">
        <f>2*2*2.7</f>
        <v>10.8</v>
      </c>
      <c r="N10173">
        <v>2</v>
      </c>
      <c r="O10173">
        <v>2</v>
      </c>
      <c r="P10173">
        <v>2.7</v>
      </c>
    </row>
    <row r="10174" spans="13:16" x14ac:dyDescent="0.25">
      <c r="M10174">
        <f>2*2*3.7</f>
        <v>14.8</v>
      </c>
      <c r="N10174">
        <v>2</v>
      </c>
      <c r="O10174">
        <v>2</v>
      </c>
      <c r="P10174">
        <v>3.7</v>
      </c>
    </row>
    <row r="10175" spans="13:16" x14ac:dyDescent="0.25">
      <c r="M10175">
        <f>2*2*4.7</f>
        <v>18.8</v>
      </c>
      <c r="N10175">
        <v>2</v>
      </c>
      <c r="O10175">
        <v>2</v>
      </c>
      <c r="P10175">
        <v>4.7</v>
      </c>
    </row>
    <row r="10176" spans="13:16" x14ac:dyDescent="0.25">
      <c r="M10176">
        <f>2*2*5.7</f>
        <v>22.8</v>
      </c>
      <c r="N10176">
        <v>2</v>
      </c>
      <c r="O10176">
        <v>2</v>
      </c>
      <c r="P10176">
        <v>5.7</v>
      </c>
    </row>
    <row r="10177" spans="13:16" x14ac:dyDescent="0.25">
      <c r="M10177">
        <f>2*2*6.7</f>
        <v>26.8</v>
      </c>
      <c r="N10177">
        <v>2</v>
      </c>
      <c r="O10177">
        <v>2</v>
      </c>
      <c r="P10177">
        <v>6.7</v>
      </c>
    </row>
    <row r="10178" spans="13:16" x14ac:dyDescent="0.25">
      <c r="M10178">
        <f>2*2*7.7</f>
        <v>30.8</v>
      </c>
      <c r="N10178">
        <v>2</v>
      </c>
      <c r="O10178">
        <v>2</v>
      </c>
      <c r="P10178">
        <v>7.7</v>
      </c>
    </row>
    <row r="10179" spans="13:16" x14ac:dyDescent="0.25">
      <c r="M10179">
        <f>2*2*8.7</f>
        <v>34.799999999999997</v>
      </c>
      <c r="N10179">
        <v>2</v>
      </c>
      <c r="O10179">
        <v>2</v>
      </c>
      <c r="P10179">
        <v>8.6999999999999993</v>
      </c>
    </row>
    <row r="10180" spans="13:16" x14ac:dyDescent="0.25">
      <c r="M10180">
        <f>2*2*9.7</f>
        <v>38.799999999999997</v>
      </c>
      <c r="N10180">
        <v>2</v>
      </c>
      <c r="O10180">
        <v>2</v>
      </c>
      <c r="P10180">
        <v>9.6999999999999993</v>
      </c>
    </row>
    <row r="10181" spans="13:16" x14ac:dyDescent="0.25">
      <c r="M10181">
        <f>2*2*10.7</f>
        <v>42.8</v>
      </c>
      <c r="N10181">
        <v>2</v>
      </c>
      <c r="O10181">
        <v>2</v>
      </c>
      <c r="P10181">
        <v>10.7</v>
      </c>
    </row>
    <row r="10182" spans="13:16" x14ac:dyDescent="0.25">
      <c r="M10182">
        <f>2*2*1.8</f>
        <v>7.2</v>
      </c>
      <c r="N10182">
        <v>2</v>
      </c>
      <c r="O10182">
        <v>2</v>
      </c>
      <c r="P10182">
        <v>1.8</v>
      </c>
    </row>
    <row r="10183" spans="13:16" x14ac:dyDescent="0.25">
      <c r="M10183">
        <f>2*2*2.8</f>
        <v>11.2</v>
      </c>
      <c r="N10183">
        <v>2</v>
      </c>
      <c r="O10183">
        <v>2</v>
      </c>
      <c r="P10183">
        <v>2.8</v>
      </c>
    </row>
    <row r="10184" spans="13:16" x14ac:dyDescent="0.25">
      <c r="M10184">
        <f>2*2*3.8</f>
        <v>15.2</v>
      </c>
      <c r="N10184">
        <v>2</v>
      </c>
      <c r="O10184">
        <v>2</v>
      </c>
      <c r="P10184">
        <v>3.8</v>
      </c>
    </row>
    <row r="10185" spans="13:16" x14ac:dyDescent="0.25">
      <c r="M10185">
        <f>2*2*4.8</f>
        <v>19.2</v>
      </c>
      <c r="N10185">
        <v>2</v>
      </c>
      <c r="O10185">
        <v>2</v>
      </c>
      <c r="P10185">
        <v>4.8</v>
      </c>
    </row>
    <row r="10186" spans="13:16" x14ac:dyDescent="0.25">
      <c r="M10186">
        <f>2*2*5.8</f>
        <v>23.2</v>
      </c>
      <c r="N10186">
        <v>2</v>
      </c>
      <c r="O10186">
        <v>2</v>
      </c>
      <c r="P10186">
        <v>5.8</v>
      </c>
    </row>
    <row r="10187" spans="13:16" x14ac:dyDescent="0.25">
      <c r="M10187">
        <f>2*2*6.8</f>
        <v>27.2</v>
      </c>
      <c r="N10187">
        <v>2</v>
      </c>
      <c r="O10187">
        <v>2</v>
      </c>
      <c r="P10187">
        <v>6.8</v>
      </c>
    </row>
    <row r="10188" spans="13:16" x14ac:dyDescent="0.25">
      <c r="M10188">
        <f>2*2*7.8</f>
        <v>31.2</v>
      </c>
      <c r="N10188">
        <v>2</v>
      </c>
      <c r="O10188">
        <v>2</v>
      </c>
      <c r="P10188">
        <v>7.8</v>
      </c>
    </row>
    <row r="10189" spans="13:16" x14ac:dyDescent="0.25">
      <c r="M10189">
        <f>2*2*8.8</f>
        <v>35.200000000000003</v>
      </c>
      <c r="N10189">
        <v>2</v>
      </c>
      <c r="O10189">
        <v>2</v>
      </c>
      <c r="P10189">
        <v>8.8000000000000007</v>
      </c>
    </row>
    <row r="10190" spans="13:16" x14ac:dyDescent="0.25">
      <c r="M10190">
        <f>2*2*9.8</f>
        <v>39.200000000000003</v>
      </c>
      <c r="N10190">
        <v>2</v>
      </c>
      <c r="O10190">
        <v>2</v>
      </c>
      <c r="P10190">
        <v>9.8000000000000007</v>
      </c>
    </row>
    <row r="10191" spans="13:16" x14ac:dyDescent="0.25">
      <c r="M10191">
        <f>2*2*10.8</f>
        <v>43.2</v>
      </c>
      <c r="N10191">
        <v>2</v>
      </c>
      <c r="O10191">
        <v>2</v>
      </c>
      <c r="P10191">
        <v>10.8</v>
      </c>
    </row>
    <row r="10192" spans="13:16" x14ac:dyDescent="0.25">
      <c r="M10192">
        <f>2*2*1.9</f>
        <v>7.6</v>
      </c>
      <c r="N10192">
        <v>2</v>
      </c>
      <c r="O10192">
        <v>2</v>
      </c>
      <c r="P10192">
        <v>1.9</v>
      </c>
    </row>
    <row r="10193" spans="13:16" x14ac:dyDescent="0.25">
      <c r="M10193">
        <f>2*2*2.9</f>
        <v>11.6</v>
      </c>
      <c r="N10193">
        <v>2</v>
      </c>
      <c r="O10193">
        <v>2</v>
      </c>
      <c r="P10193">
        <v>2.9</v>
      </c>
    </row>
    <row r="10194" spans="13:16" x14ac:dyDescent="0.25">
      <c r="M10194">
        <f>2*2*3.9</f>
        <v>15.6</v>
      </c>
      <c r="N10194">
        <v>2</v>
      </c>
      <c r="O10194">
        <v>2</v>
      </c>
      <c r="P10194">
        <v>3.9</v>
      </c>
    </row>
    <row r="10195" spans="13:16" x14ac:dyDescent="0.25">
      <c r="M10195">
        <f>2*2*4.9</f>
        <v>19.600000000000001</v>
      </c>
      <c r="N10195">
        <v>2</v>
      </c>
      <c r="O10195">
        <v>2</v>
      </c>
      <c r="P10195">
        <v>4.9000000000000004</v>
      </c>
    </row>
    <row r="10196" spans="13:16" x14ac:dyDescent="0.25">
      <c r="M10196">
        <f>2*2*5.9</f>
        <v>23.6</v>
      </c>
      <c r="N10196">
        <v>2</v>
      </c>
      <c r="O10196">
        <v>2</v>
      </c>
      <c r="P10196">
        <v>5.9</v>
      </c>
    </row>
    <row r="10197" spans="13:16" x14ac:dyDescent="0.25">
      <c r="M10197">
        <f>2*2*6.9</f>
        <v>27.6</v>
      </c>
      <c r="N10197">
        <v>2</v>
      </c>
      <c r="O10197">
        <v>2</v>
      </c>
      <c r="P10197">
        <v>6.9</v>
      </c>
    </row>
    <row r="10198" spans="13:16" x14ac:dyDescent="0.25">
      <c r="M10198">
        <f>2*2*7.9</f>
        <v>31.6</v>
      </c>
      <c r="N10198">
        <v>2</v>
      </c>
      <c r="O10198">
        <v>2</v>
      </c>
      <c r="P10198">
        <v>7.9</v>
      </c>
    </row>
    <row r="10199" spans="13:16" x14ac:dyDescent="0.25">
      <c r="M10199">
        <f>2*2*8.9</f>
        <v>35.6</v>
      </c>
      <c r="N10199">
        <v>2</v>
      </c>
      <c r="O10199">
        <v>2</v>
      </c>
      <c r="P10199">
        <v>8.9</v>
      </c>
    </row>
    <row r="10200" spans="13:16" x14ac:dyDescent="0.25">
      <c r="M10200">
        <f>2*2*9.9</f>
        <v>39.6</v>
      </c>
      <c r="N10200">
        <v>2</v>
      </c>
      <c r="O10200">
        <v>2</v>
      </c>
      <c r="P10200">
        <v>9.9</v>
      </c>
    </row>
    <row r="10201" spans="13:16" x14ac:dyDescent="0.25">
      <c r="M10201">
        <f>2*2*10.9</f>
        <v>43.6</v>
      </c>
      <c r="N10201">
        <v>2</v>
      </c>
      <c r="O10201">
        <v>2</v>
      </c>
      <c r="P10201">
        <v>10.9</v>
      </c>
    </row>
    <row r="10202" spans="13:16" x14ac:dyDescent="0.25">
      <c r="M10202">
        <f>2*3*1</f>
        <v>6</v>
      </c>
      <c r="N10202">
        <v>2</v>
      </c>
      <c r="O10202">
        <v>3</v>
      </c>
      <c r="P10202">
        <v>1</v>
      </c>
    </row>
    <row r="10203" spans="13:16" x14ac:dyDescent="0.25">
      <c r="M10203">
        <f>2*3*2</f>
        <v>12</v>
      </c>
      <c r="N10203">
        <v>2</v>
      </c>
      <c r="O10203">
        <v>3</v>
      </c>
      <c r="P10203">
        <v>2</v>
      </c>
    </row>
    <row r="10204" spans="13:16" x14ac:dyDescent="0.25">
      <c r="M10204">
        <f>2*3*3</f>
        <v>18</v>
      </c>
      <c r="N10204">
        <v>2</v>
      </c>
      <c r="O10204">
        <v>3</v>
      </c>
      <c r="P10204">
        <v>3</v>
      </c>
    </row>
    <row r="10205" spans="13:16" x14ac:dyDescent="0.25">
      <c r="M10205">
        <f>2*3*4</f>
        <v>24</v>
      </c>
      <c r="N10205">
        <v>2</v>
      </c>
      <c r="O10205">
        <v>3</v>
      </c>
      <c r="P10205">
        <v>4</v>
      </c>
    </row>
    <row r="10206" spans="13:16" x14ac:dyDescent="0.25">
      <c r="M10206">
        <f>2*3*5</f>
        <v>30</v>
      </c>
      <c r="N10206">
        <v>2</v>
      </c>
      <c r="O10206">
        <v>3</v>
      </c>
      <c r="P10206">
        <v>5</v>
      </c>
    </row>
    <row r="10207" spans="13:16" x14ac:dyDescent="0.25">
      <c r="M10207">
        <f>2*3*6</f>
        <v>36</v>
      </c>
      <c r="N10207">
        <v>2</v>
      </c>
      <c r="O10207">
        <v>3</v>
      </c>
      <c r="P10207">
        <v>6</v>
      </c>
    </row>
    <row r="10208" spans="13:16" x14ac:dyDescent="0.25">
      <c r="M10208">
        <f>2*3*7</f>
        <v>42</v>
      </c>
      <c r="N10208">
        <v>2</v>
      </c>
      <c r="O10208">
        <v>3</v>
      </c>
      <c r="P10208">
        <v>7</v>
      </c>
    </row>
    <row r="10209" spans="13:16" x14ac:dyDescent="0.25">
      <c r="M10209">
        <f>2*3*8</f>
        <v>48</v>
      </c>
      <c r="N10209">
        <v>2</v>
      </c>
      <c r="O10209">
        <v>3</v>
      </c>
      <c r="P10209">
        <v>8</v>
      </c>
    </row>
    <row r="10210" spans="13:16" x14ac:dyDescent="0.25">
      <c r="M10210">
        <f>2*3*9</f>
        <v>54</v>
      </c>
      <c r="N10210">
        <v>2</v>
      </c>
      <c r="O10210">
        <v>3</v>
      </c>
      <c r="P10210">
        <v>9</v>
      </c>
    </row>
    <row r="10211" spans="13:16" x14ac:dyDescent="0.25">
      <c r="M10211">
        <f>2*3*10</f>
        <v>60</v>
      </c>
      <c r="N10211">
        <v>2</v>
      </c>
      <c r="O10211">
        <v>3</v>
      </c>
      <c r="P10211">
        <v>10</v>
      </c>
    </row>
    <row r="10212" spans="13:16" x14ac:dyDescent="0.25">
      <c r="M10212">
        <f>2*3*1.1</f>
        <v>6.6000000000000005</v>
      </c>
      <c r="N10212">
        <v>2</v>
      </c>
      <c r="O10212">
        <v>3</v>
      </c>
      <c r="P10212">
        <v>1.1000000000000001</v>
      </c>
    </row>
    <row r="10213" spans="13:16" x14ac:dyDescent="0.25">
      <c r="M10213">
        <f>2*3*2.1</f>
        <v>12.600000000000001</v>
      </c>
      <c r="N10213">
        <v>2</v>
      </c>
      <c r="O10213">
        <v>3</v>
      </c>
      <c r="P10213">
        <v>2.1</v>
      </c>
    </row>
    <row r="10214" spans="13:16" x14ac:dyDescent="0.25">
      <c r="M10214">
        <f>2*3*3.1</f>
        <v>18.600000000000001</v>
      </c>
      <c r="N10214">
        <v>2</v>
      </c>
      <c r="O10214">
        <v>3</v>
      </c>
      <c r="P10214">
        <v>3.1</v>
      </c>
    </row>
    <row r="10215" spans="13:16" x14ac:dyDescent="0.25">
      <c r="M10215">
        <f>2*3*4.1</f>
        <v>24.599999999999998</v>
      </c>
      <c r="N10215">
        <v>2</v>
      </c>
      <c r="O10215">
        <v>3</v>
      </c>
      <c r="P10215">
        <v>4.0999999999999996</v>
      </c>
    </row>
    <row r="10216" spans="13:16" x14ac:dyDescent="0.25">
      <c r="M10216">
        <f>2*3*5.1</f>
        <v>30.599999999999998</v>
      </c>
      <c r="N10216">
        <v>2</v>
      </c>
      <c r="O10216">
        <v>3</v>
      </c>
      <c r="P10216">
        <v>5.0999999999999996</v>
      </c>
    </row>
    <row r="10217" spans="13:16" x14ac:dyDescent="0.25">
      <c r="M10217">
        <f>2*3*6.1</f>
        <v>36.599999999999994</v>
      </c>
      <c r="N10217">
        <v>2</v>
      </c>
      <c r="O10217">
        <v>3</v>
      </c>
      <c r="P10217">
        <v>6.1</v>
      </c>
    </row>
    <row r="10218" spans="13:16" x14ac:dyDescent="0.25">
      <c r="M10218">
        <f>2*3*7.1</f>
        <v>42.599999999999994</v>
      </c>
      <c r="N10218">
        <v>2</v>
      </c>
      <c r="O10218">
        <v>3</v>
      </c>
      <c r="P10218">
        <v>7.1</v>
      </c>
    </row>
    <row r="10219" spans="13:16" x14ac:dyDescent="0.25">
      <c r="M10219">
        <f>2*3*8.1</f>
        <v>48.599999999999994</v>
      </c>
      <c r="N10219">
        <v>2</v>
      </c>
      <c r="O10219">
        <v>3</v>
      </c>
      <c r="P10219">
        <v>8.1</v>
      </c>
    </row>
    <row r="10220" spans="13:16" x14ac:dyDescent="0.25">
      <c r="M10220">
        <f>2*3*9.1</f>
        <v>54.599999999999994</v>
      </c>
      <c r="N10220">
        <v>2</v>
      </c>
      <c r="O10220">
        <v>3</v>
      </c>
      <c r="P10220">
        <v>9.1</v>
      </c>
    </row>
    <row r="10221" spans="13:16" x14ac:dyDescent="0.25">
      <c r="M10221">
        <f>2*3*10.1</f>
        <v>60.599999999999994</v>
      </c>
      <c r="N10221">
        <v>2</v>
      </c>
      <c r="O10221">
        <v>3</v>
      </c>
      <c r="P10221">
        <v>10.1</v>
      </c>
    </row>
    <row r="10222" spans="13:16" x14ac:dyDescent="0.25">
      <c r="M10222">
        <f>2*3*1.2</f>
        <v>7.1999999999999993</v>
      </c>
      <c r="N10222">
        <v>2</v>
      </c>
      <c r="O10222">
        <v>3</v>
      </c>
      <c r="P10222">
        <v>1.2</v>
      </c>
    </row>
    <row r="10223" spans="13:16" x14ac:dyDescent="0.25">
      <c r="M10223">
        <f>2*3*2.2</f>
        <v>13.200000000000001</v>
      </c>
      <c r="N10223">
        <v>2</v>
      </c>
      <c r="O10223">
        <v>3</v>
      </c>
      <c r="P10223">
        <v>2.2000000000000002</v>
      </c>
    </row>
    <row r="10224" spans="13:16" x14ac:dyDescent="0.25">
      <c r="M10224">
        <f>2*3*3.2</f>
        <v>19.200000000000003</v>
      </c>
      <c r="N10224">
        <v>2</v>
      </c>
      <c r="O10224">
        <v>3</v>
      </c>
      <c r="P10224">
        <v>3.2</v>
      </c>
    </row>
    <row r="10225" spans="13:16" x14ac:dyDescent="0.25">
      <c r="M10225">
        <f>2*3*4.2</f>
        <v>25.200000000000003</v>
      </c>
      <c r="N10225">
        <v>2</v>
      </c>
      <c r="O10225">
        <v>3</v>
      </c>
      <c r="P10225">
        <v>4.2</v>
      </c>
    </row>
    <row r="10226" spans="13:16" x14ac:dyDescent="0.25">
      <c r="M10226">
        <f>2*3*5.2</f>
        <v>31.200000000000003</v>
      </c>
      <c r="N10226">
        <v>2</v>
      </c>
      <c r="O10226">
        <v>3</v>
      </c>
      <c r="P10226">
        <v>5.2</v>
      </c>
    </row>
    <row r="10227" spans="13:16" x14ac:dyDescent="0.25">
      <c r="M10227">
        <f>2*3*6.2</f>
        <v>37.200000000000003</v>
      </c>
      <c r="N10227">
        <v>2</v>
      </c>
      <c r="O10227">
        <v>3</v>
      </c>
      <c r="P10227">
        <v>6.2</v>
      </c>
    </row>
    <row r="10228" spans="13:16" x14ac:dyDescent="0.25">
      <c r="M10228">
        <f>2*3*7.2</f>
        <v>43.2</v>
      </c>
      <c r="N10228">
        <v>2</v>
      </c>
      <c r="O10228">
        <v>3</v>
      </c>
      <c r="P10228">
        <v>7.2</v>
      </c>
    </row>
    <row r="10229" spans="13:16" x14ac:dyDescent="0.25">
      <c r="M10229">
        <f>2*3*8.2</f>
        <v>49.199999999999996</v>
      </c>
      <c r="N10229">
        <v>2</v>
      </c>
      <c r="O10229">
        <v>3</v>
      </c>
      <c r="P10229">
        <v>8.1999999999999993</v>
      </c>
    </row>
    <row r="10230" spans="13:16" x14ac:dyDescent="0.25">
      <c r="M10230">
        <f>2*3*9.2</f>
        <v>55.199999999999996</v>
      </c>
      <c r="N10230">
        <v>2</v>
      </c>
      <c r="O10230">
        <v>3</v>
      </c>
      <c r="P10230">
        <v>9.1999999999999993</v>
      </c>
    </row>
    <row r="10231" spans="13:16" x14ac:dyDescent="0.25">
      <c r="M10231">
        <f>2*3*10.2</f>
        <v>61.199999999999996</v>
      </c>
      <c r="N10231">
        <v>2</v>
      </c>
      <c r="O10231">
        <v>3</v>
      </c>
      <c r="P10231">
        <v>10.199999999999999</v>
      </c>
    </row>
    <row r="10232" spans="13:16" x14ac:dyDescent="0.25">
      <c r="M10232">
        <f>2*3*1.3</f>
        <v>7.8000000000000007</v>
      </c>
      <c r="N10232">
        <v>2</v>
      </c>
      <c r="O10232">
        <v>3</v>
      </c>
      <c r="P10232">
        <v>1.3</v>
      </c>
    </row>
    <row r="10233" spans="13:16" x14ac:dyDescent="0.25">
      <c r="M10233">
        <f>2*3*2.3</f>
        <v>13.799999999999999</v>
      </c>
      <c r="N10233">
        <v>2</v>
      </c>
      <c r="O10233">
        <v>3</v>
      </c>
      <c r="P10233">
        <v>2.2999999999999998</v>
      </c>
    </row>
    <row r="10234" spans="13:16" x14ac:dyDescent="0.25">
      <c r="M10234">
        <f>2*3*3.3</f>
        <v>19.799999999999997</v>
      </c>
      <c r="N10234">
        <v>2</v>
      </c>
      <c r="O10234">
        <v>3</v>
      </c>
      <c r="P10234">
        <v>3.3</v>
      </c>
    </row>
    <row r="10235" spans="13:16" x14ac:dyDescent="0.25">
      <c r="M10235">
        <f>2*3*4.3</f>
        <v>25.799999999999997</v>
      </c>
      <c r="N10235">
        <v>2</v>
      </c>
      <c r="O10235">
        <v>3</v>
      </c>
      <c r="P10235">
        <v>4.3</v>
      </c>
    </row>
    <row r="10236" spans="13:16" x14ac:dyDescent="0.25">
      <c r="M10236">
        <f>2*3*5.3</f>
        <v>31.799999999999997</v>
      </c>
      <c r="N10236">
        <v>2</v>
      </c>
      <c r="O10236">
        <v>3</v>
      </c>
      <c r="P10236">
        <v>5.3</v>
      </c>
    </row>
    <row r="10237" spans="13:16" x14ac:dyDescent="0.25">
      <c r="M10237">
        <f>2*3*6.3</f>
        <v>37.799999999999997</v>
      </c>
      <c r="N10237">
        <v>2</v>
      </c>
      <c r="O10237">
        <v>3</v>
      </c>
      <c r="P10237">
        <v>6.3</v>
      </c>
    </row>
    <row r="10238" spans="13:16" x14ac:dyDescent="0.25">
      <c r="M10238">
        <f>2*3*7.3</f>
        <v>43.8</v>
      </c>
      <c r="N10238">
        <v>2</v>
      </c>
      <c r="O10238">
        <v>3</v>
      </c>
      <c r="P10238">
        <v>7.3</v>
      </c>
    </row>
    <row r="10239" spans="13:16" x14ac:dyDescent="0.25">
      <c r="M10239">
        <f>2*3*8.3</f>
        <v>49.800000000000004</v>
      </c>
      <c r="N10239">
        <v>2</v>
      </c>
      <c r="O10239">
        <v>3</v>
      </c>
      <c r="P10239">
        <v>8.3000000000000007</v>
      </c>
    </row>
    <row r="10240" spans="13:16" x14ac:dyDescent="0.25">
      <c r="M10240">
        <f>2*3*9.3</f>
        <v>55.800000000000004</v>
      </c>
      <c r="N10240">
        <v>2</v>
      </c>
      <c r="O10240">
        <v>3</v>
      </c>
      <c r="P10240">
        <v>9.3000000000000007</v>
      </c>
    </row>
    <row r="10241" spans="13:16" x14ac:dyDescent="0.25">
      <c r="M10241">
        <f>2*3*10.3</f>
        <v>61.800000000000004</v>
      </c>
      <c r="N10241">
        <v>2</v>
      </c>
      <c r="O10241">
        <v>3</v>
      </c>
      <c r="P10241">
        <v>10.3</v>
      </c>
    </row>
    <row r="10242" spans="13:16" x14ac:dyDescent="0.25">
      <c r="M10242">
        <f>2*3*1.4</f>
        <v>8.3999999999999986</v>
      </c>
      <c r="N10242">
        <v>2</v>
      </c>
      <c r="O10242">
        <v>3</v>
      </c>
      <c r="P10242">
        <v>1.4</v>
      </c>
    </row>
    <row r="10243" spans="13:16" x14ac:dyDescent="0.25">
      <c r="M10243">
        <f>2*3*2.4</f>
        <v>14.399999999999999</v>
      </c>
      <c r="N10243">
        <v>2</v>
      </c>
      <c r="O10243">
        <v>3</v>
      </c>
      <c r="P10243">
        <v>2.4</v>
      </c>
    </row>
    <row r="10244" spans="13:16" x14ac:dyDescent="0.25">
      <c r="M10244">
        <f>2*3*3.4</f>
        <v>20.399999999999999</v>
      </c>
      <c r="N10244">
        <v>2</v>
      </c>
      <c r="O10244">
        <v>3</v>
      </c>
      <c r="P10244">
        <v>3.4</v>
      </c>
    </row>
    <row r="10245" spans="13:16" x14ac:dyDescent="0.25">
      <c r="M10245">
        <f>2*3*4.4</f>
        <v>26.400000000000002</v>
      </c>
      <c r="N10245">
        <v>2</v>
      </c>
      <c r="O10245">
        <v>3</v>
      </c>
      <c r="P10245">
        <v>4.4000000000000004</v>
      </c>
    </row>
    <row r="10246" spans="13:16" x14ac:dyDescent="0.25">
      <c r="M10246">
        <f>2*3*5.4</f>
        <v>32.400000000000006</v>
      </c>
      <c r="N10246">
        <v>2</v>
      </c>
      <c r="O10246">
        <v>3</v>
      </c>
      <c r="P10246">
        <v>5.4</v>
      </c>
    </row>
    <row r="10247" spans="13:16" x14ac:dyDescent="0.25">
      <c r="M10247">
        <f>2*3*6.4</f>
        <v>38.400000000000006</v>
      </c>
      <c r="N10247">
        <v>2</v>
      </c>
      <c r="O10247">
        <v>3</v>
      </c>
      <c r="P10247">
        <v>6.4</v>
      </c>
    </row>
    <row r="10248" spans="13:16" x14ac:dyDescent="0.25">
      <c r="M10248">
        <f>2*3*7.4</f>
        <v>44.400000000000006</v>
      </c>
      <c r="N10248">
        <v>2</v>
      </c>
      <c r="O10248">
        <v>3</v>
      </c>
      <c r="P10248">
        <v>7.4</v>
      </c>
    </row>
    <row r="10249" spans="13:16" x14ac:dyDescent="0.25">
      <c r="M10249">
        <f>2*3*8.4</f>
        <v>50.400000000000006</v>
      </c>
      <c r="N10249">
        <v>2</v>
      </c>
      <c r="O10249">
        <v>3</v>
      </c>
      <c r="P10249">
        <v>8.4</v>
      </c>
    </row>
    <row r="10250" spans="13:16" x14ac:dyDescent="0.25">
      <c r="M10250">
        <f>2*3*9.4</f>
        <v>56.400000000000006</v>
      </c>
      <c r="N10250">
        <v>2</v>
      </c>
      <c r="O10250">
        <v>3</v>
      </c>
      <c r="P10250">
        <v>9.4</v>
      </c>
    </row>
    <row r="10251" spans="13:16" x14ac:dyDescent="0.25">
      <c r="M10251">
        <f>2*3*10.4</f>
        <v>62.400000000000006</v>
      </c>
      <c r="N10251">
        <v>2</v>
      </c>
      <c r="O10251">
        <v>3</v>
      </c>
      <c r="P10251">
        <v>10.4</v>
      </c>
    </row>
    <row r="10252" spans="13:16" x14ac:dyDescent="0.25">
      <c r="M10252">
        <f>2*3*1.5</f>
        <v>9</v>
      </c>
      <c r="N10252">
        <v>2</v>
      </c>
      <c r="O10252">
        <v>3</v>
      </c>
      <c r="P10252">
        <v>1.5</v>
      </c>
    </row>
    <row r="10253" spans="13:16" x14ac:dyDescent="0.25">
      <c r="M10253">
        <f>2*3*2.5</f>
        <v>15</v>
      </c>
      <c r="N10253">
        <v>2</v>
      </c>
      <c r="O10253">
        <v>3</v>
      </c>
      <c r="P10253">
        <v>2.5</v>
      </c>
    </row>
    <row r="10254" spans="13:16" x14ac:dyDescent="0.25">
      <c r="M10254">
        <f>2*3*3.5</f>
        <v>21</v>
      </c>
      <c r="N10254">
        <v>2</v>
      </c>
      <c r="O10254">
        <v>3</v>
      </c>
      <c r="P10254">
        <v>3.5</v>
      </c>
    </row>
    <row r="10255" spans="13:16" x14ac:dyDescent="0.25">
      <c r="M10255">
        <f>2*3*4.5</f>
        <v>27</v>
      </c>
      <c r="N10255">
        <v>2</v>
      </c>
      <c r="O10255">
        <v>3</v>
      </c>
      <c r="P10255">
        <v>4.5</v>
      </c>
    </row>
    <row r="10256" spans="13:16" x14ac:dyDescent="0.25">
      <c r="M10256">
        <f>2*3*5.5</f>
        <v>33</v>
      </c>
      <c r="N10256">
        <v>2</v>
      </c>
      <c r="O10256">
        <v>3</v>
      </c>
      <c r="P10256">
        <v>5.5</v>
      </c>
    </row>
    <row r="10257" spans="13:16" x14ac:dyDescent="0.25">
      <c r="M10257">
        <f>2*3*6.5</f>
        <v>39</v>
      </c>
      <c r="N10257">
        <v>2</v>
      </c>
      <c r="O10257">
        <v>3</v>
      </c>
      <c r="P10257">
        <v>6.5</v>
      </c>
    </row>
    <row r="10258" spans="13:16" x14ac:dyDescent="0.25">
      <c r="M10258">
        <f>2*3*7.5</f>
        <v>45</v>
      </c>
      <c r="N10258">
        <v>2</v>
      </c>
      <c r="O10258">
        <v>3</v>
      </c>
      <c r="P10258">
        <v>7.5</v>
      </c>
    </row>
    <row r="10259" spans="13:16" x14ac:dyDescent="0.25">
      <c r="M10259">
        <f>2*3*8.5</f>
        <v>51</v>
      </c>
      <c r="N10259">
        <v>2</v>
      </c>
      <c r="O10259">
        <v>3</v>
      </c>
      <c r="P10259">
        <v>8.5</v>
      </c>
    </row>
    <row r="10260" spans="13:16" x14ac:dyDescent="0.25">
      <c r="M10260">
        <f>2*3*9.5</f>
        <v>57</v>
      </c>
      <c r="N10260">
        <v>2</v>
      </c>
      <c r="O10260">
        <v>3</v>
      </c>
      <c r="P10260">
        <v>9.5</v>
      </c>
    </row>
    <row r="10261" spans="13:16" x14ac:dyDescent="0.25">
      <c r="M10261">
        <f>2*3*10.5</f>
        <v>63</v>
      </c>
      <c r="N10261">
        <v>2</v>
      </c>
      <c r="O10261">
        <v>3</v>
      </c>
      <c r="P10261">
        <v>10.5</v>
      </c>
    </row>
    <row r="10262" spans="13:16" x14ac:dyDescent="0.25">
      <c r="M10262">
        <f>2*3*1.6</f>
        <v>9.6000000000000014</v>
      </c>
      <c r="N10262">
        <v>2</v>
      </c>
      <c r="O10262">
        <v>3</v>
      </c>
      <c r="P10262">
        <v>1.6</v>
      </c>
    </row>
    <row r="10263" spans="13:16" x14ac:dyDescent="0.25">
      <c r="M10263">
        <f>2*3*2.6</f>
        <v>15.600000000000001</v>
      </c>
      <c r="N10263">
        <v>2</v>
      </c>
      <c r="O10263">
        <v>3</v>
      </c>
      <c r="P10263">
        <v>2.6</v>
      </c>
    </row>
    <row r="10264" spans="13:16" x14ac:dyDescent="0.25">
      <c r="M10264">
        <f>2*3*3.6</f>
        <v>21.6</v>
      </c>
      <c r="N10264">
        <v>2</v>
      </c>
      <c r="O10264">
        <v>3</v>
      </c>
      <c r="P10264">
        <v>3.6</v>
      </c>
    </row>
    <row r="10265" spans="13:16" x14ac:dyDescent="0.25">
      <c r="M10265">
        <f>2*3*4.6</f>
        <v>27.599999999999998</v>
      </c>
      <c r="N10265">
        <v>2</v>
      </c>
      <c r="O10265">
        <v>3</v>
      </c>
      <c r="P10265">
        <v>4.5999999999999996</v>
      </c>
    </row>
    <row r="10266" spans="13:16" x14ac:dyDescent="0.25">
      <c r="M10266">
        <f>2*3*5.6</f>
        <v>33.599999999999994</v>
      </c>
      <c r="N10266">
        <v>2</v>
      </c>
      <c r="O10266">
        <v>3</v>
      </c>
      <c r="P10266">
        <v>5.6</v>
      </c>
    </row>
    <row r="10267" spans="13:16" x14ac:dyDescent="0.25">
      <c r="M10267">
        <f>2*3*6.6</f>
        <v>39.599999999999994</v>
      </c>
      <c r="N10267">
        <v>2</v>
      </c>
      <c r="O10267">
        <v>3</v>
      </c>
      <c r="P10267">
        <v>6.6</v>
      </c>
    </row>
    <row r="10268" spans="13:16" x14ac:dyDescent="0.25">
      <c r="M10268">
        <f>2*3*7.6</f>
        <v>45.599999999999994</v>
      </c>
      <c r="N10268">
        <v>2</v>
      </c>
      <c r="O10268">
        <v>3</v>
      </c>
      <c r="P10268">
        <v>7.6</v>
      </c>
    </row>
    <row r="10269" spans="13:16" x14ac:dyDescent="0.25">
      <c r="M10269">
        <f>2*3*8.6</f>
        <v>51.599999999999994</v>
      </c>
      <c r="N10269">
        <v>2</v>
      </c>
      <c r="O10269">
        <v>3</v>
      </c>
      <c r="P10269">
        <v>8.6</v>
      </c>
    </row>
    <row r="10270" spans="13:16" x14ac:dyDescent="0.25">
      <c r="M10270">
        <f>2*3*9.6</f>
        <v>57.599999999999994</v>
      </c>
      <c r="N10270">
        <v>2</v>
      </c>
      <c r="O10270">
        <v>3</v>
      </c>
      <c r="P10270">
        <v>9.6</v>
      </c>
    </row>
    <row r="10271" spans="13:16" x14ac:dyDescent="0.25">
      <c r="M10271">
        <f>2*3*10.6</f>
        <v>63.599999999999994</v>
      </c>
      <c r="N10271">
        <v>2</v>
      </c>
      <c r="O10271">
        <v>3</v>
      </c>
      <c r="P10271">
        <v>10.6</v>
      </c>
    </row>
    <row r="10272" spans="13:16" x14ac:dyDescent="0.25">
      <c r="M10272">
        <f>2*3*1.7</f>
        <v>10.199999999999999</v>
      </c>
      <c r="N10272">
        <v>2</v>
      </c>
      <c r="O10272">
        <v>3</v>
      </c>
      <c r="P10272">
        <v>1.7</v>
      </c>
    </row>
    <row r="10273" spans="13:16" x14ac:dyDescent="0.25">
      <c r="M10273">
        <f>2*3*2.7</f>
        <v>16.200000000000003</v>
      </c>
      <c r="N10273">
        <v>2</v>
      </c>
      <c r="O10273">
        <v>3</v>
      </c>
      <c r="P10273">
        <v>2.7</v>
      </c>
    </row>
    <row r="10274" spans="13:16" x14ac:dyDescent="0.25">
      <c r="M10274">
        <f>2*3*3.7</f>
        <v>22.200000000000003</v>
      </c>
      <c r="N10274">
        <v>2</v>
      </c>
      <c r="O10274">
        <v>3</v>
      </c>
      <c r="P10274">
        <v>3.7</v>
      </c>
    </row>
    <row r="10275" spans="13:16" x14ac:dyDescent="0.25">
      <c r="M10275">
        <f>2*3*4.7</f>
        <v>28.200000000000003</v>
      </c>
      <c r="N10275">
        <v>2</v>
      </c>
      <c r="O10275">
        <v>3</v>
      </c>
      <c r="P10275">
        <v>4.7</v>
      </c>
    </row>
    <row r="10276" spans="13:16" x14ac:dyDescent="0.25">
      <c r="M10276">
        <f>2*3*5.7</f>
        <v>34.200000000000003</v>
      </c>
      <c r="N10276">
        <v>2</v>
      </c>
      <c r="O10276">
        <v>3</v>
      </c>
      <c r="P10276">
        <v>5.7</v>
      </c>
    </row>
    <row r="10277" spans="13:16" x14ac:dyDescent="0.25">
      <c r="M10277">
        <f>2*3*6.7</f>
        <v>40.200000000000003</v>
      </c>
      <c r="N10277">
        <v>2</v>
      </c>
      <c r="O10277">
        <v>3</v>
      </c>
      <c r="P10277">
        <v>6.7</v>
      </c>
    </row>
    <row r="10278" spans="13:16" x14ac:dyDescent="0.25">
      <c r="M10278">
        <f>2*3*7.7</f>
        <v>46.2</v>
      </c>
      <c r="N10278">
        <v>2</v>
      </c>
      <c r="O10278">
        <v>3</v>
      </c>
      <c r="P10278">
        <v>7.7</v>
      </c>
    </row>
    <row r="10279" spans="13:16" x14ac:dyDescent="0.25">
      <c r="M10279">
        <f>2*3*8.7</f>
        <v>52.199999999999996</v>
      </c>
      <c r="N10279">
        <v>2</v>
      </c>
      <c r="O10279">
        <v>3</v>
      </c>
      <c r="P10279">
        <v>8.6999999999999993</v>
      </c>
    </row>
    <row r="10280" spans="13:16" x14ac:dyDescent="0.25">
      <c r="M10280">
        <f>2*3*9.7</f>
        <v>58.199999999999996</v>
      </c>
      <c r="N10280">
        <v>2</v>
      </c>
      <c r="O10280">
        <v>3</v>
      </c>
      <c r="P10280">
        <v>9.6999999999999993</v>
      </c>
    </row>
    <row r="10281" spans="13:16" x14ac:dyDescent="0.25">
      <c r="M10281">
        <f>2*3*10.7</f>
        <v>64.199999999999989</v>
      </c>
      <c r="N10281">
        <v>2</v>
      </c>
      <c r="O10281">
        <v>3</v>
      </c>
      <c r="P10281">
        <v>10.7</v>
      </c>
    </row>
    <row r="10282" spans="13:16" x14ac:dyDescent="0.25">
      <c r="M10282">
        <f>2*3*1.8</f>
        <v>10.8</v>
      </c>
      <c r="N10282">
        <v>2</v>
      </c>
      <c r="O10282">
        <v>3</v>
      </c>
      <c r="P10282">
        <v>1.8</v>
      </c>
    </row>
    <row r="10283" spans="13:16" x14ac:dyDescent="0.25">
      <c r="M10283">
        <f>2*3*2.8</f>
        <v>16.799999999999997</v>
      </c>
      <c r="N10283">
        <v>2</v>
      </c>
      <c r="O10283">
        <v>3</v>
      </c>
      <c r="P10283">
        <v>2.8</v>
      </c>
    </row>
    <row r="10284" spans="13:16" x14ac:dyDescent="0.25">
      <c r="M10284">
        <f>2*3*3.8</f>
        <v>22.799999999999997</v>
      </c>
      <c r="N10284">
        <v>2</v>
      </c>
      <c r="O10284">
        <v>3</v>
      </c>
      <c r="P10284">
        <v>3.8</v>
      </c>
    </row>
    <row r="10285" spans="13:16" x14ac:dyDescent="0.25">
      <c r="M10285">
        <f>2*3*4.8</f>
        <v>28.799999999999997</v>
      </c>
      <c r="N10285">
        <v>2</v>
      </c>
      <c r="O10285">
        <v>3</v>
      </c>
      <c r="P10285">
        <v>4.8</v>
      </c>
    </row>
    <row r="10286" spans="13:16" x14ac:dyDescent="0.25">
      <c r="M10286">
        <f>2*3*5.8</f>
        <v>34.799999999999997</v>
      </c>
      <c r="N10286">
        <v>2</v>
      </c>
      <c r="O10286">
        <v>3</v>
      </c>
      <c r="P10286">
        <v>5.8</v>
      </c>
    </row>
    <row r="10287" spans="13:16" x14ac:dyDescent="0.25">
      <c r="M10287">
        <f>2*3*6.8</f>
        <v>40.799999999999997</v>
      </c>
      <c r="N10287">
        <v>2</v>
      </c>
      <c r="O10287">
        <v>3</v>
      </c>
      <c r="P10287">
        <v>6.8</v>
      </c>
    </row>
    <row r="10288" spans="13:16" x14ac:dyDescent="0.25">
      <c r="M10288">
        <f>2*3*7.8</f>
        <v>46.8</v>
      </c>
      <c r="N10288">
        <v>2</v>
      </c>
      <c r="O10288">
        <v>3</v>
      </c>
      <c r="P10288">
        <v>7.8</v>
      </c>
    </row>
    <row r="10289" spans="13:16" x14ac:dyDescent="0.25">
      <c r="M10289">
        <f>2*3*8.8</f>
        <v>52.800000000000004</v>
      </c>
      <c r="N10289">
        <v>2</v>
      </c>
      <c r="O10289">
        <v>3</v>
      </c>
      <c r="P10289">
        <v>8.8000000000000007</v>
      </c>
    </row>
    <row r="10290" spans="13:16" x14ac:dyDescent="0.25">
      <c r="M10290">
        <f>2*3*9.8</f>
        <v>58.800000000000004</v>
      </c>
      <c r="N10290">
        <v>2</v>
      </c>
      <c r="O10290">
        <v>3</v>
      </c>
      <c r="P10290">
        <v>9.8000000000000007</v>
      </c>
    </row>
    <row r="10291" spans="13:16" x14ac:dyDescent="0.25">
      <c r="M10291">
        <f>2*3*10.8</f>
        <v>64.800000000000011</v>
      </c>
      <c r="N10291">
        <v>2</v>
      </c>
      <c r="O10291">
        <v>3</v>
      </c>
      <c r="P10291">
        <v>10.8</v>
      </c>
    </row>
    <row r="10292" spans="13:16" x14ac:dyDescent="0.25">
      <c r="M10292">
        <f>2*3*1.9</f>
        <v>11.399999999999999</v>
      </c>
      <c r="N10292">
        <v>2</v>
      </c>
      <c r="O10292">
        <v>3</v>
      </c>
      <c r="P10292">
        <v>1.9</v>
      </c>
    </row>
    <row r="10293" spans="13:16" x14ac:dyDescent="0.25">
      <c r="M10293">
        <f>2*3*2.9</f>
        <v>17.399999999999999</v>
      </c>
      <c r="N10293">
        <v>2</v>
      </c>
      <c r="O10293">
        <v>3</v>
      </c>
      <c r="P10293">
        <v>2.9</v>
      </c>
    </row>
    <row r="10294" spans="13:16" x14ac:dyDescent="0.25">
      <c r="M10294">
        <f>2*3*3.9</f>
        <v>23.4</v>
      </c>
      <c r="N10294">
        <v>2</v>
      </c>
      <c r="O10294">
        <v>3</v>
      </c>
      <c r="P10294">
        <v>3.9</v>
      </c>
    </row>
    <row r="10295" spans="13:16" x14ac:dyDescent="0.25">
      <c r="M10295">
        <f>2*3*4.9</f>
        <v>29.400000000000002</v>
      </c>
      <c r="N10295">
        <v>2</v>
      </c>
      <c r="O10295">
        <v>3</v>
      </c>
      <c r="P10295">
        <v>4.9000000000000004</v>
      </c>
    </row>
    <row r="10296" spans="13:16" x14ac:dyDescent="0.25">
      <c r="M10296">
        <f>2*3*5.9</f>
        <v>35.400000000000006</v>
      </c>
      <c r="N10296">
        <v>2</v>
      </c>
      <c r="O10296">
        <v>3</v>
      </c>
      <c r="P10296">
        <v>5.9</v>
      </c>
    </row>
    <row r="10297" spans="13:16" x14ac:dyDescent="0.25">
      <c r="M10297">
        <f>2*3*6.9</f>
        <v>41.400000000000006</v>
      </c>
      <c r="N10297">
        <v>2</v>
      </c>
      <c r="O10297">
        <v>3</v>
      </c>
      <c r="P10297">
        <v>6.9</v>
      </c>
    </row>
    <row r="10298" spans="13:16" x14ac:dyDescent="0.25">
      <c r="M10298">
        <f>2*3*7.9</f>
        <v>47.400000000000006</v>
      </c>
      <c r="N10298">
        <v>2</v>
      </c>
      <c r="O10298">
        <v>3</v>
      </c>
      <c r="P10298">
        <v>7.9</v>
      </c>
    </row>
    <row r="10299" spans="13:16" x14ac:dyDescent="0.25">
      <c r="M10299">
        <f>2*3*8.9</f>
        <v>53.400000000000006</v>
      </c>
      <c r="N10299">
        <v>2</v>
      </c>
      <c r="O10299">
        <v>3</v>
      </c>
      <c r="P10299">
        <v>8.9</v>
      </c>
    </row>
    <row r="10300" spans="13:16" x14ac:dyDescent="0.25">
      <c r="M10300">
        <f>2*3*9.9</f>
        <v>59.400000000000006</v>
      </c>
      <c r="N10300">
        <v>2</v>
      </c>
      <c r="O10300">
        <v>3</v>
      </c>
      <c r="P10300">
        <v>9.9</v>
      </c>
    </row>
    <row r="10301" spans="13:16" x14ac:dyDescent="0.25">
      <c r="M10301">
        <f>2*3*10.9</f>
        <v>65.400000000000006</v>
      </c>
      <c r="N10301">
        <v>2</v>
      </c>
      <c r="O10301">
        <v>3</v>
      </c>
      <c r="P10301">
        <v>10.9</v>
      </c>
    </row>
    <row r="10302" spans="13:16" x14ac:dyDescent="0.25">
      <c r="M10302">
        <f>2*4*1</f>
        <v>8</v>
      </c>
      <c r="N10302">
        <v>2</v>
      </c>
      <c r="O10302">
        <v>4</v>
      </c>
      <c r="P10302">
        <v>1</v>
      </c>
    </row>
    <row r="10303" spans="13:16" x14ac:dyDescent="0.25">
      <c r="M10303">
        <f>2*4*2</f>
        <v>16</v>
      </c>
      <c r="N10303">
        <v>2</v>
      </c>
      <c r="O10303">
        <v>4</v>
      </c>
      <c r="P10303">
        <v>2</v>
      </c>
    </row>
    <row r="10304" spans="13:16" x14ac:dyDescent="0.25">
      <c r="M10304">
        <f>2*4*3</f>
        <v>24</v>
      </c>
      <c r="N10304">
        <v>2</v>
      </c>
      <c r="O10304">
        <v>4</v>
      </c>
      <c r="P10304">
        <v>3</v>
      </c>
    </row>
    <row r="10305" spans="13:16" x14ac:dyDescent="0.25">
      <c r="M10305">
        <f>2*4*4</f>
        <v>32</v>
      </c>
      <c r="N10305">
        <v>2</v>
      </c>
      <c r="O10305">
        <v>4</v>
      </c>
      <c r="P10305">
        <v>4</v>
      </c>
    </row>
    <row r="10306" spans="13:16" x14ac:dyDescent="0.25">
      <c r="M10306">
        <f>2*4*5</f>
        <v>40</v>
      </c>
      <c r="N10306">
        <v>2</v>
      </c>
      <c r="O10306">
        <v>4</v>
      </c>
      <c r="P10306">
        <v>5</v>
      </c>
    </row>
    <row r="10307" spans="13:16" x14ac:dyDescent="0.25">
      <c r="M10307">
        <f>2*4*6</f>
        <v>48</v>
      </c>
      <c r="N10307">
        <v>2</v>
      </c>
      <c r="O10307">
        <v>4</v>
      </c>
      <c r="P10307">
        <v>6</v>
      </c>
    </row>
    <row r="10308" spans="13:16" x14ac:dyDescent="0.25">
      <c r="M10308">
        <f>2*4*7</f>
        <v>56</v>
      </c>
      <c r="N10308">
        <v>2</v>
      </c>
      <c r="O10308">
        <v>4</v>
      </c>
      <c r="P10308">
        <v>7</v>
      </c>
    </row>
    <row r="10309" spans="13:16" x14ac:dyDescent="0.25">
      <c r="M10309">
        <f>2*4*8</f>
        <v>64</v>
      </c>
      <c r="N10309">
        <v>2</v>
      </c>
      <c r="O10309">
        <v>4</v>
      </c>
      <c r="P10309">
        <v>8</v>
      </c>
    </row>
    <row r="10310" spans="13:16" x14ac:dyDescent="0.25">
      <c r="M10310">
        <f>2*4*9</f>
        <v>72</v>
      </c>
      <c r="N10310">
        <v>2</v>
      </c>
      <c r="O10310">
        <v>4</v>
      </c>
      <c r="P10310">
        <v>9</v>
      </c>
    </row>
    <row r="10311" spans="13:16" x14ac:dyDescent="0.25">
      <c r="M10311">
        <f>2*4*10</f>
        <v>80</v>
      </c>
      <c r="N10311">
        <v>2</v>
      </c>
      <c r="O10311">
        <v>4</v>
      </c>
      <c r="P10311">
        <v>10</v>
      </c>
    </row>
    <row r="10312" spans="13:16" x14ac:dyDescent="0.25">
      <c r="M10312">
        <f>2*4*1.1</f>
        <v>8.8000000000000007</v>
      </c>
      <c r="N10312">
        <v>2</v>
      </c>
      <c r="O10312">
        <v>4</v>
      </c>
      <c r="P10312">
        <v>1.1000000000000001</v>
      </c>
    </row>
    <row r="10313" spans="13:16" x14ac:dyDescent="0.25">
      <c r="M10313">
        <f>2*4*2.1</f>
        <v>16.8</v>
      </c>
      <c r="N10313">
        <v>2</v>
      </c>
      <c r="O10313">
        <v>4</v>
      </c>
      <c r="P10313">
        <v>2.1</v>
      </c>
    </row>
    <row r="10314" spans="13:16" x14ac:dyDescent="0.25">
      <c r="M10314">
        <f>2*4*3.1</f>
        <v>24.8</v>
      </c>
      <c r="N10314">
        <v>2</v>
      </c>
      <c r="O10314">
        <v>4</v>
      </c>
      <c r="P10314">
        <v>3.1</v>
      </c>
    </row>
    <row r="10315" spans="13:16" x14ac:dyDescent="0.25">
      <c r="M10315">
        <f>2*4*4.1</f>
        <v>32.799999999999997</v>
      </c>
      <c r="N10315">
        <v>2</v>
      </c>
      <c r="O10315">
        <v>4</v>
      </c>
      <c r="P10315">
        <v>4.0999999999999996</v>
      </c>
    </row>
    <row r="10316" spans="13:16" x14ac:dyDescent="0.25">
      <c r="M10316">
        <f>2*4*5.1</f>
        <v>40.799999999999997</v>
      </c>
      <c r="N10316">
        <v>2</v>
      </c>
      <c r="O10316">
        <v>4</v>
      </c>
      <c r="P10316">
        <v>5.0999999999999996</v>
      </c>
    </row>
    <row r="10317" spans="13:16" x14ac:dyDescent="0.25">
      <c r="M10317">
        <f>2*4*6.1</f>
        <v>48.8</v>
      </c>
      <c r="N10317">
        <v>2</v>
      </c>
      <c r="O10317">
        <v>4</v>
      </c>
      <c r="P10317">
        <v>6.1</v>
      </c>
    </row>
    <row r="10318" spans="13:16" x14ac:dyDescent="0.25">
      <c r="M10318">
        <f>2*4*7.1</f>
        <v>56.8</v>
      </c>
      <c r="N10318">
        <v>2</v>
      </c>
      <c r="O10318">
        <v>4</v>
      </c>
      <c r="P10318">
        <v>7.1</v>
      </c>
    </row>
    <row r="10319" spans="13:16" x14ac:dyDescent="0.25">
      <c r="M10319">
        <f>2*4*8.1</f>
        <v>64.8</v>
      </c>
      <c r="N10319">
        <v>2</v>
      </c>
      <c r="O10319">
        <v>4</v>
      </c>
      <c r="P10319">
        <v>8.1</v>
      </c>
    </row>
    <row r="10320" spans="13:16" x14ac:dyDescent="0.25">
      <c r="M10320">
        <f>2*4*9.1</f>
        <v>72.8</v>
      </c>
      <c r="N10320">
        <v>2</v>
      </c>
      <c r="O10320">
        <v>4</v>
      </c>
      <c r="P10320">
        <v>9.1</v>
      </c>
    </row>
    <row r="10321" spans="13:16" x14ac:dyDescent="0.25">
      <c r="M10321">
        <f>2*4*10.1</f>
        <v>80.8</v>
      </c>
      <c r="N10321">
        <v>2</v>
      </c>
      <c r="O10321">
        <v>4</v>
      </c>
      <c r="P10321">
        <v>10.1</v>
      </c>
    </row>
    <row r="10322" spans="13:16" x14ac:dyDescent="0.25">
      <c r="M10322">
        <f>2*4*1.2</f>
        <v>9.6</v>
      </c>
      <c r="N10322">
        <v>2</v>
      </c>
      <c r="O10322">
        <v>4</v>
      </c>
      <c r="P10322">
        <v>1.2</v>
      </c>
    </row>
    <row r="10323" spans="13:16" x14ac:dyDescent="0.25">
      <c r="M10323">
        <f>2*4*2.2</f>
        <v>17.600000000000001</v>
      </c>
      <c r="N10323">
        <v>2</v>
      </c>
      <c r="O10323">
        <v>4</v>
      </c>
      <c r="P10323">
        <v>2.2000000000000002</v>
      </c>
    </row>
    <row r="10324" spans="13:16" x14ac:dyDescent="0.25">
      <c r="M10324">
        <f>2*4*3.2</f>
        <v>25.6</v>
      </c>
      <c r="N10324">
        <v>2</v>
      </c>
      <c r="O10324">
        <v>4</v>
      </c>
      <c r="P10324">
        <v>3.2</v>
      </c>
    </row>
    <row r="10325" spans="13:16" x14ac:dyDescent="0.25">
      <c r="M10325">
        <f>2*4*4.2</f>
        <v>33.6</v>
      </c>
      <c r="N10325">
        <v>2</v>
      </c>
      <c r="O10325">
        <v>4</v>
      </c>
      <c r="P10325">
        <v>4.2</v>
      </c>
    </row>
    <row r="10326" spans="13:16" x14ac:dyDescent="0.25">
      <c r="M10326">
        <f>2*4*5.2</f>
        <v>41.6</v>
      </c>
      <c r="N10326">
        <v>2</v>
      </c>
      <c r="O10326">
        <v>4</v>
      </c>
      <c r="P10326">
        <v>5.2</v>
      </c>
    </row>
    <row r="10327" spans="13:16" x14ac:dyDescent="0.25">
      <c r="M10327">
        <f>2*4*6.2</f>
        <v>49.6</v>
      </c>
      <c r="N10327">
        <v>2</v>
      </c>
      <c r="O10327">
        <v>4</v>
      </c>
      <c r="P10327">
        <v>6.2</v>
      </c>
    </row>
    <row r="10328" spans="13:16" x14ac:dyDescent="0.25">
      <c r="M10328">
        <f>2*4*7.2</f>
        <v>57.6</v>
      </c>
      <c r="N10328">
        <v>2</v>
      </c>
      <c r="O10328">
        <v>4</v>
      </c>
      <c r="P10328">
        <v>7.2</v>
      </c>
    </row>
    <row r="10329" spans="13:16" x14ac:dyDescent="0.25">
      <c r="M10329">
        <f>2*4*8.2</f>
        <v>65.599999999999994</v>
      </c>
      <c r="N10329">
        <v>2</v>
      </c>
      <c r="O10329">
        <v>4</v>
      </c>
      <c r="P10329">
        <v>8.1999999999999993</v>
      </c>
    </row>
    <row r="10330" spans="13:16" x14ac:dyDescent="0.25">
      <c r="M10330">
        <f>2*4*9.2</f>
        <v>73.599999999999994</v>
      </c>
      <c r="N10330">
        <v>2</v>
      </c>
      <c r="O10330">
        <v>4</v>
      </c>
      <c r="P10330">
        <v>9.1999999999999993</v>
      </c>
    </row>
    <row r="10331" spans="13:16" x14ac:dyDescent="0.25">
      <c r="M10331">
        <f>2*4*10.2</f>
        <v>81.599999999999994</v>
      </c>
      <c r="N10331">
        <v>2</v>
      </c>
      <c r="O10331">
        <v>4</v>
      </c>
      <c r="P10331">
        <v>10.199999999999999</v>
      </c>
    </row>
    <row r="10332" spans="13:16" x14ac:dyDescent="0.25">
      <c r="M10332">
        <f>2*4*1.3</f>
        <v>10.4</v>
      </c>
      <c r="N10332">
        <v>2</v>
      </c>
      <c r="O10332">
        <v>4</v>
      </c>
      <c r="P10332">
        <v>1.3</v>
      </c>
    </row>
    <row r="10333" spans="13:16" x14ac:dyDescent="0.25">
      <c r="M10333">
        <f>2*4*2.3</f>
        <v>18.399999999999999</v>
      </c>
      <c r="N10333">
        <v>2</v>
      </c>
      <c r="O10333">
        <v>4</v>
      </c>
      <c r="P10333">
        <v>2.2999999999999998</v>
      </c>
    </row>
    <row r="10334" spans="13:16" x14ac:dyDescent="0.25">
      <c r="M10334">
        <f>2*4*3.3</f>
        <v>26.4</v>
      </c>
      <c r="N10334">
        <v>2</v>
      </c>
      <c r="O10334">
        <v>4</v>
      </c>
      <c r="P10334">
        <v>3.3</v>
      </c>
    </row>
    <row r="10335" spans="13:16" x14ac:dyDescent="0.25">
      <c r="M10335">
        <f>2*4*4.3</f>
        <v>34.4</v>
      </c>
      <c r="N10335">
        <v>2</v>
      </c>
      <c r="O10335">
        <v>4</v>
      </c>
      <c r="P10335">
        <v>4.3</v>
      </c>
    </row>
    <row r="10336" spans="13:16" x14ac:dyDescent="0.25">
      <c r="M10336">
        <f>2*4*5.3</f>
        <v>42.4</v>
      </c>
      <c r="N10336">
        <v>2</v>
      </c>
      <c r="O10336">
        <v>4</v>
      </c>
      <c r="P10336">
        <v>5.3</v>
      </c>
    </row>
    <row r="10337" spans="13:16" x14ac:dyDescent="0.25">
      <c r="M10337">
        <f>2*4*6.3</f>
        <v>50.4</v>
      </c>
      <c r="N10337">
        <v>2</v>
      </c>
      <c r="O10337">
        <v>4</v>
      </c>
      <c r="P10337">
        <v>6.3</v>
      </c>
    </row>
    <row r="10338" spans="13:16" x14ac:dyDescent="0.25">
      <c r="M10338">
        <f>2*4*7.3</f>
        <v>58.4</v>
      </c>
      <c r="N10338">
        <v>2</v>
      </c>
      <c r="O10338">
        <v>4</v>
      </c>
      <c r="P10338">
        <v>7.3</v>
      </c>
    </row>
    <row r="10339" spans="13:16" x14ac:dyDescent="0.25">
      <c r="M10339">
        <f>2*4*8.3</f>
        <v>66.400000000000006</v>
      </c>
      <c r="N10339">
        <v>2</v>
      </c>
      <c r="O10339">
        <v>4</v>
      </c>
      <c r="P10339">
        <v>8.3000000000000007</v>
      </c>
    </row>
    <row r="10340" spans="13:16" x14ac:dyDescent="0.25">
      <c r="M10340">
        <f>2*4*9.3</f>
        <v>74.400000000000006</v>
      </c>
      <c r="N10340">
        <v>2</v>
      </c>
      <c r="O10340">
        <v>4</v>
      </c>
      <c r="P10340">
        <v>9.3000000000000007</v>
      </c>
    </row>
    <row r="10341" spans="13:16" x14ac:dyDescent="0.25">
      <c r="M10341">
        <f>2*4*10.3</f>
        <v>82.4</v>
      </c>
      <c r="N10341">
        <v>2</v>
      </c>
      <c r="O10341">
        <v>4</v>
      </c>
      <c r="P10341">
        <v>10.3</v>
      </c>
    </row>
    <row r="10342" spans="13:16" x14ac:dyDescent="0.25">
      <c r="M10342">
        <f>2*4*1.4</f>
        <v>11.2</v>
      </c>
      <c r="N10342">
        <v>2</v>
      </c>
      <c r="O10342">
        <v>4</v>
      </c>
      <c r="P10342">
        <v>1.4</v>
      </c>
    </row>
    <row r="10343" spans="13:16" x14ac:dyDescent="0.25">
      <c r="M10343">
        <f>2*4*2.4</f>
        <v>19.2</v>
      </c>
      <c r="N10343">
        <v>2</v>
      </c>
      <c r="O10343">
        <v>4</v>
      </c>
      <c r="P10343">
        <v>2.4</v>
      </c>
    </row>
    <row r="10344" spans="13:16" x14ac:dyDescent="0.25">
      <c r="M10344">
        <f>2*4*3.4</f>
        <v>27.2</v>
      </c>
      <c r="N10344">
        <v>2</v>
      </c>
      <c r="O10344">
        <v>4</v>
      </c>
      <c r="P10344">
        <v>3.4</v>
      </c>
    </row>
    <row r="10345" spans="13:16" x14ac:dyDescent="0.25">
      <c r="M10345">
        <f>2*4*4.4</f>
        <v>35.200000000000003</v>
      </c>
      <c r="N10345">
        <v>2</v>
      </c>
      <c r="O10345">
        <v>4</v>
      </c>
      <c r="P10345">
        <v>4.4000000000000004</v>
      </c>
    </row>
    <row r="10346" spans="13:16" x14ac:dyDescent="0.25">
      <c r="M10346">
        <f>2*4*5.4</f>
        <v>43.2</v>
      </c>
      <c r="N10346">
        <v>2</v>
      </c>
      <c r="O10346">
        <v>4</v>
      </c>
      <c r="P10346">
        <v>5.4</v>
      </c>
    </row>
    <row r="10347" spans="13:16" x14ac:dyDescent="0.25">
      <c r="M10347">
        <f>2*4*6.4</f>
        <v>51.2</v>
      </c>
      <c r="N10347">
        <v>2</v>
      </c>
      <c r="O10347">
        <v>4</v>
      </c>
      <c r="P10347">
        <v>6.4</v>
      </c>
    </row>
    <row r="10348" spans="13:16" x14ac:dyDescent="0.25">
      <c r="M10348">
        <f>2*4*7.4</f>
        <v>59.2</v>
      </c>
      <c r="N10348">
        <v>2</v>
      </c>
      <c r="O10348">
        <v>4</v>
      </c>
      <c r="P10348">
        <v>7.4</v>
      </c>
    </row>
    <row r="10349" spans="13:16" x14ac:dyDescent="0.25">
      <c r="M10349">
        <f>2*4*8.4</f>
        <v>67.2</v>
      </c>
      <c r="N10349">
        <v>2</v>
      </c>
      <c r="O10349">
        <v>4</v>
      </c>
      <c r="P10349">
        <v>8.4</v>
      </c>
    </row>
    <row r="10350" spans="13:16" x14ac:dyDescent="0.25">
      <c r="M10350">
        <f>2*4*9.4</f>
        <v>75.2</v>
      </c>
      <c r="N10350">
        <v>2</v>
      </c>
      <c r="O10350">
        <v>4</v>
      </c>
      <c r="P10350">
        <v>9.4</v>
      </c>
    </row>
    <row r="10351" spans="13:16" x14ac:dyDescent="0.25">
      <c r="M10351">
        <f>2*4*10.4</f>
        <v>83.2</v>
      </c>
      <c r="N10351">
        <v>2</v>
      </c>
      <c r="O10351">
        <v>4</v>
      </c>
      <c r="P10351">
        <v>10.4</v>
      </c>
    </row>
    <row r="10352" spans="13:16" x14ac:dyDescent="0.25">
      <c r="M10352">
        <f>2*4*1.5</f>
        <v>12</v>
      </c>
      <c r="N10352">
        <v>2</v>
      </c>
      <c r="O10352">
        <v>4</v>
      </c>
      <c r="P10352">
        <v>1.5</v>
      </c>
    </row>
    <row r="10353" spans="13:16" x14ac:dyDescent="0.25">
      <c r="M10353">
        <f>2*4*2.5</f>
        <v>20</v>
      </c>
      <c r="N10353">
        <v>2</v>
      </c>
      <c r="O10353">
        <v>4</v>
      </c>
      <c r="P10353">
        <v>2.5</v>
      </c>
    </row>
    <row r="10354" spans="13:16" x14ac:dyDescent="0.25">
      <c r="M10354">
        <f>2*4*3.5</f>
        <v>28</v>
      </c>
      <c r="N10354">
        <v>2</v>
      </c>
      <c r="O10354">
        <v>4</v>
      </c>
      <c r="P10354">
        <v>3.5</v>
      </c>
    </row>
    <row r="10355" spans="13:16" x14ac:dyDescent="0.25">
      <c r="M10355">
        <f>2*4*4.5</f>
        <v>36</v>
      </c>
      <c r="N10355">
        <v>2</v>
      </c>
      <c r="O10355">
        <v>4</v>
      </c>
      <c r="P10355">
        <v>4.5</v>
      </c>
    </row>
    <row r="10356" spans="13:16" x14ac:dyDescent="0.25">
      <c r="M10356">
        <f>2*4*5.5</f>
        <v>44</v>
      </c>
      <c r="N10356">
        <v>2</v>
      </c>
      <c r="O10356">
        <v>4</v>
      </c>
      <c r="P10356">
        <v>5.5</v>
      </c>
    </row>
    <row r="10357" spans="13:16" x14ac:dyDescent="0.25">
      <c r="M10357">
        <f>2*4*6.5</f>
        <v>52</v>
      </c>
      <c r="N10357">
        <v>2</v>
      </c>
      <c r="O10357">
        <v>4</v>
      </c>
      <c r="P10357">
        <v>6.5</v>
      </c>
    </row>
    <row r="10358" spans="13:16" x14ac:dyDescent="0.25">
      <c r="M10358">
        <f>2*4*7.5</f>
        <v>60</v>
      </c>
      <c r="N10358">
        <v>2</v>
      </c>
      <c r="O10358">
        <v>4</v>
      </c>
      <c r="P10358">
        <v>7.5</v>
      </c>
    </row>
    <row r="10359" spans="13:16" x14ac:dyDescent="0.25">
      <c r="M10359">
        <f>2*4*8.5</f>
        <v>68</v>
      </c>
      <c r="N10359">
        <v>2</v>
      </c>
      <c r="O10359">
        <v>4</v>
      </c>
      <c r="P10359">
        <v>8.5</v>
      </c>
    </row>
    <row r="10360" spans="13:16" x14ac:dyDescent="0.25">
      <c r="M10360">
        <f>2*4*9.5</f>
        <v>76</v>
      </c>
      <c r="N10360">
        <v>2</v>
      </c>
      <c r="O10360">
        <v>4</v>
      </c>
      <c r="P10360">
        <v>9.5</v>
      </c>
    </row>
    <row r="10361" spans="13:16" x14ac:dyDescent="0.25">
      <c r="M10361">
        <f>2*4*10.5</f>
        <v>84</v>
      </c>
      <c r="N10361">
        <v>2</v>
      </c>
      <c r="O10361">
        <v>4</v>
      </c>
      <c r="P10361">
        <v>10.5</v>
      </c>
    </row>
    <row r="10362" spans="13:16" x14ac:dyDescent="0.25">
      <c r="M10362">
        <f>2*4*1.6</f>
        <v>12.8</v>
      </c>
      <c r="N10362">
        <v>2</v>
      </c>
      <c r="O10362">
        <v>4</v>
      </c>
      <c r="P10362">
        <v>1.6</v>
      </c>
    </row>
    <row r="10363" spans="13:16" x14ac:dyDescent="0.25">
      <c r="M10363">
        <f>2*4*2.6</f>
        <v>20.8</v>
      </c>
      <c r="N10363">
        <v>2</v>
      </c>
      <c r="O10363">
        <v>4</v>
      </c>
      <c r="P10363">
        <v>2.6</v>
      </c>
    </row>
    <row r="10364" spans="13:16" x14ac:dyDescent="0.25">
      <c r="M10364">
        <f>2*4*3.6</f>
        <v>28.8</v>
      </c>
      <c r="N10364">
        <v>2</v>
      </c>
      <c r="O10364">
        <v>4</v>
      </c>
      <c r="P10364">
        <v>3.6</v>
      </c>
    </row>
    <row r="10365" spans="13:16" x14ac:dyDescent="0.25">
      <c r="M10365">
        <f>2*4*4.6</f>
        <v>36.799999999999997</v>
      </c>
      <c r="N10365">
        <v>2</v>
      </c>
      <c r="O10365">
        <v>4</v>
      </c>
      <c r="P10365">
        <v>4.5999999999999996</v>
      </c>
    </row>
    <row r="10366" spans="13:16" x14ac:dyDescent="0.25">
      <c r="M10366">
        <f>2*4*5.6</f>
        <v>44.8</v>
      </c>
      <c r="N10366">
        <v>2</v>
      </c>
      <c r="O10366">
        <v>4</v>
      </c>
      <c r="P10366">
        <v>5.6</v>
      </c>
    </row>
    <row r="10367" spans="13:16" x14ac:dyDescent="0.25">
      <c r="M10367">
        <f>2*4*6.6</f>
        <v>52.8</v>
      </c>
      <c r="N10367">
        <v>2</v>
      </c>
      <c r="O10367">
        <v>4</v>
      </c>
      <c r="P10367">
        <v>6.6</v>
      </c>
    </row>
    <row r="10368" spans="13:16" x14ac:dyDescent="0.25">
      <c r="M10368">
        <f>2*4*7.6</f>
        <v>60.8</v>
      </c>
      <c r="N10368">
        <v>2</v>
      </c>
      <c r="O10368">
        <v>4</v>
      </c>
      <c r="P10368">
        <v>7.6</v>
      </c>
    </row>
    <row r="10369" spans="13:16" x14ac:dyDescent="0.25">
      <c r="M10369">
        <f>2*4*8.6</f>
        <v>68.8</v>
      </c>
      <c r="N10369">
        <v>2</v>
      </c>
      <c r="O10369">
        <v>4</v>
      </c>
      <c r="P10369">
        <v>8.6</v>
      </c>
    </row>
    <row r="10370" spans="13:16" x14ac:dyDescent="0.25">
      <c r="M10370">
        <f>2*4*9.6</f>
        <v>76.8</v>
      </c>
      <c r="N10370">
        <v>2</v>
      </c>
      <c r="O10370">
        <v>4</v>
      </c>
      <c r="P10370">
        <v>9.6</v>
      </c>
    </row>
    <row r="10371" spans="13:16" x14ac:dyDescent="0.25">
      <c r="M10371">
        <f>2*4*10.6</f>
        <v>84.8</v>
      </c>
      <c r="N10371">
        <v>2</v>
      </c>
      <c r="O10371">
        <v>4</v>
      </c>
      <c r="P10371">
        <v>10.6</v>
      </c>
    </row>
    <row r="10372" spans="13:16" x14ac:dyDescent="0.25">
      <c r="M10372">
        <f>2*4*1.7</f>
        <v>13.6</v>
      </c>
      <c r="N10372">
        <v>2</v>
      </c>
      <c r="O10372">
        <v>4</v>
      </c>
      <c r="P10372">
        <v>1.7</v>
      </c>
    </row>
    <row r="10373" spans="13:16" x14ac:dyDescent="0.25">
      <c r="M10373">
        <f>2*4*2.7</f>
        <v>21.6</v>
      </c>
      <c r="N10373">
        <v>2</v>
      </c>
      <c r="O10373">
        <v>4</v>
      </c>
      <c r="P10373">
        <v>2.7</v>
      </c>
    </row>
    <row r="10374" spans="13:16" x14ac:dyDescent="0.25">
      <c r="M10374">
        <f>2*4*3.7</f>
        <v>29.6</v>
      </c>
      <c r="N10374">
        <v>2</v>
      </c>
      <c r="O10374">
        <v>4</v>
      </c>
      <c r="P10374">
        <v>3.7</v>
      </c>
    </row>
    <row r="10375" spans="13:16" x14ac:dyDescent="0.25">
      <c r="M10375">
        <f>2*4*4.7</f>
        <v>37.6</v>
      </c>
      <c r="N10375">
        <v>2</v>
      </c>
      <c r="O10375">
        <v>4</v>
      </c>
      <c r="P10375">
        <v>4.7</v>
      </c>
    </row>
    <row r="10376" spans="13:16" x14ac:dyDescent="0.25">
      <c r="M10376">
        <f>2*4*5.7</f>
        <v>45.6</v>
      </c>
      <c r="N10376">
        <v>2</v>
      </c>
      <c r="O10376">
        <v>4</v>
      </c>
      <c r="P10376">
        <v>5.7</v>
      </c>
    </row>
    <row r="10377" spans="13:16" x14ac:dyDescent="0.25">
      <c r="M10377">
        <f>2*4*6.7</f>
        <v>53.6</v>
      </c>
      <c r="N10377">
        <v>2</v>
      </c>
      <c r="O10377">
        <v>4</v>
      </c>
      <c r="P10377">
        <v>6.7</v>
      </c>
    </row>
    <row r="10378" spans="13:16" x14ac:dyDescent="0.25">
      <c r="M10378">
        <f>2*4*7.7</f>
        <v>61.6</v>
      </c>
      <c r="N10378">
        <v>2</v>
      </c>
      <c r="O10378">
        <v>4</v>
      </c>
      <c r="P10378">
        <v>7.7</v>
      </c>
    </row>
    <row r="10379" spans="13:16" x14ac:dyDescent="0.25">
      <c r="M10379">
        <f>2*4*8.7</f>
        <v>69.599999999999994</v>
      </c>
      <c r="N10379">
        <v>2</v>
      </c>
      <c r="O10379">
        <v>4</v>
      </c>
      <c r="P10379">
        <v>8.6999999999999993</v>
      </c>
    </row>
    <row r="10380" spans="13:16" x14ac:dyDescent="0.25">
      <c r="M10380">
        <f>2*4*9.7</f>
        <v>77.599999999999994</v>
      </c>
      <c r="N10380">
        <v>2</v>
      </c>
      <c r="O10380">
        <v>4</v>
      </c>
      <c r="P10380">
        <v>9.6999999999999993</v>
      </c>
    </row>
    <row r="10381" spans="13:16" x14ac:dyDescent="0.25">
      <c r="M10381">
        <f>2*4*10.7</f>
        <v>85.6</v>
      </c>
      <c r="N10381">
        <v>2</v>
      </c>
      <c r="O10381">
        <v>4</v>
      </c>
      <c r="P10381">
        <v>10.7</v>
      </c>
    </row>
    <row r="10382" spans="13:16" x14ac:dyDescent="0.25">
      <c r="M10382">
        <f>2*4*1.8</f>
        <v>14.4</v>
      </c>
      <c r="N10382">
        <v>2</v>
      </c>
      <c r="O10382">
        <v>4</v>
      </c>
      <c r="P10382">
        <v>1.8</v>
      </c>
    </row>
    <row r="10383" spans="13:16" x14ac:dyDescent="0.25">
      <c r="M10383">
        <f>2*4*2.8</f>
        <v>22.4</v>
      </c>
      <c r="N10383">
        <v>2</v>
      </c>
      <c r="O10383">
        <v>4</v>
      </c>
      <c r="P10383">
        <v>2.8</v>
      </c>
    </row>
    <row r="10384" spans="13:16" x14ac:dyDescent="0.25">
      <c r="M10384">
        <f>2*4*3.8</f>
        <v>30.4</v>
      </c>
      <c r="N10384">
        <v>2</v>
      </c>
      <c r="O10384">
        <v>4</v>
      </c>
      <c r="P10384">
        <v>3.8</v>
      </c>
    </row>
    <row r="10385" spans="13:16" x14ac:dyDescent="0.25">
      <c r="M10385">
        <f>2*4*4.8</f>
        <v>38.4</v>
      </c>
      <c r="N10385">
        <v>2</v>
      </c>
      <c r="O10385">
        <v>4</v>
      </c>
      <c r="P10385">
        <v>4.8</v>
      </c>
    </row>
    <row r="10386" spans="13:16" x14ac:dyDescent="0.25">
      <c r="M10386">
        <f>2*4*5.8</f>
        <v>46.4</v>
      </c>
      <c r="N10386">
        <v>2</v>
      </c>
      <c r="O10386">
        <v>4</v>
      </c>
      <c r="P10386">
        <v>5.8</v>
      </c>
    </row>
    <row r="10387" spans="13:16" x14ac:dyDescent="0.25">
      <c r="M10387">
        <f>2*4*6.8</f>
        <v>54.4</v>
      </c>
      <c r="N10387">
        <v>2</v>
      </c>
      <c r="O10387">
        <v>4</v>
      </c>
      <c r="P10387">
        <v>6.8</v>
      </c>
    </row>
    <row r="10388" spans="13:16" x14ac:dyDescent="0.25">
      <c r="M10388">
        <f>2*4*7.8</f>
        <v>62.4</v>
      </c>
      <c r="N10388">
        <v>2</v>
      </c>
      <c r="O10388">
        <v>4</v>
      </c>
      <c r="P10388">
        <v>7.8</v>
      </c>
    </row>
    <row r="10389" spans="13:16" x14ac:dyDescent="0.25">
      <c r="M10389">
        <f>2*4*8.8</f>
        <v>70.400000000000006</v>
      </c>
      <c r="N10389">
        <v>2</v>
      </c>
      <c r="O10389">
        <v>4</v>
      </c>
      <c r="P10389">
        <v>8.8000000000000007</v>
      </c>
    </row>
    <row r="10390" spans="13:16" x14ac:dyDescent="0.25">
      <c r="M10390">
        <f>2*4*9.8</f>
        <v>78.400000000000006</v>
      </c>
      <c r="N10390">
        <v>2</v>
      </c>
      <c r="O10390">
        <v>4</v>
      </c>
      <c r="P10390">
        <v>9.8000000000000007</v>
      </c>
    </row>
    <row r="10391" spans="13:16" x14ac:dyDescent="0.25">
      <c r="M10391">
        <f>2*4*10.8</f>
        <v>86.4</v>
      </c>
      <c r="N10391">
        <v>2</v>
      </c>
      <c r="O10391">
        <v>4</v>
      </c>
      <c r="P10391">
        <v>10.8</v>
      </c>
    </row>
    <row r="10392" spans="13:16" x14ac:dyDescent="0.25">
      <c r="M10392">
        <f>2*4*1.9</f>
        <v>15.2</v>
      </c>
      <c r="N10392">
        <v>2</v>
      </c>
      <c r="O10392">
        <v>4</v>
      </c>
      <c r="P10392">
        <v>1.9</v>
      </c>
    </row>
    <row r="10393" spans="13:16" x14ac:dyDescent="0.25">
      <c r="M10393">
        <f>2*4*2.9</f>
        <v>23.2</v>
      </c>
      <c r="N10393">
        <v>2</v>
      </c>
      <c r="O10393">
        <v>4</v>
      </c>
      <c r="P10393">
        <v>2.9</v>
      </c>
    </row>
    <row r="10394" spans="13:16" x14ac:dyDescent="0.25">
      <c r="M10394">
        <f>2*4*3.9</f>
        <v>31.2</v>
      </c>
      <c r="N10394">
        <v>2</v>
      </c>
      <c r="O10394">
        <v>4</v>
      </c>
      <c r="P10394">
        <v>3.9</v>
      </c>
    </row>
    <row r="10395" spans="13:16" x14ac:dyDescent="0.25">
      <c r="M10395">
        <f>2*4*4.9</f>
        <v>39.200000000000003</v>
      </c>
      <c r="N10395">
        <v>2</v>
      </c>
      <c r="O10395">
        <v>4</v>
      </c>
      <c r="P10395">
        <v>4.9000000000000004</v>
      </c>
    </row>
    <row r="10396" spans="13:16" x14ac:dyDescent="0.25">
      <c r="M10396">
        <f>2*4*5.9</f>
        <v>47.2</v>
      </c>
      <c r="N10396">
        <v>2</v>
      </c>
      <c r="O10396">
        <v>4</v>
      </c>
      <c r="P10396">
        <v>5.9</v>
      </c>
    </row>
    <row r="10397" spans="13:16" x14ac:dyDescent="0.25">
      <c r="M10397">
        <f>2*4*6.9</f>
        <v>55.2</v>
      </c>
      <c r="N10397">
        <v>2</v>
      </c>
      <c r="O10397">
        <v>4</v>
      </c>
      <c r="P10397">
        <v>6.9</v>
      </c>
    </row>
    <row r="10398" spans="13:16" x14ac:dyDescent="0.25">
      <c r="M10398">
        <f>2*4*7.9</f>
        <v>63.2</v>
      </c>
      <c r="N10398">
        <v>2</v>
      </c>
      <c r="O10398">
        <v>4</v>
      </c>
      <c r="P10398">
        <v>7.9</v>
      </c>
    </row>
    <row r="10399" spans="13:16" x14ac:dyDescent="0.25">
      <c r="M10399">
        <f>2*4*8.9</f>
        <v>71.2</v>
      </c>
      <c r="N10399">
        <v>2</v>
      </c>
      <c r="O10399">
        <v>4</v>
      </c>
      <c r="P10399">
        <v>8.9</v>
      </c>
    </row>
    <row r="10400" spans="13:16" x14ac:dyDescent="0.25">
      <c r="M10400">
        <f>2*4*9.9</f>
        <v>79.2</v>
      </c>
      <c r="N10400">
        <v>2</v>
      </c>
      <c r="O10400">
        <v>4</v>
      </c>
      <c r="P10400">
        <v>9.9</v>
      </c>
    </row>
    <row r="10401" spans="13:16" x14ac:dyDescent="0.25">
      <c r="M10401">
        <f>2*4*10.9</f>
        <v>87.2</v>
      </c>
      <c r="N10401">
        <v>2</v>
      </c>
      <c r="O10401">
        <v>4</v>
      </c>
      <c r="P10401">
        <v>10.9</v>
      </c>
    </row>
    <row r="10402" spans="13:16" x14ac:dyDescent="0.25">
      <c r="M10402">
        <f>2*5*1</f>
        <v>10</v>
      </c>
      <c r="N10402">
        <v>2</v>
      </c>
      <c r="O10402">
        <v>5</v>
      </c>
      <c r="P10402">
        <v>1</v>
      </c>
    </row>
    <row r="10403" spans="13:16" x14ac:dyDescent="0.25">
      <c r="M10403">
        <f>2*5*2</f>
        <v>20</v>
      </c>
      <c r="N10403">
        <v>2</v>
      </c>
      <c r="O10403">
        <v>5</v>
      </c>
      <c r="P10403">
        <v>2</v>
      </c>
    </row>
    <row r="10404" spans="13:16" x14ac:dyDescent="0.25">
      <c r="M10404">
        <f>2*5*3</f>
        <v>30</v>
      </c>
      <c r="N10404">
        <v>2</v>
      </c>
      <c r="O10404">
        <v>5</v>
      </c>
      <c r="P10404">
        <v>3</v>
      </c>
    </row>
    <row r="10405" spans="13:16" x14ac:dyDescent="0.25">
      <c r="M10405">
        <f>2*5*4</f>
        <v>40</v>
      </c>
      <c r="N10405">
        <v>2</v>
      </c>
      <c r="O10405">
        <v>5</v>
      </c>
      <c r="P10405">
        <v>4</v>
      </c>
    </row>
    <row r="10406" spans="13:16" x14ac:dyDescent="0.25">
      <c r="M10406">
        <f>2*5*5</f>
        <v>50</v>
      </c>
      <c r="N10406">
        <v>2</v>
      </c>
      <c r="O10406">
        <v>5</v>
      </c>
      <c r="P10406">
        <v>5</v>
      </c>
    </row>
    <row r="10407" spans="13:16" x14ac:dyDescent="0.25">
      <c r="M10407">
        <f>2*5*6</f>
        <v>60</v>
      </c>
      <c r="N10407">
        <v>2</v>
      </c>
      <c r="O10407">
        <v>5</v>
      </c>
      <c r="P10407">
        <v>6</v>
      </c>
    </row>
    <row r="10408" spans="13:16" x14ac:dyDescent="0.25">
      <c r="M10408">
        <f>2*5*7</f>
        <v>70</v>
      </c>
      <c r="N10408">
        <v>2</v>
      </c>
      <c r="O10408">
        <v>5</v>
      </c>
      <c r="P10408">
        <v>7</v>
      </c>
    </row>
    <row r="10409" spans="13:16" x14ac:dyDescent="0.25">
      <c r="M10409">
        <f>2*5*8</f>
        <v>80</v>
      </c>
      <c r="N10409">
        <v>2</v>
      </c>
      <c r="O10409">
        <v>5</v>
      </c>
      <c r="P10409">
        <v>8</v>
      </c>
    </row>
    <row r="10410" spans="13:16" x14ac:dyDescent="0.25">
      <c r="M10410">
        <f>2*5*9</f>
        <v>90</v>
      </c>
      <c r="N10410">
        <v>2</v>
      </c>
      <c r="O10410">
        <v>5</v>
      </c>
      <c r="P10410">
        <v>9</v>
      </c>
    </row>
    <row r="10411" spans="13:16" x14ac:dyDescent="0.25">
      <c r="M10411">
        <f>2*5*10</f>
        <v>100</v>
      </c>
      <c r="N10411">
        <v>2</v>
      </c>
      <c r="O10411">
        <v>5</v>
      </c>
      <c r="P10411">
        <v>10</v>
      </c>
    </row>
    <row r="10412" spans="13:16" x14ac:dyDescent="0.25">
      <c r="M10412">
        <f>2*5*1.1</f>
        <v>11</v>
      </c>
      <c r="N10412">
        <v>2</v>
      </c>
      <c r="O10412">
        <v>5</v>
      </c>
      <c r="P10412">
        <v>1.1000000000000001</v>
      </c>
    </row>
    <row r="10413" spans="13:16" x14ac:dyDescent="0.25">
      <c r="M10413">
        <f>2*5*2.1</f>
        <v>21</v>
      </c>
      <c r="N10413">
        <v>2</v>
      </c>
      <c r="O10413">
        <v>5</v>
      </c>
      <c r="P10413">
        <v>2.1</v>
      </c>
    </row>
    <row r="10414" spans="13:16" x14ac:dyDescent="0.25">
      <c r="M10414">
        <f>2*5*3.1</f>
        <v>31</v>
      </c>
      <c r="N10414">
        <v>2</v>
      </c>
      <c r="O10414">
        <v>5</v>
      </c>
      <c r="P10414">
        <v>3.1</v>
      </c>
    </row>
    <row r="10415" spans="13:16" x14ac:dyDescent="0.25">
      <c r="M10415">
        <f>2*5*4.1</f>
        <v>41</v>
      </c>
      <c r="N10415">
        <v>2</v>
      </c>
      <c r="O10415">
        <v>5</v>
      </c>
      <c r="P10415">
        <v>4.0999999999999996</v>
      </c>
    </row>
    <row r="10416" spans="13:16" x14ac:dyDescent="0.25">
      <c r="M10416">
        <f>2*5*5.1</f>
        <v>51</v>
      </c>
      <c r="N10416">
        <v>2</v>
      </c>
      <c r="O10416">
        <v>5</v>
      </c>
      <c r="P10416">
        <v>5.0999999999999996</v>
      </c>
    </row>
    <row r="10417" spans="13:16" x14ac:dyDescent="0.25">
      <c r="M10417">
        <f>2*5*6.1</f>
        <v>61</v>
      </c>
      <c r="N10417">
        <v>2</v>
      </c>
      <c r="O10417">
        <v>5</v>
      </c>
      <c r="P10417">
        <v>6.1</v>
      </c>
    </row>
    <row r="10418" spans="13:16" x14ac:dyDescent="0.25">
      <c r="M10418">
        <f>2*5*7.1</f>
        <v>71</v>
      </c>
      <c r="N10418">
        <v>2</v>
      </c>
      <c r="O10418">
        <v>5</v>
      </c>
      <c r="P10418">
        <v>7.1</v>
      </c>
    </row>
    <row r="10419" spans="13:16" x14ac:dyDescent="0.25">
      <c r="M10419">
        <f>2*5*8.1</f>
        <v>81</v>
      </c>
      <c r="N10419">
        <v>2</v>
      </c>
      <c r="O10419">
        <v>5</v>
      </c>
      <c r="P10419">
        <v>8.1</v>
      </c>
    </row>
    <row r="10420" spans="13:16" x14ac:dyDescent="0.25">
      <c r="M10420">
        <f>2*5*9.1</f>
        <v>91</v>
      </c>
      <c r="N10420">
        <v>2</v>
      </c>
      <c r="O10420">
        <v>5</v>
      </c>
      <c r="P10420">
        <v>9.1</v>
      </c>
    </row>
    <row r="10421" spans="13:16" x14ac:dyDescent="0.25">
      <c r="M10421">
        <f>2*5*10.1</f>
        <v>101</v>
      </c>
      <c r="N10421">
        <v>2</v>
      </c>
      <c r="O10421">
        <v>5</v>
      </c>
      <c r="P10421">
        <v>10.1</v>
      </c>
    </row>
    <row r="10422" spans="13:16" x14ac:dyDescent="0.25">
      <c r="M10422">
        <f>2*5*1.2</f>
        <v>12</v>
      </c>
      <c r="N10422">
        <v>2</v>
      </c>
      <c r="O10422">
        <v>5</v>
      </c>
      <c r="P10422">
        <v>1.2</v>
      </c>
    </row>
    <row r="10423" spans="13:16" x14ac:dyDescent="0.25">
      <c r="M10423">
        <f>2*5*2.2</f>
        <v>22</v>
      </c>
      <c r="N10423">
        <v>2</v>
      </c>
      <c r="O10423">
        <v>5</v>
      </c>
      <c r="P10423">
        <v>2.2000000000000002</v>
      </c>
    </row>
    <row r="10424" spans="13:16" x14ac:dyDescent="0.25">
      <c r="M10424">
        <f>2*5*3.2</f>
        <v>32</v>
      </c>
      <c r="N10424">
        <v>2</v>
      </c>
      <c r="O10424">
        <v>5</v>
      </c>
      <c r="P10424">
        <v>3.2</v>
      </c>
    </row>
    <row r="10425" spans="13:16" x14ac:dyDescent="0.25">
      <c r="M10425">
        <f>2*5*4.2</f>
        <v>42</v>
      </c>
      <c r="N10425">
        <v>2</v>
      </c>
      <c r="O10425">
        <v>5</v>
      </c>
      <c r="P10425">
        <v>4.2</v>
      </c>
    </row>
    <row r="10426" spans="13:16" x14ac:dyDescent="0.25">
      <c r="M10426">
        <f>2*5*5.2</f>
        <v>52</v>
      </c>
      <c r="N10426">
        <v>2</v>
      </c>
      <c r="O10426">
        <v>5</v>
      </c>
      <c r="P10426">
        <v>5.2</v>
      </c>
    </row>
    <row r="10427" spans="13:16" x14ac:dyDescent="0.25">
      <c r="M10427">
        <f>2*5*6.2</f>
        <v>62</v>
      </c>
      <c r="N10427">
        <v>2</v>
      </c>
      <c r="O10427">
        <v>5</v>
      </c>
      <c r="P10427">
        <v>6.2</v>
      </c>
    </row>
    <row r="10428" spans="13:16" x14ac:dyDescent="0.25">
      <c r="M10428">
        <f>2*5*7.2</f>
        <v>72</v>
      </c>
      <c r="N10428">
        <v>2</v>
      </c>
      <c r="O10428">
        <v>5</v>
      </c>
      <c r="P10428">
        <v>7.2</v>
      </c>
    </row>
    <row r="10429" spans="13:16" x14ac:dyDescent="0.25">
      <c r="M10429">
        <f>2*5*8.2</f>
        <v>82</v>
      </c>
      <c r="N10429">
        <v>2</v>
      </c>
      <c r="O10429">
        <v>5</v>
      </c>
      <c r="P10429">
        <v>8.1999999999999993</v>
      </c>
    </row>
    <row r="10430" spans="13:16" x14ac:dyDescent="0.25">
      <c r="M10430">
        <f>2*5*9.2</f>
        <v>92</v>
      </c>
      <c r="N10430">
        <v>2</v>
      </c>
      <c r="O10430">
        <v>5</v>
      </c>
      <c r="P10430">
        <v>9.1999999999999993</v>
      </c>
    </row>
    <row r="10431" spans="13:16" x14ac:dyDescent="0.25">
      <c r="M10431">
        <f>2*5*10.2</f>
        <v>102</v>
      </c>
      <c r="N10431">
        <v>2</v>
      </c>
      <c r="O10431">
        <v>5</v>
      </c>
      <c r="P10431">
        <v>10.199999999999999</v>
      </c>
    </row>
    <row r="10432" spans="13:16" x14ac:dyDescent="0.25">
      <c r="M10432">
        <f>2*5*1.3</f>
        <v>13</v>
      </c>
      <c r="N10432">
        <v>2</v>
      </c>
      <c r="O10432">
        <v>5</v>
      </c>
      <c r="P10432">
        <v>1.3</v>
      </c>
    </row>
    <row r="10433" spans="13:16" x14ac:dyDescent="0.25">
      <c r="M10433">
        <f>2*5*2.3</f>
        <v>23</v>
      </c>
      <c r="N10433">
        <v>2</v>
      </c>
      <c r="O10433">
        <v>5</v>
      </c>
      <c r="P10433">
        <v>2.2999999999999998</v>
      </c>
    </row>
    <row r="10434" spans="13:16" x14ac:dyDescent="0.25">
      <c r="M10434">
        <f>2*5*3.3</f>
        <v>33</v>
      </c>
      <c r="N10434">
        <v>2</v>
      </c>
      <c r="O10434">
        <v>5</v>
      </c>
      <c r="P10434">
        <v>3.3</v>
      </c>
    </row>
    <row r="10435" spans="13:16" x14ac:dyDescent="0.25">
      <c r="M10435">
        <f>2*5*4.3</f>
        <v>43</v>
      </c>
      <c r="N10435">
        <v>2</v>
      </c>
      <c r="O10435">
        <v>5</v>
      </c>
      <c r="P10435">
        <v>4.3</v>
      </c>
    </row>
    <row r="10436" spans="13:16" x14ac:dyDescent="0.25">
      <c r="M10436">
        <f>2*5*5.3</f>
        <v>53</v>
      </c>
      <c r="N10436">
        <v>2</v>
      </c>
      <c r="O10436">
        <v>5</v>
      </c>
      <c r="P10436">
        <v>5.3</v>
      </c>
    </row>
    <row r="10437" spans="13:16" x14ac:dyDescent="0.25">
      <c r="M10437">
        <f>2*5*6.3</f>
        <v>63</v>
      </c>
      <c r="N10437">
        <v>2</v>
      </c>
      <c r="O10437">
        <v>5</v>
      </c>
      <c r="P10437">
        <v>6.3</v>
      </c>
    </row>
    <row r="10438" spans="13:16" x14ac:dyDescent="0.25">
      <c r="M10438">
        <f>2*5*7.3</f>
        <v>73</v>
      </c>
      <c r="N10438">
        <v>2</v>
      </c>
      <c r="O10438">
        <v>5</v>
      </c>
      <c r="P10438">
        <v>7.3</v>
      </c>
    </row>
    <row r="10439" spans="13:16" x14ac:dyDescent="0.25">
      <c r="M10439">
        <f>2*5*8.3</f>
        <v>83</v>
      </c>
      <c r="N10439">
        <v>2</v>
      </c>
      <c r="O10439">
        <v>5</v>
      </c>
      <c r="P10439">
        <v>8.3000000000000007</v>
      </c>
    </row>
    <row r="10440" spans="13:16" x14ac:dyDescent="0.25">
      <c r="M10440">
        <f>2*5*9.3</f>
        <v>93</v>
      </c>
      <c r="N10440">
        <v>2</v>
      </c>
      <c r="O10440">
        <v>5</v>
      </c>
      <c r="P10440">
        <v>9.3000000000000007</v>
      </c>
    </row>
    <row r="10441" spans="13:16" x14ac:dyDescent="0.25">
      <c r="M10441">
        <f>2*5*10.3</f>
        <v>103</v>
      </c>
      <c r="N10441">
        <v>2</v>
      </c>
      <c r="O10441">
        <v>5</v>
      </c>
      <c r="P10441">
        <v>10.3</v>
      </c>
    </row>
    <row r="10442" spans="13:16" x14ac:dyDescent="0.25">
      <c r="M10442">
        <f>2*5*1.4</f>
        <v>14</v>
      </c>
      <c r="N10442">
        <v>2</v>
      </c>
      <c r="O10442">
        <v>5</v>
      </c>
      <c r="P10442">
        <v>1.4</v>
      </c>
    </row>
    <row r="10443" spans="13:16" x14ac:dyDescent="0.25">
      <c r="M10443">
        <f>2*5*2.4</f>
        <v>24</v>
      </c>
      <c r="N10443">
        <v>2</v>
      </c>
      <c r="O10443">
        <v>5</v>
      </c>
      <c r="P10443">
        <v>2.4</v>
      </c>
    </row>
    <row r="10444" spans="13:16" x14ac:dyDescent="0.25">
      <c r="M10444">
        <f>2*5*3.4</f>
        <v>34</v>
      </c>
      <c r="N10444">
        <v>2</v>
      </c>
      <c r="O10444">
        <v>5</v>
      </c>
      <c r="P10444">
        <v>3.4</v>
      </c>
    </row>
    <row r="10445" spans="13:16" x14ac:dyDescent="0.25">
      <c r="M10445">
        <f>2*5*4.4</f>
        <v>44</v>
      </c>
      <c r="N10445">
        <v>2</v>
      </c>
      <c r="O10445">
        <v>5</v>
      </c>
      <c r="P10445">
        <v>4.4000000000000004</v>
      </c>
    </row>
    <row r="10446" spans="13:16" x14ac:dyDescent="0.25">
      <c r="M10446">
        <f>2*5*5.4</f>
        <v>54</v>
      </c>
      <c r="N10446">
        <v>2</v>
      </c>
      <c r="O10446">
        <v>5</v>
      </c>
      <c r="P10446">
        <v>5.4</v>
      </c>
    </row>
    <row r="10447" spans="13:16" x14ac:dyDescent="0.25">
      <c r="M10447">
        <f>2*5*6.4</f>
        <v>64</v>
      </c>
      <c r="N10447">
        <v>2</v>
      </c>
      <c r="O10447">
        <v>5</v>
      </c>
      <c r="P10447">
        <v>6.4</v>
      </c>
    </row>
    <row r="10448" spans="13:16" x14ac:dyDescent="0.25">
      <c r="M10448">
        <f>2*5*7.4</f>
        <v>74</v>
      </c>
      <c r="N10448">
        <v>2</v>
      </c>
      <c r="O10448">
        <v>5</v>
      </c>
      <c r="P10448">
        <v>7.4</v>
      </c>
    </row>
    <row r="10449" spans="13:16" x14ac:dyDescent="0.25">
      <c r="M10449">
        <f>2*5*8.4</f>
        <v>84</v>
      </c>
      <c r="N10449">
        <v>2</v>
      </c>
      <c r="O10449">
        <v>5</v>
      </c>
      <c r="P10449">
        <v>8.4</v>
      </c>
    </row>
    <row r="10450" spans="13:16" x14ac:dyDescent="0.25">
      <c r="M10450">
        <f>2*5*9.4</f>
        <v>94</v>
      </c>
      <c r="N10450">
        <v>2</v>
      </c>
      <c r="O10450">
        <v>5</v>
      </c>
      <c r="P10450">
        <v>9.4</v>
      </c>
    </row>
    <row r="10451" spans="13:16" x14ac:dyDescent="0.25">
      <c r="M10451">
        <f>2*5*10.4</f>
        <v>104</v>
      </c>
      <c r="N10451">
        <v>2</v>
      </c>
      <c r="O10451">
        <v>5</v>
      </c>
      <c r="P10451">
        <v>10.4</v>
      </c>
    </row>
    <row r="10452" spans="13:16" x14ac:dyDescent="0.25">
      <c r="M10452">
        <f>2*5*1.5</f>
        <v>15</v>
      </c>
      <c r="N10452">
        <v>2</v>
      </c>
      <c r="O10452">
        <v>5</v>
      </c>
      <c r="P10452">
        <v>1.5</v>
      </c>
    </row>
    <row r="10453" spans="13:16" x14ac:dyDescent="0.25">
      <c r="M10453">
        <f>2*5*2.5</f>
        <v>25</v>
      </c>
      <c r="N10453">
        <v>2</v>
      </c>
      <c r="O10453">
        <v>5</v>
      </c>
      <c r="P10453">
        <v>2.5</v>
      </c>
    </row>
    <row r="10454" spans="13:16" x14ac:dyDescent="0.25">
      <c r="M10454">
        <f>2*5*3.5</f>
        <v>35</v>
      </c>
      <c r="N10454">
        <v>2</v>
      </c>
      <c r="O10454">
        <v>5</v>
      </c>
      <c r="P10454">
        <v>3.5</v>
      </c>
    </row>
    <row r="10455" spans="13:16" x14ac:dyDescent="0.25">
      <c r="M10455">
        <f>2*5*4.5</f>
        <v>45</v>
      </c>
      <c r="N10455">
        <v>2</v>
      </c>
      <c r="O10455">
        <v>5</v>
      </c>
      <c r="P10455">
        <v>4.5</v>
      </c>
    </row>
    <row r="10456" spans="13:16" x14ac:dyDescent="0.25">
      <c r="M10456">
        <f>2*5*5.5</f>
        <v>55</v>
      </c>
      <c r="N10456">
        <v>2</v>
      </c>
      <c r="O10456">
        <v>5</v>
      </c>
      <c r="P10456">
        <v>5.5</v>
      </c>
    </row>
    <row r="10457" spans="13:16" x14ac:dyDescent="0.25">
      <c r="M10457">
        <f>2*5*6.5</f>
        <v>65</v>
      </c>
      <c r="N10457">
        <v>2</v>
      </c>
      <c r="O10457">
        <v>5</v>
      </c>
      <c r="P10457">
        <v>6.5</v>
      </c>
    </row>
    <row r="10458" spans="13:16" x14ac:dyDescent="0.25">
      <c r="M10458">
        <f>2*5*7.5</f>
        <v>75</v>
      </c>
      <c r="N10458">
        <v>2</v>
      </c>
      <c r="O10458">
        <v>5</v>
      </c>
      <c r="P10458">
        <v>7.5</v>
      </c>
    </row>
    <row r="10459" spans="13:16" x14ac:dyDescent="0.25">
      <c r="M10459">
        <f>2*5*8.5</f>
        <v>85</v>
      </c>
      <c r="N10459">
        <v>2</v>
      </c>
      <c r="O10459">
        <v>5</v>
      </c>
      <c r="P10459">
        <v>8.5</v>
      </c>
    </row>
    <row r="10460" spans="13:16" x14ac:dyDescent="0.25">
      <c r="M10460">
        <f>2*5*9.5</f>
        <v>95</v>
      </c>
      <c r="N10460">
        <v>2</v>
      </c>
      <c r="O10460">
        <v>5</v>
      </c>
      <c r="P10460">
        <v>9.5</v>
      </c>
    </row>
    <row r="10461" spans="13:16" x14ac:dyDescent="0.25">
      <c r="M10461">
        <f>2*5*10.5</f>
        <v>105</v>
      </c>
      <c r="N10461">
        <v>2</v>
      </c>
      <c r="O10461">
        <v>5</v>
      </c>
      <c r="P10461">
        <v>10.5</v>
      </c>
    </row>
    <row r="10462" spans="13:16" x14ac:dyDescent="0.25">
      <c r="M10462">
        <f>2*5*1.6</f>
        <v>16</v>
      </c>
      <c r="N10462">
        <v>2</v>
      </c>
      <c r="O10462">
        <v>5</v>
      </c>
      <c r="P10462">
        <v>1.6</v>
      </c>
    </row>
    <row r="10463" spans="13:16" x14ac:dyDescent="0.25">
      <c r="M10463">
        <f>2*5*2.6</f>
        <v>26</v>
      </c>
      <c r="N10463">
        <v>2</v>
      </c>
      <c r="O10463">
        <v>5</v>
      </c>
      <c r="P10463">
        <v>2.6</v>
      </c>
    </row>
    <row r="10464" spans="13:16" x14ac:dyDescent="0.25">
      <c r="M10464">
        <f>2*5*3.6</f>
        <v>36</v>
      </c>
      <c r="N10464">
        <v>2</v>
      </c>
      <c r="O10464">
        <v>5</v>
      </c>
      <c r="P10464">
        <v>3.6</v>
      </c>
    </row>
    <row r="10465" spans="13:16" x14ac:dyDescent="0.25">
      <c r="M10465">
        <f>2*5*4.6</f>
        <v>46</v>
      </c>
      <c r="N10465">
        <v>2</v>
      </c>
      <c r="O10465">
        <v>5</v>
      </c>
      <c r="P10465">
        <v>4.5999999999999996</v>
      </c>
    </row>
    <row r="10466" spans="13:16" x14ac:dyDescent="0.25">
      <c r="M10466">
        <f>2*5*5.6</f>
        <v>56</v>
      </c>
      <c r="N10466">
        <v>2</v>
      </c>
      <c r="O10466">
        <v>5</v>
      </c>
      <c r="P10466">
        <v>5.6</v>
      </c>
    </row>
    <row r="10467" spans="13:16" x14ac:dyDescent="0.25">
      <c r="M10467">
        <f>2*5*6.6</f>
        <v>66</v>
      </c>
      <c r="N10467">
        <v>2</v>
      </c>
      <c r="O10467">
        <v>5</v>
      </c>
      <c r="P10467">
        <v>6.6</v>
      </c>
    </row>
    <row r="10468" spans="13:16" x14ac:dyDescent="0.25">
      <c r="M10468">
        <f>2*5*7.6</f>
        <v>76</v>
      </c>
      <c r="N10468">
        <v>2</v>
      </c>
      <c r="O10468">
        <v>5</v>
      </c>
      <c r="P10468">
        <v>7.6</v>
      </c>
    </row>
    <row r="10469" spans="13:16" x14ac:dyDescent="0.25">
      <c r="M10469">
        <f>2*5*8.6</f>
        <v>86</v>
      </c>
      <c r="N10469">
        <v>2</v>
      </c>
      <c r="O10469">
        <v>5</v>
      </c>
      <c r="P10469">
        <v>8.6</v>
      </c>
    </row>
    <row r="10470" spans="13:16" x14ac:dyDescent="0.25">
      <c r="M10470">
        <f>2*5*9.6</f>
        <v>96</v>
      </c>
      <c r="N10470">
        <v>2</v>
      </c>
      <c r="O10470">
        <v>5</v>
      </c>
      <c r="P10470">
        <v>9.6</v>
      </c>
    </row>
    <row r="10471" spans="13:16" x14ac:dyDescent="0.25">
      <c r="M10471">
        <f>2*5*10.6</f>
        <v>106</v>
      </c>
      <c r="N10471">
        <v>2</v>
      </c>
      <c r="O10471">
        <v>5</v>
      </c>
      <c r="P10471">
        <v>10.6</v>
      </c>
    </row>
    <row r="10472" spans="13:16" x14ac:dyDescent="0.25">
      <c r="M10472">
        <f>2*5*1.7</f>
        <v>17</v>
      </c>
      <c r="N10472">
        <v>2</v>
      </c>
      <c r="O10472">
        <v>5</v>
      </c>
      <c r="P10472">
        <v>1.7</v>
      </c>
    </row>
    <row r="10473" spans="13:16" x14ac:dyDescent="0.25">
      <c r="M10473">
        <f>2*5*2.7</f>
        <v>27</v>
      </c>
      <c r="N10473">
        <v>2</v>
      </c>
      <c r="O10473">
        <v>5</v>
      </c>
      <c r="P10473">
        <v>2.7</v>
      </c>
    </row>
    <row r="10474" spans="13:16" x14ac:dyDescent="0.25">
      <c r="M10474">
        <f>2*5*3.7</f>
        <v>37</v>
      </c>
      <c r="N10474">
        <v>2</v>
      </c>
      <c r="O10474">
        <v>5</v>
      </c>
      <c r="P10474">
        <v>3.7</v>
      </c>
    </row>
    <row r="10475" spans="13:16" x14ac:dyDescent="0.25">
      <c r="M10475">
        <f>2*5*4.7</f>
        <v>47</v>
      </c>
      <c r="N10475">
        <v>2</v>
      </c>
      <c r="O10475">
        <v>5</v>
      </c>
      <c r="P10475">
        <v>4.7</v>
      </c>
    </row>
    <row r="10476" spans="13:16" x14ac:dyDescent="0.25">
      <c r="M10476">
        <f>2*5*5.7</f>
        <v>57</v>
      </c>
      <c r="N10476">
        <v>2</v>
      </c>
      <c r="O10476">
        <v>5</v>
      </c>
      <c r="P10476">
        <v>5.7</v>
      </c>
    </row>
    <row r="10477" spans="13:16" x14ac:dyDescent="0.25">
      <c r="M10477">
        <f>2*5*6.7</f>
        <v>67</v>
      </c>
      <c r="N10477">
        <v>2</v>
      </c>
      <c r="O10477">
        <v>5</v>
      </c>
      <c r="P10477">
        <v>6.7</v>
      </c>
    </row>
    <row r="10478" spans="13:16" x14ac:dyDescent="0.25">
      <c r="M10478">
        <f>2*5*7.7</f>
        <v>77</v>
      </c>
      <c r="N10478">
        <v>2</v>
      </c>
      <c r="O10478">
        <v>5</v>
      </c>
      <c r="P10478">
        <v>7.7</v>
      </c>
    </row>
    <row r="10479" spans="13:16" x14ac:dyDescent="0.25">
      <c r="M10479">
        <f>2*5*8.7</f>
        <v>87</v>
      </c>
      <c r="N10479">
        <v>2</v>
      </c>
      <c r="O10479">
        <v>5</v>
      </c>
      <c r="P10479">
        <v>8.6999999999999993</v>
      </c>
    </row>
    <row r="10480" spans="13:16" x14ac:dyDescent="0.25">
      <c r="M10480">
        <f>2*5*9.7</f>
        <v>97</v>
      </c>
      <c r="N10480">
        <v>2</v>
      </c>
      <c r="O10480">
        <v>5</v>
      </c>
      <c r="P10480">
        <v>9.6999999999999993</v>
      </c>
    </row>
    <row r="10481" spans="13:16" x14ac:dyDescent="0.25">
      <c r="M10481">
        <f>2*5*10.7</f>
        <v>107</v>
      </c>
      <c r="N10481">
        <v>2</v>
      </c>
      <c r="O10481">
        <v>5</v>
      </c>
      <c r="P10481">
        <v>10.7</v>
      </c>
    </row>
    <row r="10482" spans="13:16" x14ac:dyDescent="0.25">
      <c r="M10482">
        <f>2*5*1.8</f>
        <v>18</v>
      </c>
      <c r="N10482">
        <v>2</v>
      </c>
      <c r="O10482">
        <v>5</v>
      </c>
      <c r="P10482">
        <v>1.8</v>
      </c>
    </row>
    <row r="10483" spans="13:16" x14ac:dyDescent="0.25">
      <c r="M10483">
        <f>2*5*2.8</f>
        <v>28</v>
      </c>
      <c r="N10483">
        <v>2</v>
      </c>
      <c r="O10483">
        <v>5</v>
      </c>
      <c r="P10483">
        <v>2.8</v>
      </c>
    </row>
    <row r="10484" spans="13:16" x14ac:dyDescent="0.25">
      <c r="M10484">
        <f>2*5*3.8</f>
        <v>38</v>
      </c>
      <c r="N10484">
        <v>2</v>
      </c>
      <c r="O10484">
        <v>5</v>
      </c>
      <c r="P10484">
        <v>3.8</v>
      </c>
    </row>
    <row r="10485" spans="13:16" x14ac:dyDescent="0.25">
      <c r="M10485">
        <f>2*5*4.8</f>
        <v>48</v>
      </c>
      <c r="N10485">
        <v>2</v>
      </c>
      <c r="O10485">
        <v>5</v>
      </c>
      <c r="P10485">
        <v>4.8</v>
      </c>
    </row>
    <row r="10486" spans="13:16" x14ac:dyDescent="0.25">
      <c r="M10486">
        <f>2*5*5.8</f>
        <v>58</v>
      </c>
      <c r="N10486">
        <v>2</v>
      </c>
      <c r="O10486">
        <v>5</v>
      </c>
      <c r="P10486">
        <v>5.8</v>
      </c>
    </row>
    <row r="10487" spans="13:16" x14ac:dyDescent="0.25">
      <c r="M10487">
        <f>2*5*6.8</f>
        <v>68</v>
      </c>
      <c r="N10487">
        <v>2</v>
      </c>
      <c r="O10487">
        <v>5</v>
      </c>
      <c r="P10487">
        <v>6.8</v>
      </c>
    </row>
    <row r="10488" spans="13:16" x14ac:dyDescent="0.25">
      <c r="M10488">
        <f>2*5*7.8</f>
        <v>78</v>
      </c>
      <c r="N10488">
        <v>2</v>
      </c>
      <c r="O10488">
        <v>5</v>
      </c>
      <c r="P10488">
        <v>7.8</v>
      </c>
    </row>
    <row r="10489" spans="13:16" x14ac:dyDescent="0.25">
      <c r="M10489">
        <f>2*5*8.8</f>
        <v>88</v>
      </c>
      <c r="N10489">
        <v>2</v>
      </c>
      <c r="O10489">
        <v>5</v>
      </c>
      <c r="P10489">
        <v>8.8000000000000007</v>
      </c>
    </row>
    <row r="10490" spans="13:16" x14ac:dyDescent="0.25">
      <c r="M10490">
        <f>2*5*9.8</f>
        <v>98</v>
      </c>
      <c r="N10490">
        <v>2</v>
      </c>
      <c r="O10490">
        <v>5</v>
      </c>
      <c r="P10490">
        <v>9.8000000000000007</v>
      </c>
    </row>
    <row r="10491" spans="13:16" x14ac:dyDescent="0.25">
      <c r="M10491">
        <f>2*5*10.8</f>
        <v>108</v>
      </c>
      <c r="N10491">
        <v>2</v>
      </c>
      <c r="O10491">
        <v>5</v>
      </c>
      <c r="P10491">
        <v>10.8</v>
      </c>
    </row>
    <row r="10492" spans="13:16" x14ac:dyDescent="0.25">
      <c r="M10492">
        <f>2*5*1.9</f>
        <v>19</v>
      </c>
      <c r="N10492">
        <v>2</v>
      </c>
      <c r="O10492">
        <v>5</v>
      </c>
      <c r="P10492">
        <v>1.9</v>
      </c>
    </row>
    <row r="10493" spans="13:16" x14ac:dyDescent="0.25">
      <c r="M10493">
        <f>2*5*2.9</f>
        <v>29</v>
      </c>
      <c r="N10493">
        <v>2</v>
      </c>
      <c r="O10493">
        <v>5</v>
      </c>
      <c r="P10493">
        <v>2.9</v>
      </c>
    </row>
    <row r="10494" spans="13:16" x14ac:dyDescent="0.25">
      <c r="M10494">
        <f>2*5*3.9</f>
        <v>39</v>
      </c>
      <c r="N10494">
        <v>2</v>
      </c>
      <c r="O10494">
        <v>5</v>
      </c>
      <c r="P10494">
        <v>3.9</v>
      </c>
    </row>
    <row r="10495" spans="13:16" x14ac:dyDescent="0.25">
      <c r="M10495">
        <f>2*5*4.9</f>
        <v>49</v>
      </c>
      <c r="N10495">
        <v>2</v>
      </c>
      <c r="O10495">
        <v>5</v>
      </c>
      <c r="P10495">
        <v>4.9000000000000004</v>
      </c>
    </row>
    <row r="10496" spans="13:16" x14ac:dyDescent="0.25">
      <c r="M10496">
        <f>2*5*5.9</f>
        <v>59</v>
      </c>
      <c r="N10496">
        <v>2</v>
      </c>
      <c r="O10496">
        <v>5</v>
      </c>
      <c r="P10496">
        <v>5.9</v>
      </c>
    </row>
    <row r="10497" spans="13:16" x14ac:dyDescent="0.25">
      <c r="M10497">
        <f>2*5*6.9</f>
        <v>69</v>
      </c>
      <c r="N10497">
        <v>2</v>
      </c>
      <c r="O10497">
        <v>5</v>
      </c>
      <c r="P10497">
        <v>6.9</v>
      </c>
    </row>
    <row r="10498" spans="13:16" x14ac:dyDescent="0.25">
      <c r="M10498">
        <f>2*5*7.9</f>
        <v>79</v>
      </c>
      <c r="N10498">
        <v>2</v>
      </c>
      <c r="O10498">
        <v>5</v>
      </c>
      <c r="P10498">
        <v>7.9</v>
      </c>
    </row>
    <row r="10499" spans="13:16" x14ac:dyDescent="0.25">
      <c r="M10499">
        <f>2*5*8.9</f>
        <v>89</v>
      </c>
      <c r="N10499">
        <v>2</v>
      </c>
      <c r="O10499">
        <v>5</v>
      </c>
      <c r="P10499">
        <v>8.9</v>
      </c>
    </row>
    <row r="10500" spans="13:16" x14ac:dyDescent="0.25">
      <c r="M10500">
        <f>2*5*9.9</f>
        <v>99</v>
      </c>
      <c r="N10500">
        <v>2</v>
      </c>
      <c r="O10500">
        <v>5</v>
      </c>
      <c r="P10500">
        <v>9.9</v>
      </c>
    </row>
    <row r="10501" spans="13:16" x14ac:dyDescent="0.25">
      <c r="M10501">
        <f>2*5*10.9</f>
        <v>109</v>
      </c>
      <c r="N10501">
        <v>2</v>
      </c>
      <c r="O10501">
        <v>5</v>
      </c>
      <c r="P10501">
        <v>10.9</v>
      </c>
    </row>
    <row r="10502" spans="13:16" x14ac:dyDescent="0.25">
      <c r="M10502">
        <f>2*6*1</f>
        <v>12</v>
      </c>
      <c r="N10502">
        <v>2</v>
      </c>
      <c r="O10502">
        <v>6</v>
      </c>
      <c r="P10502">
        <v>1</v>
      </c>
    </row>
    <row r="10503" spans="13:16" x14ac:dyDescent="0.25">
      <c r="M10503">
        <f>2*6*2</f>
        <v>24</v>
      </c>
      <c r="N10503">
        <v>2</v>
      </c>
      <c r="O10503">
        <v>6</v>
      </c>
      <c r="P10503">
        <v>2</v>
      </c>
    </row>
    <row r="10504" spans="13:16" x14ac:dyDescent="0.25">
      <c r="M10504">
        <f>2*6*3</f>
        <v>36</v>
      </c>
      <c r="N10504">
        <v>2</v>
      </c>
      <c r="O10504">
        <v>6</v>
      </c>
      <c r="P10504">
        <v>3</v>
      </c>
    </row>
    <row r="10505" spans="13:16" x14ac:dyDescent="0.25">
      <c r="M10505">
        <f>2*6*4</f>
        <v>48</v>
      </c>
      <c r="N10505">
        <v>2</v>
      </c>
      <c r="O10505">
        <v>6</v>
      </c>
      <c r="P10505">
        <v>4</v>
      </c>
    </row>
    <row r="10506" spans="13:16" x14ac:dyDescent="0.25">
      <c r="M10506">
        <f>2*6*5</f>
        <v>60</v>
      </c>
      <c r="N10506">
        <v>2</v>
      </c>
      <c r="O10506">
        <v>6</v>
      </c>
      <c r="P10506">
        <v>5</v>
      </c>
    </row>
    <row r="10507" spans="13:16" x14ac:dyDescent="0.25">
      <c r="M10507">
        <f>2*6*6</f>
        <v>72</v>
      </c>
      <c r="N10507">
        <v>2</v>
      </c>
      <c r="O10507">
        <v>6</v>
      </c>
      <c r="P10507">
        <v>6</v>
      </c>
    </row>
    <row r="10508" spans="13:16" x14ac:dyDescent="0.25">
      <c r="M10508">
        <f>2*6*7</f>
        <v>84</v>
      </c>
      <c r="N10508">
        <v>2</v>
      </c>
      <c r="O10508">
        <v>6</v>
      </c>
      <c r="P10508">
        <v>7</v>
      </c>
    </row>
    <row r="10509" spans="13:16" x14ac:dyDescent="0.25">
      <c r="M10509">
        <f>2*6*8</f>
        <v>96</v>
      </c>
      <c r="N10509">
        <v>2</v>
      </c>
      <c r="O10509">
        <v>6</v>
      </c>
      <c r="P10509">
        <v>8</v>
      </c>
    </row>
    <row r="10510" spans="13:16" x14ac:dyDescent="0.25">
      <c r="M10510">
        <f>2*6*9</f>
        <v>108</v>
      </c>
      <c r="N10510">
        <v>2</v>
      </c>
      <c r="O10510">
        <v>6</v>
      </c>
      <c r="P10510">
        <v>9</v>
      </c>
    </row>
    <row r="10511" spans="13:16" x14ac:dyDescent="0.25">
      <c r="M10511">
        <f>2*6*10</f>
        <v>120</v>
      </c>
      <c r="N10511">
        <v>2</v>
      </c>
      <c r="O10511">
        <v>6</v>
      </c>
      <c r="P10511">
        <v>10</v>
      </c>
    </row>
    <row r="10512" spans="13:16" x14ac:dyDescent="0.25">
      <c r="M10512">
        <f>2*6*1.1</f>
        <v>13.200000000000001</v>
      </c>
      <c r="N10512">
        <v>2</v>
      </c>
      <c r="O10512">
        <v>6</v>
      </c>
      <c r="P10512">
        <v>1.1000000000000001</v>
      </c>
    </row>
    <row r="10513" spans="13:16" x14ac:dyDescent="0.25">
      <c r="M10513">
        <f>2*6*2.1</f>
        <v>25.200000000000003</v>
      </c>
      <c r="N10513">
        <v>2</v>
      </c>
      <c r="O10513">
        <v>6</v>
      </c>
      <c r="P10513">
        <v>2.1</v>
      </c>
    </row>
    <row r="10514" spans="13:16" x14ac:dyDescent="0.25">
      <c r="M10514">
        <f>2*6*3.1</f>
        <v>37.200000000000003</v>
      </c>
      <c r="N10514">
        <v>2</v>
      </c>
      <c r="O10514">
        <v>6</v>
      </c>
      <c r="P10514">
        <v>3.1</v>
      </c>
    </row>
    <row r="10515" spans="13:16" x14ac:dyDescent="0.25">
      <c r="M10515">
        <f>2*6*4.1</f>
        <v>49.199999999999996</v>
      </c>
      <c r="N10515">
        <v>2</v>
      </c>
      <c r="O10515">
        <v>6</v>
      </c>
      <c r="P10515">
        <v>4.0999999999999996</v>
      </c>
    </row>
    <row r="10516" spans="13:16" x14ac:dyDescent="0.25">
      <c r="M10516">
        <f>2*6*5.1</f>
        <v>61.199999999999996</v>
      </c>
      <c r="N10516">
        <v>2</v>
      </c>
      <c r="O10516">
        <v>6</v>
      </c>
      <c r="P10516">
        <v>5.0999999999999996</v>
      </c>
    </row>
    <row r="10517" spans="13:16" x14ac:dyDescent="0.25">
      <c r="M10517">
        <f>2*6*6.1</f>
        <v>73.199999999999989</v>
      </c>
      <c r="N10517">
        <v>2</v>
      </c>
      <c r="O10517">
        <v>6</v>
      </c>
      <c r="P10517">
        <v>6.1</v>
      </c>
    </row>
    <row r="10518" spans="13:16" x14ac:dyDescent="0.25">
      <c r="M10518">
        <f>2*6*7.1</f>
        <v>85.199999999999989</v>
      </c>
      <c r="N10518">
        <v>2</v>
      </c>
      <c r="O10518">
        <v>6</v>
      </c>
      <c r="P10518">
        <v>7.1</v>
      </c>
    </row>
    <row r="10519" spans="13:16" x14ac:dyDescent="0.25">
      <c r="M10519">
        <f>2*6*8.1</f>
        <v>97.199999999999989</v>
      </c>
      <c r="N10519">
        <v>2</v>
      </c>
      <c r="O10519">
        <v>6</v>
      </c>
      <c r="P10519">
        <v>8.1</v>
      </c>
    </row>
    <row r="10520" spans="13:16" x14ac:dyDescent="0.25">
      <c r="M10520">
        <f>2*6*9.1</f>
        <v>109.19999999999999</v>
      </c>
      <c r="N10520">
        <v>2</v>
      </c>
      <c r="O10520">
        <v>6</v>
      </c>
      <c r="P10520">
        <v>9.1</v>
      </c>
    </row>
    <row r="10521" spans="13:16" x14ac:dyDescent="0.25">
      <c r="M10521">
        <f>2*6*10.1</f>
        <v>121.19999999999999</v>
      </c>
      <c r="N10521">
        <v>2</v>
      </c>
      <c r="O10521">
        <v>6</v>
      </c>
      <c r="P10521">
        <v>10.1</v>
      </c>
    </row>
    <row r="10522" spans="13:16" x14ac:dyDescent="0.25">
      <c r="M10522">
        <f>2*6*1.2</f>
        <v>14.399999999999999</v>
      </c>
      <c r="N10522">
        <v>2</v>
      </c>
      <c r="O10522">
        <v>6</v>
      </c>
      <c r="P10522">
        <v>1.2</v>
      </c>
    </row>
    <row r="10523" spans="13:16" x14ac:dyDescent="0.25">
      <c r="M10523">
        <f>2*6*2.2</f>
        <v>26.400000000000002</v>
      </c>
      <c r="N10523">
        <v>2</v>
      </c>
      <c r="O10523">
        <v>6</v>
      </c>
      <c r="P10523">
        <v>2.2000000000000002</v>
      </c>
    </row>
    <row r="10524" spans="13:16" x14ac:dyDescent="0.25">
      <c r="M10524">
        <f>2*6*3.2</f>
        <v>38.400000000000006</v>
      </c>
      <c r="N10524">
        <v>2</v>
      </c>
      <c r="O10524">
        <v>6</v>
      </c>
      <c r="P10524">
        <v>3.2</v>
      </c>
    </row>
    <row r="10525" spans="13:16" x14ac:dyDescent="0.25">
      <c r="M10525">
        <f>2*6*4.2</f>
        <v>50.400000000000006</v>
      </c>
      <c r="N10525">
        <v>2</v>
      </c>
      <c r="O10525">
        <v>6</v>
      </c>
      <c r="P10525">
        <v>4.2</v>
      </c>
    </row>
    <row r="10526" spans="13:16" x14ac:dyDescent="0.25">
      <c r="M10526">
        <f>2*6*5.2</f>
        <v>62.400000000000006</v>
      </c>
      <c r="N10526">
        <v>2</v>
      </c>
      <c r="O10526">
        <v>6</v>
      </c>
      <c r="P10526">
        <v>5.2</v>
      </c>
    </row>
    <row r="10527" spans="13:16" x14ac:dyDescent="0.25">
      <c r="M10527">
        <f>2*6*6.2</f>
        <v>74.400000000000006</v>
      </c>
      <c r="N10527">
        <v>2</v>
      </c>
      <c r="O10527">
        <v>6</v>
      </c>
      <c r="P10527">
        <v>6.2</v>
      </c>
    </row>
    <row r="10528" spans="13:16" x14ac:dyDescent="0.25">
      <c r="M10528">
        <f>2*6*7.2</f>
        <v>86.4</v>
      </c>
      <c r="N10528">
        <v>2</v>
      </c>
      <c r="O10528">
        <v>6</v>
      </c>
      <c r="P10528">
        <v>7.2</v>
      </c>
    </row>
    <row r="10529" spans="13:16" x14ac:dyDescent="0.25">
      <c r="M10529">
        <f>2*6*8.2</f>
        <v>98.399999999999991</v>
      </c>
      <c r="N10529">
        <v>2</v>
      </c>
      <c r="O10529">
        <v>6</v>
      </c>
      <c r="P10529">
        <v>8.1999999999999993</v>
      </c>
    </row>
    <row r="10530" spans="13:16" x14ac:dyDescent="0.25">
      <c r="M10530">
        <f>2*6*9.2</f>
        <v>110.39999999999999</v>
      </c>
      <c r="N10530">
        <v>2</v>
      </c>
      <c r="O10530">
        <v>6</v>
      </c>
      <c r="P10530">
        <v>9.1999999999999993</v>
      </c>
    </row>
    <row r="10531" spans="13:16" x14ac:dyDescent="0.25">
      <c r="M10531">
        <f>2*6*10.2</f>
        <v>122.39999999999999</v>
      </c>
      <c r="N10531">
        <v>2</v>
      </c>
      <c r="O10531">
        <v>6</v>
      </c>
      <c r="P10531">
        <v>10.199999999999999</v>
      </c>
    </row>
    <row r="10532" spans="13:16" x14ac:dyDescent="0.25">
      <c r="M10532">
        <f>2*6*1.3</f>
        <v>15.600000000000001</v>
      </c>
      <c r="N10532">
        <v>2</v>
      </c>
      <c r="O10532">
        <v>6</v>
      </c>
      <c r="P10532">
        <v>1.3</v>
      </c>
    </row>
    <row r="10533" spans="13:16" x14ac:dyDescent="0.25">
      <c r="M10533">
        <f>2*6*2.3</f>
        <v>27.599999999999998</v>
      </c>
      <c r="N10533">
        <v>2</v>
      </c>
      <c r="O10533">
        <v>6</v>
      </c>
      <c r="P10533">
        <v>2.2999999999999998</v>
      </c>
    </row>
    <row r="10534" spans="13:16" x14ac:dyDescent="0.25">
      <c r="M10534">
        <f>2*6*3.3</f>
        <v>39.599999999999994</v>
      </c>
      <c r="N10534">
        <v>2</v>
      </c>
      <c r="O10534">
        <v>6</v>
      </c>
      <c r="P10534">
        <v>3.3</v>
      </c>
    </row>
    <row r="10535" spans="13:16" x14ac:dyDescent="0.25">
      <c r="M10535">
        <f>2*6*4.3</f>
        <v>51.599999999999994</v>
      </c>
      <c r="N10535">
        <v>2</v>
      </c>
      <c r="O10535">
        <v>6</v>
      </c>
      <c r="P10535">
        <v>4.3</v>
      </c>
    </row>
    <row r="10536" spans="13:16" x14ac:dyDescent="0.25">
      <c r="M10536">
        <f>2*6*5.3</f>
        <v>63.599999999999994</v>
      </c>
      <c r="N10536">
        <v>2</v>
      </c>
      <c r="O10536">
        <v>6</v>
      </c>
      <c r="P10536">
        <v>5.3</v>
      </c>
    </row>
    <row r="10537" spans="13:16" x14ac:dyDescent="0.25">
      <c r="M10537">
        <f>2*6*6.3</f>
        <v>75.599999999999994</v>
      </c>
      <c r="N10537">
        <v>2</v>
      </c>
      <c r="O10537">
        <v>6</v>
      </c>
      <c r="P10537">
        <v>6.3</v>
      </c>
    </row>
    <row r="10538" spans="13:16" x14ac:dyDescent="0.25">
      <c r="M10538">
        <f>2*6*7.3</f>
        <v>87.6</v>
      </c>
      <c r="N10538">
        <v>2</v>
      </c>
      <c r="O10538">
        <v>6</v>
      </c>
      <c r="P10538">
        <v>7.3</v>
      </c>
    </row>
    <row r="10539" spans="13:16" x14ac:dyDescent="0.25">
      <c r="M10539">
        <f>2*6*8.3</f>
        <v>99.600000000000009</v>
      </c>
      <c r="N10539">
        <v>2</v>
      </c>
      <c r="O10539">
        <v>6</v>
      </c>
      <c r="P10539">
        <v>8.3000000000000007</v>
      </c>
    </row>
    <row r="10540" spans="13:16" x14ac:dyDescent="0.25">
      <c r="M10540">
        <f>2*6*9.3</f>
        <v>111.60000000000001</v>
      </c>
      <c r="N10540">
        <v>2</v>
      </c>
      <c r="O10540">
        <v>6</v>
      </c>
      <c r="P10540">
        <v>9.3000000000000007</v>
      </c>
    </row>
    <row r="10541" spans="13:16" x14ac:dyDescent="0.25">
      <c r="M10541">
        <f>2*6*10.3</f>
        <v>123.60000000000001</v>
      </c>
      <c r="N10541">
        <v>2</v>
      </c>
      <c r="O10541">
        <v>6</v>
      </c>
      <c r="P10541">
        <v>10.3</v>
      </c>
    </row>
    <row r="10542" spans="13:16" x14ac:dyDescent="0.25">
      <c r="M10542">
        <f>2*6*1.4</f>
        <v>16.799999999999997</v>
      </c>
      <c r="N10542">
        <v>2</v>
      </c>
      <c r="O10542">
        <v>6</v>
      </c>
      <c r="P10542">
        <v>1.4</v>
      </c>
    </row>
    <row r="10543" spans="13:16" x14ac:dyDescent="0.25">
      <c r="M10543">
        <f>2*6*2.4</f>
        <v>28.799999999999997</v>
      </c>
      <c r="N10543">
        <v>2</v>
      </c>
      <c r="O10543">
        <v>6</v>
      </c>
      <c r="P10543">
        <v>2.4</v>
      </c>
    </row>
    <row r="10544" spans="13:16" x14ac:dyDescent="0.25">
      <c r="M10544">
        <f>2*6*3.4</f>
        <v>40.799999999999997</v>
      </c>
      <c r="N10544">
        <v>2</v>
      </c>
      <c r="O10544">
        <v>6</v>
      </c>
      <c r="P10544">
        <v>3.4</v>
      </c>
    </row>
    <row r="10545" spans="13:16" x14ac:dyDescent="0.25">
      <c r="M10545">
        <f>2*6*4.4</f>
        <v>52.800000000000004</v>
      </c>
      <c r="N10545">
        <v>2</v>
      </c>
      <c r="O10545">
        <v>6</v>
      </c>
      <c r="P10545">
        <v>4.4000000000000004</v>
      </c>
    </row>
    <row r="10546" spans="13:16" x14ac:dyDescent="0.25">
      <c r="M10546">
        <f>2*6*5.4</f>
        <v>64.800000000000011</v>
      </c>
      <c r="N10546">
        <v>2</v>
      </c>
      <c r="O10546">
        <v>6</v>
      </c>
      <c r="P10546">
        <v>5.4</v>
      </c>
    </row>
    <row r="10547" spans="13:16" x14ac:dyDescent="0.25">
      <c r="M10547">
        <f>2*6*6.4</f>
        <v>76.800000000000011</v>
      </c>
      <c r="N10547">
        <v>2</v>
      </c>
      <c r="O10547">
        <v>6</v>
      </c>
      <c r="P10547">
        <v>6.4</v>
      </c>
    </row>
    <row r="10548" spans="13:16" x14ac:dyDescent="0.25">
      <c r="M10548">
        <f>2*6*7.4</f>
        <v>88.800000000000011</v>
      </c>
      <c r="N10548">
        <v>2</v>
      </c>
      <c r="O10548">
        <v>6</v>
      </c>
      <c r="P10548">
        <v>7.4</v>
      </c>
    </row>
    <row r="10549" spans="13:16" x14ac:dyDescent="0.25">
      <c r="M10549">
        <f>2*6*8.4</f>
        <v>100.80000000000001</v>
      </c>
      <c r="N10549">
        <v>2</v>
      </c>
      <c r="O10549">
        <v>6</v>
      </c>
      <c r="P10549">
        <v>8.4</v>
      </c>
    </row>
    <row r="10550" spans="13:16" x14ac:dyDescent="0.25">
      <c r="M10550">
        <f>2*6*9.4</f>
        <v>112.80000000000001</v>
      </c>
      <c r="N10550">
        <v>2</v>
      </c>
      <c r="O10550">
        <v>6</v>
      </c>
      <c r="P10550">
        <v>9.4</v>
      </c>
    </row>
    <row r="10551" spans="13:16" x14ac:dyDescent="0.25">
      <c r="M10551">
        <f>2*6*10.4</f>
        <v>124.80000000000001</v>
      </c>
      <c r="N10551">
        <v>2</v>
      </c>
      <c r="O10551">
        <v>6</v>
      </c>
      <c r="P10551">
        <v>10.4</v>
      </c>
    </row>
    <row r="10552" spans="13:16" x14ac:dyDescent="0.25">
      <c r="M10552">
        <f>2*6*1.5</f>
        <v>18</v>
      </c>
      <c r="N10552">
        <v>2</v>
      </c>
      <c r="O10552">
        <v>6</v>
      </c>
      <c r="P10552">
        <v>1.5</v>
      </c>
    </row>
    <row r="10553" spans="13:16" x14ac:dyDescent="0.25">
      <c r="M10553">
        <f>2*6*2.5</f>
        <v>30</v>
      </c>
      <c r="N10553">
        <v>2</v>
      </c>
      <c r="O10553">
        <v>6</v>
      </c>
      <c r="P10553">
        <v>2.5</v>
      </c>
    </row>
    <row r="10554" spans="13:16" x14ac:dyDescent="0.25">
      <c r="M10554">
        <f>2*6*3.5</f>
        <v>42</v>
      </c>
      <c r="N10554">
        <v>2</v>
      </c>
      <c r="O10554">
        <v>6</v>
      </c>
      <c r="P10554">
        <v>3.5</v>
      </c>
    </row>
    <row r="10555" spans="13:16" x14ac:dyDescent="0.25">
      <c r="M10555">
        <f>2*6*4.5</f>
        <v>54</v>
      </c>
      <c r="N10555">
        <v>2</v>
      </c>
      <c r="O10555">
        <v>6</v>
      </c>
      <c r="P10555">
        <v>4.5</v>
      </c>
    </row>
    <row r="10556" spans="13:16" x14ac:dyDescent="0.25">
      <c r="M10556">
        <f>2*6*5.5</f>
        <v>66</v>
      </c>
      <c r="N10556">
        <v>2</v>
      </c>
      <c r="O10556">
        <v>6</v>
      </c>
      <c r="P10556">
        <v>5.5</v>
      </c>
    </row>
    <row r="10557" spans="13:16" x14ac:dyDescent="0.25">
      <c r="M10557">
        <f>2*6*6.5</f>
        <v>78</v>
      </c>
      <c r="N10557">
        <v>2</v>
      </c>
      <c r="O10557">
        <v>6</v>
      </c>
      <c r="P10557">
        <v>6.5</v>
      </c>
    </row>
    <row r="10558" spans="13:16" x14ac:dyDescent="0.25">
      <c r="M10558">
        <f>2*6*7.5</f>
        <v>90</v>
      </c>
      <c r="N10558">
        <v>2</v>
      </c>
      <c r="O10558">
        <v>6</v>
      </c>
      <c r="P10558">
        <v>7.5</v>
      </c>
    </row>
    <row r="10559" spans="13:16" x14ac:dyDescent="0.25">
      <c r="M10559">
        <f>2*6*8.5</f>
        <v>102</v>
      </c>
      <c r="N10559">
        <v>2</v>
      </c>
      <c r="O10559">
        <v>6</v>
      </c>
      <c r="P10559">
        <v>8.5</v>
      </c>
    </row>
    <row r="10560" spans="13:16" x14ac:dyDescent="0.25">
      <c r="M10560">
        <f>2*6*9.5</f>
        <v>114</v>
      </c>
      <c r="N10560">
        <v>2</v>
      </c>
      <c r="O10560">
        <v>6</v>
      </c>
      <c r="P10560">
        <v>9.5</v>
      </c>
    </row>
    <row r="10561" spans="13:16" x14ac:dyDescent="0.25">
      <c r="M10561">
        <f>2*6*10.5</f>
        <v>126</v>
      </c>
      <c r="N10561">
        <v>2</v>
      </c>
      <c r="O10561">
        <v>6</v>
      </c>
      <c r="P10561">
        <v>10.5</v>
      </c>
    </row>
    <row r="10562" spans="13:16" x14ac:dyDescent="0.25">
      <c r="M10562">
        <f>2*6*1.6</f>
        <v>19.200000000000003</v>
      </c>
      <c r="N10562">
        <v>2</v>
      </c>
      <c r="O10562">
        <v>6</v>
      </c>
      <c r="P10562">
        <v>1.6</v>
      </c>
    </row>
    <row r="10563" spans="13:16" x14ac:dyDescent="0.25">
      <c r="M10563">
        <f>2*6*2.6</f>
        <v>31.200000000000003</v>
      </c>
      <c r="N10563">
        <v>2</v>
      </c>
      <c r="O10563">
        <v>6</v>
      </c>
      <c r="P10563">
        <v>2.6</v>
      </c>
    </row>
    <row r="10564" spans="13:16" x14ac:dyDescent="0.25">
      <c r="M10564">
        <f>2*6*3.6</f>
        <v>43.2</v>
      </c>
      <c r="N10564">
        <v>2</v>
      </c>
      <c r="O10564">
        <v>6</v>
      </c>
      <c r="P10564">
        <v>3.6</v>
      </c>
    </row>
    <row r="10565" spans="13:16" x14ac:dyDescent="0.25">
      <c r="M10565">
        <f>2*6*4.6</f>
        <v>55.199999999999996</v>
      </c>
      <c r="N10565">
        <v>2</v>
      </c>
      <c r="O10565">
        <v>6</v>
      </c>
      <c r="P10565">
        <v>4.5999999999999996</v>
      </c>
    </row>
    <row r="10566" spans="13:16" x14ac:dyDescent="0.25">
      <c r="M10566">
        <f>2*6*5.6</f>
        <v>67.199999999999989</v>
      </c>
      <c r="N10566">
        <v>2</v>
      </c>
      <c r="O10566">
        <v>6</v>
      </c>
      <c r="P10566">
        <v>5.6</v>
      </c>
    </row>
    <row r="10567" spans="13:16" x14ac:dyDescent="0.25">
      <c r="M10567">
        <f>2*6*6.6</f>
        <v>79.199999999999989</v>
      </c>
      <c r="N10567">
        <v>2</v>
      </c>
      <c r="O10567">
        <v>6</v>
      </c>
      <c r="P10567">
        <v>6.6</v>
      </c>
    </row>
    <row r="10568" spans="13:16" x14ac:dyDescent="0.25">
      <c r="M10568">
        <f>2*6*7.6</f>
        <v>91.199999999999989</v>
      </c>
      <c r="N10568">
        <v>2</v>
      </c>
      <c r="O10568">
        <v>6</v>
      </c>
      <c r="P10568">
        <v>7.6</v>
      </c>
    </row>
    <row r="10569" spans="13:16" x14ac:dyDescent="0.25">
      <c r="M10569">
        <f>2*6*8.6</f>
        <v>103.19999999999999</v>
      </c>
      <c r="N10569">
        <v>2</v>
      </c>
      <c r="O10569">
        <v>6</v>
      </c>
      <c r="P10569">
        <v>8.6</v>
      </c>
    </row>
    <row r="10570" spans="13:16" x14ac:dyDescent="0.25">
      <c r="M10570">
        <f>2*6*9.6</f>
        <v>115.19999999999999</v>
      </c>
      <c r="N10570">
        <v>2</v>
      </c>
      <c r="O10570">
        <v>6</v>
      </c>
      <c r="P10570">
        <v>9.6</v>
      </c>
    </row>
    <row r="10571" spans="13:16" x14ac:dyDescent="0.25">
      <c r="M10571">
        <f>2*6*10.6</f>
        <v>127.19999999999999</v>
      </c>
      <c r="N10571">
        <v>2</v>
      </c>
      <c r="O10571">
        <v>6</v>
      </c>
      <c r="P10571">
        <v>10.6</v>
      </c>
    </row>
    <row r="10572" spans="13:16" x14ac:dyDescent="0.25">
      <c r="M10572">
        <f>2*6*1.7</f>
        <v>20.399999999999999</v>
      </c>
      <c r="N10572">
        <v>2</v>
      </c>
      <c r="O10572">
        <v>6</v>
      </c>
      <c r="P10572">
        <v>1.7</v>
      </c>
    </row>
    <row r="10573" spans="13:16" x14ac:dyDescent="0.25">
      <c r="M10573">
        <f>2*6*2.7</f>
        <v>32.400000000000006</v>
      </c>
      <c r="N10573">
        <v>2</v>
      </c>
      <c r="O10573">
        <v>6</v>
      </c>
      <c r="P10573">
        <v>2.7</v>
      </c>
    </row>
    <row r="10574" spans="13:16" x14ac:dyDescent="0.25">
      <c r="M10574">
        <f>2*6*3.7</f>
        <v>44.400000000000006</v>
      </c>
      <c r="N10574">
        <v>2</v>
      </c>
      <c r="O10574">
        <v>6</v>
      </c>
      <c r="P10574">
        <v>3.7</v>
      </c>
    </row>
    <row r="10575" spans="13:16" x14ac:dyDescent="0.25">
      <c r="M10575">
        <f>2*6*4.7</f>
        <v>56.400000000000006</v>
      </c>
      <c r="N10575">
        <v>2</v>
      </c>
      <c r="O10575">
        <v>6</v>
      </c>
      <c r="P10575">
        <v>4.7</v>
      </c>
    </row>
    <row r="10576" spans="13:16" x14ac:dyDescent="0.25">
      <c r="M10576">
        <f>2*6*5.7</f>
        <v>68.400000000000006</v>
      </c>
      <c r="N10576">
        <v>2</v>
      </c>
      <c r="O10576">
        <v>6</v>
      </c>
      <c r="P10576">
        <v>5.7</v>
      </c>
    </row>
    <row r="10577" spans="13:16" x14ac:dyDescent="0.25">
      <c r="M10577">
        <f>2*6*6.7</f>
        <v>80.400000000000006</v>
      </c>
      <c r="N10577">
        <v>2</v>
      </c>
      <c r="O10577">
        <v>6</v>
      </c>
      <c r="P10577">
        <v>6.7</v>
      </c>
    </row>
    <row r="10578" spans="13:16" x14ac:dyDescent="0.25">
      <c r="M10578">
        <f>2*6*7.7</f>
        <v>92.4</v>
      </c>
      <c r="N10578">
        <v>2</v>
      </c>
      <c r="O10578">
        <v>6</v>
      </c>
      <c r="P10578">
        <v>7.7</v>
      </c>
    </row>
    <row r="10579" spans="13:16" x14ac:dyDescent="0.25">
      <c r="M10579">
        <f>2*6*8.7</f>
        <v>104.39999999999999</v>
      </c>
      <c r="N10579">
        <v>2</v>
      </c>
      <c r="O10579">
        <v>6</v>
      </c>
      <c r="P10579">
        <v>8.6999999999999993</v>
      </c>
    </row>
    <row r="10580" spans="13:16" x14ac:dyDescent="0.25">
      <c r="M10580">
        <f>2*6*9.7</f>
        <v>116.39999999999999</v>
      </c>
      <c r="N10580">
        <v>2</v>
      </c>
      <c r="O10580">
        <v>6</v>
      </c>
      <c r="P10580">
        <v>9.6999999999999993</v>
      </c>
    </row>
    <row r="10581" spans="13:16" x14ac:dyDescent="0.25">
      <c r="M10581">
        <f>2*6*10.7</f>
        <v>128.39999999999998</v>
      </c>
      <c r="N10581">
        <v>2</v>
      </c>
      <c r="O10581">
        <v>6</v>
      </c>
      <c r="P10581">
        <v>10.7</v>
      </c>
    </row>
    <row r="10582" spans="13:16" x14ac:dyDescent="0.25">
      <c r="M10582">
        <f>2*6*1.8</f>
        <v>21.6</v>
      </c>
      <c r="N10582">
        <v>2</v>
      </c>
      <c r="O10582">
        <v>6</v>
      </c>
      <c r="P10582">
        <v>1.8</v>
      </c>
    </row>
    <row r="10583" spans="13:16" x14ac:dyDescent="0.25">
      <c r="M10583">
        <f>2*6*2.8</f>
        <v>33.599999999999994</v>
      </c>
      <c r="N10583">
        <v>2</v>
      </c>
      <c r="O10583">
        <v>6</v>
      </c>
      <c r="P10583">
        <v>2.8</v>
      </c>
    </row>
    <row r="10584" spans="13:16" x14ac:dyDescent="0.25">
      <c r="M10584">
        <f>2*6*3.8</f>
        <v>45.599999999999994</v>
      </c>
      <c r="N10584">
        <v>2</v>
      </c>
      <c r="O10584">
        <v>6</v>
      </c>
      <c r="P10584">
        <v>3.8</v>
      </c>
    </row>
    <row r="10585" spans="13:16" x14ac:dyDescent="0.25">
      <c r="M10585">
        <f>2*6*4.8</f>
        <v>57.599999999999994</v>
      </c>
      <c r="N10585">
        <v>2</v>
      </c>
      <c r="O10585">
        <v>6</v>
      </c>
      <c r="P10585">
        <v>4.8</v>
      </c>
    </row>
    <row r="10586" spans="13:16" x14ac:dyDescent="0.25">
      <c r="M10586">
        <f>2*6*5.8</f>
        <v>69.599999999999994</v>
      </c>
      <c r="N10586">
        <v>2</v>
      </c>
      <c r="O10586">
        <v>6</v>
      </c>
      <c r="P10586">
        <v>5.8</v>
      </c>
    </row>
    <row r="10587" spans="13:16" x14ac:dyDescent="0.25">
      <c r="M10587">
        <f>2*6*6.8</f>
        <v>81.599999999999994</v>
      </c>
      <c r="N10587">
        <v>2</v>
      </c>
      <c r="O10587">
        <v>6</v>
      </c>
      <c r="P10587">
        <v>6.8</v>
      </c>
    </row>
    <row r="10588" spans="13:16" x14ac:dyDescent="0.25">
      <c r="M10588">
        <f>2*6*7.8</f>
        <v>93.6</v>
      </c>
      <c r="N10588">
        <v>2</v>
      </c>
      <c r="O10588">
        <v>6</v>
      </c>
      <c r="P10588">
        <v>7.8</v>
      </c>
    </row>
    <row r="10589" spans="13:16" x14ac:dyDescent="0.25">
      <c r="M10589">
        <f>2*6*8.8</f>
        <v>105.60000000000001</v>
      </c>
      <c r="N10589">
        <v>2</v>
      </c>
      <c r="O10589">
        <v>6</v>
      </c>
      <c r="P10589">
        <v>8.8000000000000007</v>
      </c>
    </row>
    <row r="10590" spans="13:16" x14ac:dyDescent="0.25">
      <c r="M10590">
        <f>2*6*9.8</f>
        <v>117.60000000000001</v>
      </c>
      <c r="N10590">
        <v>2</v>
      </c>
      <c r="O10590">
        <v>6</v>
      </c>
      <c r="P10590">
        <v>9.8000000000000007</v>
      </c>
    </row>
    <row r="10591" spans="13:16" x14ac:dyDescent="0.25">
      <c r="M10591">
        <f>2*6*10.8</f>
        <v>129.60000000000002</v>
      </c>
      <c r="N10591">
        <v>2</v>
      </c>
      <c r="O10591">
        <v>6</v>
      </c>
      <c r="P10591">
        <v>10.8</v>
      </c>
    </row>
    <row r="10592" spans="13:16" x14ac:dyDescent="0.25">
      <c r="M10592">
        <f>2*6*1.9</f>
        <v>22.799999999999997</v>
      </c>
      <c r="N10592">
        <v>2</v>
      </c>
      <c r="O10592">
        <v>6</v>
      </c>
      <c r="P10592">
        <v>1.9</v>
      </c>
    </row>
    <row r="10593" spans="13:16" x14ac:dyDescent="0.25">
      <c r="M10593">
        <f>2*6*2.9</f>
        <v>34.799999999999997</v>
      </c>
      <c r="N10593">
        <v>2</v>
      </c>
      <c r="O10593">
        <v>6</v>
      </c>
      <c r="P10593">
        <v>2.9</v>
      </c>
    </row>
    <row r="10594" spans="13:16" x14ac:dyDescent="0.25">
      <c r="M10594">
        <f>2*6*3.9</f>
        <v>46.8</v>
      </c>
      <c r="N10594">
        <v>2</v>
      </c>
      <c r="O10594">
        <v>6</v>
      </c>
      <c r="P10594">
        <v>3.9</v>
      </c>
    </row>
    <row r="10595" spans="13:16" x14ac:dyDescent="0.25">
      <c r="M10595">
        <f>2*6*4.9</f>
        <v>58.800000000000004</v>
      </c>
      <c r="N10595">
        <v>2</v>
      </c>
      <c r="O10595">
        <v>6</v>
      </c>
      <c r="P10595">
        <v>4.9000000000000004</v>
      </c>
    </row>
    <row r="10596" spans="13:16" x14ac:dyDescent="0.25">
      <c r="M10596">
        <f>2*6*5.9</f>
        <v>70.800000000000011</v>
      </c>
      <c r="N10596">
        <v>2</v>
      </c>
      <c r="O10596">
        <v>6</v>
      </c>
      <c r="P10596">
        <v>5.9</v>
      </c>
    </row>
    <row r="10597" spans="13:16" x14ac:dyDescent="0.25">
      <c r="M10597">
        <f>2*6*6.9</f>
        <v>82.800000000000011</v>
      </c>
      <c r="N10597">
        <v>2</v>
      </c>
      <c r="O10597">
        <v>6</v>
      </c>
      <c r="P10597">
        <v>6.9</v>
      </c>
    </row>
    <row r="10598" spans="13:16" x14ac:dyDescent="0.25">
      <c r="M10598">
        <f>2*6*7.9</f>
        <v>94.800000000000011</v>
      </c>
      <c r="N10598">
        <v>2</v>
      </c>
      <c r="O10598">
        <v>6</v>
      </c>
      <c r="P10598">
        <v>7.9</v>
      </c>
    </row>
    <row r="10599" spans="13:16" x14ac:dyDescent="0.25">
      <c r="M10599">
        <f>2*6*8.9</f>
        <v>106.80000000000001</v>
      </c>
      <c r="N10599">
        <v>2</v>
      </c>
      <c r="O10599">
        <v>6</v>
      </c>
      <c r="P10599">
        <v>8.9</v>
      </c>
    </row>
    <row r="10600" spans="13:16" x14ac:dyDescent="0.25">
      <c r="M10600">
        <f>2*6*9.9</f>
        <v>118.80000000000001</v>
      </c>
      <c r="N10600">
        <v>2</v>
      </c>
      <c r="O10600">
        <v>6</v>
      </c>
      <c r="P10600">
        <v>9.9</v>
      </c>
    </row>
    <row r="10601" spans="13:16" x14ac:dyDescent="0.25">
      <c r="M10601">
        <f>2*6*10.9</f>
        <v>130.80000000000001</v>
      </c>
      <c r="N10601">
        <v>2</v>
      </c>
      <c r="O10601">
        <v>6</v>
      </c>
      <c r="P10601">
        <v>10.9</v>
      </c>
    </row>
    <row r="10602" spans="13:16" x14ac:dyDescent="0.25">
      <c r="M10602">
        <f>2*7*1</f>
        <v>14</v>
      </c>
      <c r="N10602">
        <v>2</v>
      </c>
      <c r="O10602">
        <v>7</v>
      </c>
      <c r="P10602">
        <v>1</v>
      </c>
    </row>
    <row r="10603" spans="13:16" x14ac:dyDescent="0.25">
      <c r="M10603">
        <f>2*7*2</f>
        <v>28</v>
      </c>
      <c r="N10603">
        <v>2</v>
      </c>
      <c r="O10603">
        <v>7</v>
      </c>
      <c r="P10603">
        <v>2</v>
      </c>
    </row>
    <row r="10604" spans="13:16" x14ac:dyDescent="0.25">
      <c r="M10604">
        <f>2*7*3</f>
        <v>42</v>
      </c>
      <c r="N10604">
        <v>2</v>
      </c>
      <c r="O10604">
        <v>7</v>
      </c>
      <c r="P10604">
        <v>3</v>
      </c>
    </row>
    <row r="10605" spans="13:16" x14ac:dyDescent="0.25">
      <c r="M10605">
        <f>2*7*4</f>
        <v>56</v>
      </c>
      <c r="N10605">
        <v>2</v>
      </c>
      <c r="O10605">
        <v>7</v>
      </c>
      <c r="P10605">
        <v>4</v>
      </c>
    </row>
    <row r="10606" spans="13:16" x14ac:dyDescent="0.25">
      <c r="M10606">
        <f>2*7*5</f>
        <v>70</v>
      </c>
      <c r="N10606">
        <v>2</v>
      </c>
      <c r="O10606">
        <v>7</v>
      </c>
      <c r="P10606">
        <v>5</v>
      </c>
    </row>
    <row r="10607" spans="13:16" x14ac:dyDescent="0.25">
      <c r="M10607">
        <f>2*7*6</f>
        <v>84</v>
      </c>
      <c r="N10607">
        <v>2</v>
      </c>
      <c r="O10607">
        <v>7</v>
      </c>
      <c r="P10607">
        <v>6</v>
      </c>
    </row>
    <row r="10608" spans="13:16" x14ac:dyDescent="0.25">
      <c r="M10608">
        <f>2*7*7</f>
        <v>98</v>
      </c>
      <c r="N10608">
        <v>2</v>
      </c>
      <c r="O10608">
        <v>7</v>
      </c>
      <c r="P10608">
        <v>7</v>
      </c>
    </row>
    <row r="10609" spans="13:16" x14ac:dyDescent="0.25">
      <c r="M10609">
        <f>2*7*8</f>
        <v>112</v>
      </c>
      <c r="N10609">
        <v>2</v>
      </c>
      <c r="O10609">
        <v>7</v>
      </c>
      <c r="P10609">
        <v>8</v>
      </c>
    </row>
    <row r="10610" spans="13:16" x14ac:dyDescent="0.25">
      <c r="M10610">
        <f>2*7*9</f>
        <v>126</v>
      </c>
      <c r="N10610">
        <v>2</v>
      </c>
      <c r="O10610">
        <v>7</v>
      </c>
      <c r="P10610">
        <v>9</v>
      </c>
    </row>
    <row r="10611" spans="13:16" x14ac:dyDescent="0.25">
      <c r="M10611">
        <f>2*7*10</f>
        <v>140</v>
      </c>
      <c r="N10611">
        <v>2</v>
      </c>
      <c r="O10611">
        <v>7</v>
      </c>
      <c r="P10611">
        <v>10</v>
      </c>
    </row>
    <row r="10612" spans="13:16" x14ac:dyDescent="0.25">
      <c r="M10612">
        <f>2*7*1.1</f>
        <v>15.400000000000002</v>
      </c>
      <c r="N10612">
        <v>2</v>
      </c>
      <c r="O10612">
        <v>7</v>
      </c>
      <c r="P10612">
        <v>1.1000000000000001</v>
      </c>
    </row>
    <row r="10613" spans="13:16" x14ac:dyDescent="0.25">
      <c r="M10613">
        <f>2*7*2.1</f>
        <v>29.400000000000002</v>
      </c>
      <c r="N10613">
        <v>2</v>
      </c>
      <c r="O10613">
        <v>7</v>
      </c>
      <c r="P10613">
        <v>2.1</v>
      </c>
    </row>
    <row r="10614" spans="13:16" x14ac:dyDescent="0.25">
      <c r="M10614">
        <f>2*7*3.1</f>
        <v>43.4</v>
      </c>
      <c r="N10614">
        <v>2</v>
      </c>
      <c r="O10614">
        <v>7</v>
      </c>
      <c r="P10614">
        <v>3.1</v>
      </c>
    </row>
    <row r="10615" spans="13:16" x14ac:dyDescent="0.25">
      <c r="M10615">
        <f>2*7*4.1</f>
        <v>57.399999999999991</v>
      </c>
      <c r="N10615">
        <v>2</v>
      </c>
      <c r="O10615">
        <v>7</v>
      </c>
      <c r="P10615">
        <v>4.0999999999999996</v>
      </c>
    </row>
    <row r="10616" spans="13:16" x14ac:dyDescent="0.25">
      <c r="M10616">
        <f>2*7*5.1</f>
        <v>71.399999999999991</v>
      </c>
      <c r="N10616">
        <v>2</v>
      </c>
      <c r="O10616">
        <v>7</v>
      </c>
      <c r="P10616">
        <v>5.0999999999999996</v>
      </c>
    </row>
    <row r="10617" spans="13:16" x14ac:dyDescent="0.25">
      <c r="M10617">
        <f>2*7*6.1</f>
        <v>85.399999999999991</v>
      </c>
      <c r="N10617">
        <v>2</v>
      </c>
      <c r="O10617">
        <v>7</v>
      </c>
      <c r="P10617">
        <v>6.1</v>
      </c>
    </row>
    <row r="10618" spans="13:16" x14ac:dyDescent="0.25">
      <c r="M10618">
        <f>2*7*7.1</f>
        <v>99.399999999999991</v>
      </c>
      <c r="N10618">
        <v>2</v>
      </c>
      <c r="O10618">
        <v>7</v>
      </c>
      <c r="P10618">
        <v>7.1</v>
      </c>
    </row>
    <row r="10619" spans="13:16" x14ac:dyDescent="0.25">
      <c r="M10619">
        <f>2*7*8.1</f>
        <v>113.39999999999999</v>
      </c>
      <c r="N10619">
        <v>2</v>
      </c>
      <c r="O10619">
        <v>7</v>
      </c>
      <c r="P10619">
        <v>8.1</v>
      </c>
    </row>
    <row r="10620" spans="13:16" x14ac:dyDescent="0.25">
      <c r="M10620">
        <f>2*7*9.1</f>
        <v>127.39999999999999</v>
      </c>
      <c r="N10620">
        <v>2</v>
      </c>
      <c r="O10620">
        <v>7</v>
      </c>
      <c r="P10620">
        <v>9.1</v>
      </c>
    </row>
    <row r="10621" spans="13:16" x14ac:dyDescent="0.25">
      <c r="M10621">
        <f>2*7*10.1</f>
        <v>141.4</v>
      </c>
      <c r="N10621">
        <v>2</v>
      </c>
      <c r="O10621">
        <v>7</v>
      </c>
      <c r="P10621">
        <v>10.1</v>
      </c>
    </row>
    <row r="10622" spans="13:16" x14ac:dyDescent="0.25">
      <c r="M10622">
        <f>2*7*1.2</f>
        <v>16.8</v>
      </c>
      <c r="N10622">
        <v>2</v>
      </c>
      <c r="O10622">
        <v>7</v>
      </c>
      <c r="P10622">
        <v>1.2</v>
      </c>
    </row>
    <row r="10623" spans="13:16" x14ac:dyDescent="0.25">
      <c r="M10623">
        <f>2*7*2.2</f>
        <v>30.800000000000004</v>
      </c>
      <c r="N10623">
        <v>2</v>
      </c>
      <c r="O10623">
        <v>7</v>
      </c>
      <c r="P10623">
        <v>2.2000000000000002</v>
      </c>
    </row>
    <row r="10624" spans="13:16" x14ac:dyDescent="0.25">
      <c r="M10624">
        <f>2*7*3.2</f>
        <v>44.800000000000004</v>
      </c>
      <c r="N10624">
        <v>2</v>
      </c>
      <c r="O10624">
        <v>7</v>
      </c>
      <c r="P10624">
        <v>3.2</v>
      </c>
    </row>
    <row r="10625" spans="13:16" x14ac:dyDescent="0.25">
      <c r="M10625">
        <f>2*7*4.2</f>
        <v>58.800000000000004</v>
      </c>
      <c r="N10625">
        <v>2</v>
      </c>
      <c r="O10625">
        <v>7</v>
      </c>
      <c r="P10625">
        <v>4.2</v>
      </c>
    </row>
    <row r="10626" spans="13:16" x14ac:dyDescent="0.25">
      <c r="M10626">
        <f>2*7*5.2</f>
        <v>72.8</v>
      </c>
      <c r="N10626">
        <v>2</v>
      </c>
      <c r="O10626">
        <v>7</v>
      </c>
      <c r="P10626">
        <v>5.2</v>
      </c>
    </row>
    <row r="10627" spans="13:16" x14ac:dyDescent="0.25">
      <c r="M10627">
        <f>2*7*6.2</f>
        <v>86.8</v>
      </c>
      <c r="N10627">
        <v>2</v>
      </c>
      <c r="O10627">
        <v>7</v>
      </c>
      <c r="P10627">
        <v>6.2</v>
      </c>
    </row>
    <row r="10628" spans="13:16" x14ac:dyDescent="0.25">
      <c r="M10628">
        <f>2*7*7.2</f>
        <v>100.8</v>
      </c>
      <c r="N10628">
        <v>2</v>
      </c>
      <c r="O10628">
        <v>7</v>
      </c>
      <c r="P10628">
        <v>7.2</v>
      </c>
    </row>
    <row r="10629" spans="13:16" x14ac:dyDescent="0.25">
      <c r="M10629">
        <f>2*7*8.2</f>
        <v>114.79999999999998</v>
      </c>
      <c r="N10629">
        <v>2</v>
      </c>
      <c r="O10629">
        <v>7</v>
      </c>
      <c r="P10629">
        <v>8.1999999999999993</v>
      </c>
    </row>
    <row r="10630" spans="13:16" x14ac:dyDescent="0.25">
      <c r="M10630">
        <f>2*7*9.2</f>
        <v>128.79999999999998</v>
      </c>
      <c r="N10630">
        <v>2</v>
      </c>
      <c r="O10630">
        <v>7</v>
      </c>
      <c r="P10630">
        <v>9.1999999999999993</v>
      </c>
    </row>
    <row r="10631" spans="13:16" x14ac:dyDescent="0.25">
      <c r="M10631">
        <f>2*7*10.2</f>
        <v>142.79999999999998</v>
      </c>
      <c r="N10631">
        <v>2</v>
      </c>
      <c r="O10631">
        <v>7</v>
      </c>
      <c r="P10631">
        <v>10.199999999999999</v>
      </c>
    </row>
    <row r="10632" spans="13:16" x14ac:dyDescent="0.25">
      <c r="M10632">
        <f>2*7*1.3</f>
        <v>18.2</v>
      </c>
      <c r="N10632">
        <v>2</v>
      </c>
      <c r="O10632">
        <v>7</v>
      </c>
      <c r="P10632">
        <v>1.3</v>
      </c>
    </row>
    <row r="10633" spans="13:16" x14ac:dyDescent="0.25">
      <c r="M10633">
        <f>2*7*2.3</f>
        <v>32.199999999999996</v>
      </c>
      <c r="N10633">
        <v>2</v>
      </c>
      <c r="O10633">
        <v>7</v>
      </c>
      <c r="P10633">
        <v>2.2999999999999998</v>
      </c>
    </row>
    <row r="10634" spans="13:16" x14ac:dyDescent="0.25">
      <c r="M10634">
        <f>2*7*3.3</f>
        <v>46.199999999999996</v>
      </c>
      <c r="N10634">
        <v>2</v>
      </c>
      <c r="O10634">
        <v>7</v>
      </c>
      <c r="P10634">
        <v>3.3</v>
      </c>
    </row>
    <row r="10635" spans="13:16" x14ac:dyDescent="0.25">
      <c r="M10635">
        <f>2*7*4.3</f>
        <v>60.199999999999996</v>
      </c>
      <c r="N10635">
        <v>2</v>
      </c>
      <c r="O10635">
        <v>7</v>
      </c>
      <c r="P10635">
        <v>4.3</v>
      </c>
    </row>
    <row r="10636" spans="13:16" x14ac:dyDescent="0.25">
      <c r="M10636">
        <f>2*7*5.3</f>
        <v>74.2</v>
      </c>
      <c r="N10636">
        <v>2</v>
      </c>
      <c r="O10636">
        <v>7</v>
      </c>
      <c r="P10636">
        <v>5.3</v>
      </c>
    </row>
    <row r="10637" spans="13:16" x14ac:dyDescent="0.25">
      <c r="M10637">
        <f>2*7*6.3</f>
        <v>88.2</v>
      </c>
      <c r="N10637">
        <v>2</v>
      </c>
      <c r="O10637">
        <v>7</v>
      </c>
      <c r="P10637">
        <v>6.3</v>
      </c>
    </row>
    <row r="10638" spans="13:16" x14ac:dyDescent="0.25">
      <c r="M10638">
        <f>2*7*7.3</f>
        <v>102.2</v>
      </c>
      <c r="N10638">
        <v>2</v>
      </c>
      <c r="O10638">
        <v>7</v>
      </c>
      <c r="P10638">
        <v>7.3</v>
      </c>
    </row>
    <row r="10639" spans="13:16" x14ac:dyDescent="0.25">
      <c r="M10639">
        <f>2*7*8.3</f>
        <v>116.20000000000002</v>
      </c>
      <c r="N10639">
        <v>2</v>
      </c>
      <c r="O10639">
        <v>7</v>
      </c>
      <c r="P10639">
        <v>8.3000000000000007</v>
      </c>
    </row>
    <row r="10640" spans="13:16" x14ac:dyDescent="0.25">
      <c r="M10640">
        <f>2*7*9.3</f>
        <v>130.20000000000002</v>
      </c>
      <c r="N10640">
        <v>2</v>
      </c>
      <c r="O10640">
        <v>7</v>
      </c>
      <c r="P10640">
        <v>9.3000000000000007</v>
      </c>
    </row>
    <row r="10641" spans="13:16" x14ac:dyDescent="0.25">
      <c r="M10641">
        <f>2*7*10.3</f>
        <v>144.20000000000002</v>
      </c>
      <c r="N10641">
        <v>2</v>
      </c>
      <c r="O10641">
        <v>7</v>
      </c>
      <c r="P10641">
        <v>10.3</v>
      </c>
    </row>
    <row r="10642" spans="13:16" x14ac:dyDescent="0.25">
      <c r="M10642">
        <f>2*7*1.4</f>
        <v>19.599999999999998</v>
      </c>
      <c r="N10642">
        <v>2</v>
      </c>
      <c r="O10642">
        <v>7</v>
      </c>
      <c r="P10642">
        <v>1.4</v>
      </c>
    </row>
    <row r="10643" spans="13:16" x14ac:dyDescent="0.25">
      <c r="M10643">
        <f>2*7*2.4</f>
        <v>33.6</v>
      </c>
      <c r="N10643">
        <v>2</v>
      </c>
      <c r="O10643">
        <v>7</v>
      </c>
      <c r="P10643">
        <v>2.4</v>
      </c>
    </row>
    <row r="10644" spans="13:16" x14ac:dyDescent="0.25">
      <c r="M10644">
        <f>2*7*3.4</f>
        <v>47.6</v>
      </c>
      <c r="N10644">
        <v>2</v>
      </c>
      <c r="O10644">
        <v>7</v>
      </c>
      <c r="P10644">
        <v>3.4</v>
      </c>
    </row>
    <row r="10645" spans="13:16" x14ac:dyDescent="0.25">
      <c r="M10645">
        <f>2*7*4.4</f>
        <v>61.600000000000009</v>
      </c>
      <c r="N10645">
        <v>2</v>
      </c>
      <c r="O10645">
        <v>7</v>
      </c>
      <c r="P10645">
        <v>4.4000000000000004</v>
      </c>
    </row>
    <row r="10646" spans="13:16" x14ac:dyDescent="0.25">
      <c r="M10646">
        <f>2*7*5.4</f>
        <v>75.600000000000009</v>
      </c>
      <c r="N10646">
        <v>2</v>
      </c>
      <c r="O10646">
        <v>7</v>
      </c>
      <c r="P10646">
        <v>5.4</v>
      </c>
    </row>
    <row r="10647" spans="13:16" x14ac:dyDescent="0.25">
      <c r="M10647">
        <f>2*7*6.4</f>
        <v>89.600000000000009</v>
      </c>
      <c r="N10647">
        <v>2</v>
      </c>
      <c r="O10647">
        <v>7</v>
      </c>
      <c r="P10647">
        <v>6.4</v>
      </c>
    </row>
    <row r="10648" spans="13:16" x14ac:dyDescent="0.25">
      <c r="M10648">
        <f>2*7*7.4</f>
        <v>103.60000000000001</v>
      </c>
      <c r="N10648">
        <v>2</v>
      </c>
      <c r="O10648">
        <v>7</v>
      </c>
      <c r="P10648">
        <v>7.4</v>
      </c>
    </row>
    <row r="10649" spans="13:16" x14ac:dyDescent="0.25">
      <c r="M10649">
        <f>2*7*8.4</f>
        <v>117.60000000000001</v>
      </c>
      <c r="N10649">
        <v>2</v>
      </c>
      <c r="O10649">
        <v>7</v>
      </c>
      <c r="P10649">
        <v>8.4</v>
      </c>
    </row>
    <row r="10650" spans="13:16" x14ac:dyDescent="0.25">
      <c r="M10650">
        <f>2*7*9.4</f>
        <v>131.6</v>
      </c>
      <c r="N10650">
        <v>2</v>
      </c>
      <c r="O10650">
        <v>7</v>
      </c>
      <c r="P10650">
        <v>9.4</v>
      </c>
    </row>
    <row r="10651" spans="13:16" x14ac:dyDescent="0.25">
      <c r="M10651">
        <f>2*7*10.4</f>
        <v>145.6</v>
      </c>
      <c r="N10651">
        <v>2</v>
      </c>
      <c r="O10651">
        <v>7</v>
      </c>
      <c r="P10651">
        <v>10.4</v>
      </c>
    </row>
    <row r="10652" spans="13:16" x14ac:dyDescent="0.25">
      <c r="M10652">
        <f>2*7*1.5</f>
        <v>21</v>
      </c>
      <c r="N10652">
        <v>2</v>
      </c>
      <c r="O10652">
        <v>7</v>
      </c>
      <c r="P10652">
        <v>1.5</v>
      </c>
    </row>
    <row r="10653" spans="13:16" x14ac:dyDescent="0.25">
      <c r="M10653">
        <f>2*7*2.5</f>
        <v>35</v>
      </c>
      <c r="N10653">
        <v>2</v>
      </c>
      <c r="O10653">
        <v>7</v>
      </c>
      <c r="P10653">
        <v>2.5</v>
      </c>
    </row>
    <row r="10654" spans="13:16" x14ac:dyDescent="0.25">
      <c r="M10654">
        <f>2*7*3.5</f>
        <v>49</v>
      </c>
      <c r="N10654">
        <v>2</v>
      </c>
      <c r="O10654">
        <v>7</v>
      </c>
      <c r="P10654">
        <v>3.5</v>
      </c>
    </row>
    <row r="10655" spans="13:16" x14ac:dyDescent="0.25">
      <c r="M10655">
        <f>2*7*4.5</f>
        <v>63</v>
      </c>
      <c r="N10655">
        <v>2</v>
      </c>
      <c r="O10655">
        <v>7</v>
      </c>
      <c r="P10655">
        <v>4.5</v>
      </c>
    </row>
    <row r="10656" spans="13:16" x14ac:dyDescent="0.25">
      <c r="M10656">
        <f>2*7*5.5</f>
        <v>77</v>
      </c>
      <c r="N10656">
        <v>2</v>
      </c>
      <c r="O10656">
        <v>7</v>
      </c>
      <c r="P10656">
        <v>5.5</v>
      </c>
    </row>
    <row r="10657" spans="13:16" x14ac:dyDescent="0.25">
      <c r="M10657">
        <f>2*7*6.5</f>
        <v>91</v>
      </c>
      <c r="N10657">
        <v>2</v>
      </c>
      <c r="O10657">
        <v>7</v>
      </c>
      <c r="P10657">
        <v>6.5</v>
      </c>
    </row>
    <row r="10658" spans="13:16" x14ac:dyDescent="0.25">
      <c r="M10658">
        <f>2*7*7.5</f>
        <v>105</v>
      </c>
      <c r="N10658">
        <v>2</v>
      </c>
      <c r="O10658">
        <v>7</v>
      </c>
      <c r="P10658">
        <v>7.5</v>
      </c>
    </row>
    <row r="10659" spans="13:16" x14ac:dyDescent="0.25">
      <c r="M10659">
        <f>2*7*8.5</f>
        <v>119</v>
      </c>
      <c r="N10659">
        <v>2</v>
      </c>
      <c r="O10659">
        <v>7</v>
      </c>
      <c r="P10659">
        <v>8.5</v>
      </c>
    </row>
    <row r="10660" spans="13:16" x14ac:dyDescent="0.25">
      <c r="M10660">
        <f>2*7*9.5</f>
        <v>133</v>
      </c>
      <c r="N10660">
        <v>2</v>
      </c>
      <c r="O10660">
        <v>7</v>
      </c>
      <c r="P10660">
        <v>9.5</v>
      </c>
    </row>
    <row r="10661" spans="13:16" x14ac:dyDescent="0.25">
      <c r="M10661">
        <f>2*7*10.5</f>
        <v>147</v>
      </c>
      <c r="N10661">
        <v>2</v>
      </c>
      <c r="O10661">
        <v>7</v>
      </c>
      <c r="P10661">
        <v>10.5</v>
      </c>
    </row>
    <row r="10662" spans="13:16" x14ac:dyDescent="0.25">
      <c r="M10662">
        <f>2*7*1.6</f>
        <v>22.400000000000002</v>
      </c>
      <c r="N10662">
        <v>2</v>
      </c>
      <c r="O10662">
        <v>7</v>
      </c>
      <c r="P10662">
        <v>1.6</v>
      </c>
    </row>
    <row r="10663" spans="13:16" x14ac:dyDescent="0.25">
      <c r="M10663">
        <f>2*7*2.6</f>
        <v>36.4</v>
      </c>
      <c r="N10663">
        <v>2</v>
      </c>
      <c r="O10663">
        <v>7</v>
      </c>
      <c r="P10663">
        <v>2.6</v>
      </c>
    </row>
    <row r="10664" spans="13:16" x14ac:dyDescent="0.25">
      <c r="M10664">
        <f>2*7*3.6</f>
        <v>50.4</v>
      </c>
      <c r="N10664">
        <v>2</v>
      </c>
      <c r="O10664">
        <v>7</v>
      </c>
      <c r="P10664">
        <v>3.6</v>
      </c>
    </row>
    <row r="10665" spans="13:16" x14ac:dyDescent="0.25">
      <c r="M10665">
        <f>2*7*4.6</f>
        <v>64.399999999999991</v>
      </c>
      <c r="N10665">
        <v>2</v>
      </c>
      <c r="O10665">
        <v>7</v>
      </c>
      <c r="P10665">
        <v>4.5999999999999996</v>
      </c>
    </row>
    <row r="10666" spans="13:16" x14ac:dyDescent="0.25">
      <c r="M10666">
        <f>2*7*5.6</f>
        <v>78.399999999999991</v>
      </c>
      <c r="N10666">
        <v>2</v>
      </c>
      <c r="O10666">
        <v>7</v>
      </c>
      <c r="P10666">
        <v>5.6</v>
      </c>
    </row>
    <row r="10667" spans="13:16" x14ac:dyDescent="0.25">
      <c r="M10667">
        <f>2*7*6.6</f>
        <v>92.399999999999991</v>
      </c>
      <c r="N10667">
        <v>2</v>
      </c>
      <c r="O10667">
        <v>7</v>
      </c>
      <c r="P10667">
        <v>6.6</v>
      </c>
    </row>
    <row r="10668" spans="13:16" x14ac:dyDescent="0.25">
      <c r="M10668">
        <f>2*7*7.6</f>
        <v>106.39999999999999</v>
      </c>
      <c r="N10668">
        <v>2</v>
      </c>
      <c r="O10668">
        <v>7</v>
      </c>
      <c r="P10668">
        <v>7.6</v>
      </c>
    </row>
    <row r="10669" spans="13:16" x14ac:dyDescent="0.25">
      <c r="M10669">
        <f>2*7*8.6</f>
        <v>120.39999999999999</v>
      </c>
      <c r="N10669">
        <v>2</v>
      </c>
      <c r="O10669">
        <v>7</v>
      </c>
      <c r="P10669">
        <v>8.6</v>
      </c>
    </row>
    <row r="10670" spans="13:16" x14ac:dyDescent="0.25">
      <c r="M10670">
        <f>2*7*9.6</f>
        <v>134.4</v>
      </c>
      <c r="N10670">
        <v>2</v>
      </c>
      <c r="O10670">
        <v>7</v>
      </c>
      <c r="P10670">
        <v>9.6</v>
      </c>
    </row>
    <row r="10671" spans="13:16" x14ac:dyDescent="0.25">
      <c r="M10671">
        <f>2*7*10.6</f>
        <v>148.4</v>
      </c>
      <c r="N10671">
        <v>2</v>
      </c>
      <c r="O10671">
        <v>7</v>
      </c>
      <c r="P10671">
        <v>10.6</v>
      </c>
    </row>
    <row r="10672" spans="13:16" x14ac:dyDescent="0.25">
      <c r="M10672">
        <f>2*7*1.7</f>
        <v>23.8</v>
      </c>
      <c r="N10672">
        <v>2</v>
      </c>
      <c r="O10672">
        <v>7</v>
      </c>
      <c r="P10672">
        <v>1.7</v>
      </c>
    </row>
    <row r="10673" spans="13:16" x14ac:dyDescent="0.25">
      <c r="M10673">
        <f>2*7*2.7</f>
        <v>37.800000000000004</v>
      </c>
      <c r="N10673">
        <v>2</v>
      </c>
      <c r="O10673">
        <v>7</v>
      </c>
      <c r="P10673">
        <v>2.7</v>
      </c>
    </row>
    <row r="10674" spans="13:16" x14ac:dyDescent="0.25">
      <c r="M10674">
        <f>2*7*3.7</f>
        <v>51.800000000000004</v>
      </c>
      <c r="N10674">
        <v>2</v>
      </c>
      <c r="O10674">
        <v>7</v>
      </c>
      <c r="P10674">
        <v>3.7</v>
      </c>
    </row>
    <row r="10675" spans="13:16" x14ac:dyDescent="0.25">
      <c r="M10675">
        <f>2*7*4.7</f>
        <v>65.8</v>
      </c>
      <c r="N10675">
        <v>2</v>
      </c>
      <c r="O10675">
        <v>7</v>
      </c>
      <c r="P10675">
        <v>4.7</v>
      </c>
    </row>
    <row r="10676" spans="13:16" x14ac:dyDescent="0.25">
      <c r="M10676">
        <f>2*7*5.7</f>
        <v>79.8</v>
      </c>
      <c r="N10676">
        <v>2</v>
      </c>
      <c r="O10676">
        <v>7</v>
      </c>
      <c r="P10676">
        <v>5.7</v>
      </c>
    </row>
    <row r="10677" spans="13:16" x14ac:dyDescent="0.25">
      <c r="M10677">
        <f>2*7*6.7</f>
        <v>93.8</v>
      </c>
      <c r="N10677">
        <v>2</v>
      </c>
      <c r="O10677">
        <v>7</v>
      </c>
      <c r="P10677">
        <v>6.7</v>
      </c>
    </row>
    <row r="10678" spans="13:16" x14ac:dyDescent="0.25">
      <c r="M10678">
        <f>2*7*7.7</f>
        <v>107.8</v>
      </c>
      <c r="N10678">
        <v>2</v>
      </c>
      <c r="O10678">
        <v>7</v>
      </c>
      <c r="P10678">
        <v>7.7</v>
      </c>
    </row>
    <row r="10679" spans="13:16" x14ac:dyDescent="0.25">
      <c r="M10679">
        <f>2*7*8.7</f>
        <v>121.79999999999998</v>
      </c>
      <c r="N10679">
        <v>2</v>
      </c>
      <c r="O10679">
        <v>7</v>
      </c>
      <c r="P10679">
        <v>8.6999999999999993</v>
      </c>
    </row>
    <row r="10680" spans="13:16" x14ac:dyDescent="0.25">
      <c r="M10680">
        <f>2*7*9.7</f>
        <v>135.79999999999998</v>
      </c>
      <c r="N10680">
        <v>2</v>
      </c>
      <c r="O10680">
        <v>7</v>
      </c>
      <c r="P10680">
        <v>9.6999999999999993</v>
      </c>
    </row>
    <row r="10681" spans="13:16" x14ac:dyDescent="0.25">
      <c r="M10681">
        <f>2*7*10.7</f>
        <v>149.79999999999998</v>
      </c>
      <c r="N10681">
        <v>2</v>
      </c>
      <c r="O10681">
        <v>7</v>
      </c>
      <c r="P10681">
        <v>10.7</v>
      </c>
    </row>
    <row r="10682" spans="13:16" x14ac:dyDescent="0.25">
      <c r="M10682">
        <f>2*7*1.8</f>
        <v>25.2</v>
      </c>
      <c r="N10682">
        <v>2</v>
      </c>
      <c r="O10682">
        <v>7</v>
      </c>
      <c r="P10682">
        <v>1.8</v>
      </c>
    </row>
    <row r="10683" spans="13:16" x14ac:dyDescent="0.25">
      <c r="M10683">
        <f>2*7*2.8</f>
        <v>39.199999999999996</v>
      </c>
      <c r="N10683">
        <v>2</v>
      </c>
      <c r="O10683">
        <v>7</v>
      </c>
      <c r="P10683">
        <v>2.8</v>
      </c>
    </row>
    <row r="10684" spans="13:16" x14ac:dyDescent="0.25">
      <c r="M10684">
        <f>2*7*3.8</f>
        <v>53.199999999999996</v>
      </c>
      <c r="N10684">
        <v>2</v>
      </c>
      <c r="O10684">
        <v>7</v>
      </c>
      <c r="P10684">
        <v>3.8</v>
      </c>
    </row>
    <row r="10685" spans="13:16" x14ac:dyDescent="0.25">
      <c r="M10685">
        <f>2*7*4.8</f>
        <v>67.2</v>
      </c>
      <c r="N10685">
        <v>2</v>
      </c>
      <c r="O10685">
        <v>7</v>
      </c>
      <c r="P10685">
        <v>4.8</v>
      </c>
    </row>
    <row r="10686" spans="13:16" x14ac:dyDescent="0.25">
      <c r="M10686">
        <f>2*7*5.8</f>
        <v>81.2</v>
      </c>
      <c r="N10686">
        <v>2</v>
      </c>
      <c r="O10686">
        <v>7</v>
      </c>
      <c r="P10686">
        <v>5.8</v>
      </c>
    </row>
    <row r="10687" spans="13:16" x14ac:dyDescent="0.25">
      <c r="M10687">
        <f>2*7*6.8</f>
        <v>95.2</v>
      </c>
      <c r="N10687">
        <v>2</v>
      </c>
      <c r="O10687">
        <v>7</v>
      </c>
      <c r="P10687">
        <v>6.8</v>
      </c>
    </row>
    <row r="10688" spans="13:16" x14ac:dyDescent="0.25">
      <c r="M10688">
        <f>2*7*7.8</f>
        <v>109.2</v>
      </c>
      <c r="N10688">
        <v>2</v>
      </c>
      <c r="O10688">
        <v>7</v>
      </c>
      <c r="P10688">
        <v>7.8</v>
      </c>
    </row>
    <row r="10689" spans="13:16" x14ac:dyDescent="0.25">
      <c r="M10689">
        <f>2*7*8.8</f>
        <v>123.20000000000002</v>
      </c>
      <c r="N10689">
        <v>2</v>
      </c>
      <c r="O10689">
        <v>7</v>
      </c>
      <c r="P10689">
        <v>8.8000000000000007</v>
      </c>
    </row>
    <row r="10690" spans="13:16" x14ac:dyDescent="0.25">
      <c r="M10690">
        <f>2*7*9.8</f>
        <v>137.20000000000002</v>
      </c>
      <c r="N10690">
        <v>2</v>
      </c>
      <c r="O10690">
        <v>7</v>
      </c>
      <c r="P10690">
        <v>9.8000000000000007</v>
      </c>
    </row>
    <row r="10691" spans="13:16" x14ac:dyDescent="0.25">
      <c r="M10691">
        <f>2*7*10.8</f>
        <v>151.20000000000002</v>
      </c>
      <c r="N10691">
        <v>2</v>
      </c>
      <c r="O10691">
        <v>7</v>
      </c>
      <c r="P10691">
        <v>10.8</v>
      </c>
    </row>
    <row r="10692" spans="13:16" x14ac:dyDescent="0.25">
      <c r="M10692">
        <f>2*7*1.9</f>
        <v>26.599999999999998</v>
      </c>
      <c r="N10692">
        <v>2</v>
      </c>
      <c r="O10692">
        <v>7</v>
      </c>
      <c r="P10692">
        <v>1.9</v>
      </c>
    </row>
    <row r="10693" spans="13:16" x14ac:dyDescent="0.25">
      <c r="M10693">
        <f>2*7*2.9</f>
        <v>40.6</v>
      </c>
      <c r="N10693">
        <v>2</v>
      </c>
      <c r="O10693">
        <v>7</v>
      </c>
      <c r="P10693">
        <v>2.9</v>
      </c>
    </row>
    <row r="10694" spans="13:16" x14ac:dyDescent="0.25">
      <c r="M10694">
        <f>2*7*3.9</f>
        <v>54.6</v>
      </c>
      <c r="N10694">
        <v>2</v>
      </c>
      <c r="O10694">
        <v>7</v>
      </c>
      <c r="P10694">
        <v>3.9</v>
      </c>
    </row>
    <row r="10695" spans="13:16" x14ac:dyDescent="0.25">
      <c r="M10695">
        <f>2*7*4.9</f>
        <v>68.600000000000009</v>
      </c>
      <c r="N10695">
        <v>2</v>
      </c>
      <c r="O10695">
        <v>7</v>
      </c>
      <c r="P10695">
        <v>4.9000000000000004</v>
      </c>
    </row>
    <row r="10696" spans="13:16" x14ac:dyDescent="0.25">
      <c r="M10696">
        <f>2*7*5.9</f>
        <v>82.600000000000009</v>
      </c>
      <c r="N10696">
        <v>2</v>
      </c>
      <c r="O10696">
        <v>7</v>
      </c>
      <c r="P10696">
        <v>5.9</v>
      </c>
    </row>
    <row r="10697" spans="13:16" x14ac:dyDescent="0.25">
      <c r="M10697">
        <f>2*7*6.9</f>
        <v>96.600000000000009</v>
      </c>
      <c r="N10697">
        <v>2</v>
      </c>
      <c r="O10697">
        <v>7</v>
      </c>
      <c r="P10697">
        <v>6.9</v>
      </c>
    </row>
    <row r="10698" spans="13:16" x14ac:dyDescent="0.25">
      <c r="M10698">
        <f>2*7*7.9</f>
        <v>110.60000000000001</v>
      </c>
      <c r="N10698">
        <v>2</v>
      </c>
      <c r="O10698">
        <v>7</v>
      </c>
      <c r="P10698">
        <v>7.9</v>
      </c>
    </row>
    <row r="10699" spans="13:16" x14ac:dyDescent="0.25">
      <c r="M10699">
        <f>2*7*8.9</f>
        <v>124.60000000000001</v>
      </c>
      <c r="N10699">
        <v>2</v>
      </c>
      <c r="O10699">
        <v>7</v>
      </c>
      <c r="P10699">
        <v>8.9</v>
      </c>
    </row>
    <row r="10700" spans="13:16" x14ac:dyDescent="0.25">
      <c r="M10700">
        <f>2*7*9.9</f>
        <v>138.6</v>
      </c>
      <c r="N10700">
        <v>2</v>
      </c>
      <c r="O10700">
        <v>7</v>
      </c>
      <c r="P10700">
        <v>9.9</v>
      </c>
    </row>
    <row r="10701" spans="13:16" x14ac:dyDescent="0.25">
      <c r="M10701">
        <f>2*7*10.9</f>
        <v>152.6</v>
      </c>
      <c r="N10701">
        <v>2</v>
      </c>
      <c r="O10701">
        <v>7</v>
      </c>
      <c r="P10701">
        <v>10.9</v>
      </c>
    </row>
    <row r="10702" spans="13:16" x14ac:dyDescent="0.25">
      <c r="M10702">
        <f>2*8*1</f>
        <v>16</v>
      </c>
      <c r="N10702">
        <v>2</v>
      </c>
      <c r="O10702">
        <v>8</v>
      </c>
      <c r="P10702">
        <v>1</v>
      </c>
    </row>
    <row r="10703" spans="13:16" x14ac:dyDescent="0.25">
      <c r="M10703">
        <f>2*8*2</f>
        <v>32</v>
      </c>
      <c r="N10703">
        <v>2</v>
      </c>
      <c r="O10703">
        <v>8</v>
      </c>
      <c r="P10703">
        <v>2</v>
      </c>
    </row>
    <row r="10704" spans="13:16" x14ac:dyDescent="0.25">
      <c r="M10704">
        <f>2*8*3</f>
        <v>48</v>
      </c>
      <c r="N10704">
        <v>2</v>
      </c>
      <c r="O10704">
        <v>8</v>
      </c>
      <c r="P10704">
        <v>3</v>
      </c>
    </row>
    <row r="10705" spans="13:16" x14ac:dyDescent="0.25">
      <c r="M10705">
        <f>2*8*4</f>
        <v>64</v>
      </c>
      <c r="N10705">
        <v>2</v>
      </c>
      <c r="O10705">
        <v>8</v>
      </c>
      <c r="P10705">
        <v>4</v>
      </c>
    </row>
    <row r="10706" spans="13:16" x14ac:dyDescent="0.25">
      <c r="M10706">
        <f>2*8*5</f>
        <v>80</v>
      </c>
      <c r="N10706">
        <v>2</v>
      </c>
      <c r="O10706">
        <v>8</v>
      </c>
      <c r="P10706">
        <v>5</v>
      </c>
    </row>
    <row r="10707" spans="13:16" x14ac:dyDescent="0.25">
      <c r="M10707">
        <f>2*8*6</f>
        <v>96</v>
      </c>
      <c r="N10707">
        <v>2</v>
      </c>
      <c r="O10707">
        <v>8</v>
      </c>
      <c r="P10707">
        <v>6</v>
      </c>
    </row>
    <row r="10708" spans="13:16" x14ac:dyDescent="0.25">
      <c r="M10708">
        <f>2*8*7</f>
        <v>112</v>
      </c>
      <c r="N10708">
        <v>2</v>
      </c>
      <c r="O10708">
        <v>8</v>
      </c>
      <c r="P10708">
        <v>7</v>
      </c>
    </row>
    <row r="10709" spans="13:16" x14ac:dyDescent="0.25">
      <c r="M10709">
        <f>2*8*8</f>
        <v>128</v>
      </c>
      <c r="N10709">
        <v>2</v>
      </c>
      <c r="O10709">
        <v>8</v>
      </c>
      <c r="P10709">
        <v>8</v>
      </c>
    </row>
    <row r="10710" spans="13:16" x14ac:dyDescent="0.25">
      <c r="M10710">
        <f>2*8*9</f>
        <v>144</v>
      </c>
      <c r="N10710">
        <v>2</v>
      </c>
      <c r="O10710">
        <v>8</v>
      </c>
      <c r="P10710">
        <v>9</v>
      </c>
    </row>
    <row r="10711" spans="13:16" x14ac:dyDescent="0.25">
      <c r="M10711">
        <f>2*8*10</f>
        <v>160</v>
      </c>
      <c r="N10711">
        <v>2</v>
      </c>
      <c r="O10711">
        <v>8</v>
      </c>
      <c r="P10711">
        <v>10</v>
      </c>
    </row>
    <row r="10712" spans="13:16" x14ac:dyDescent="0.25">
      <c r="M10712">
        <f>2*8*1.1</f>
        <v>17.600000000000001</v>
      </c>
      <c r="N10712">
        <v>2</v>
      </c>
      <c r="O10712">
        <v>8</v>
      </c>
      <c r="P10712">
        <v>1.1000000000000001</v>
      </c>
    </row>
    <row r="10713" spans="13:16" x14ac:dyDescent="0.25">
      <c r="M10713">
        <f>2*8*2.1</f>
        <v>33.6</v>
      </c>
      <c r="N10713">
        <v>2</v>
      </c>
      <c r="O10713">
        <v>8</v>
      </c>
      <c r="P10713">
        <v>2.1</v>
      </c>
    </row>
    <row r="10714" spans="13:16" x14ac:dyDescent="0.25">
      <c r="M10714">
        <f>2*8*3.1</f>
        <v>49.6</v>
      </c>
      <c r="N10714">
        <v>2</v>
      </c>
      <c r="O10714">
        <v>8</v>
      </c>
      <c r="P10714">
        <v>3.1</v>
      </c>
    </row>
    <row r="10715" spans="13:16" x14ac:dyDescent="0.25">
      <c r="M10715">
        <f>2*8*4.1</f>
        <v>65.599999999999994</v>
      </c>
      <c r="N10715">
        <v>2</v>
      </c>
      <c r="O10715">
        <v>8</v>
      </c>
      <c r="P10715">
        <v>4.0999999999999996</v>
      </c>
    </row>
    <row r="10716" spans="13:16" x14ac:dyDescent="0.25">
      <c r="M10716">
        <f>2*8*5.1</f>
        <v>81.599999999999994</v>
      </c>
      <c r="N10716">
        <v>2</v>
      </c>
      <c r="O10716">
        <v>8</v>
      </c>
      <c r="P10716">
        <v>5.0999999999999996</v>
      </c>
    </row>
    <row r="10717" spans="13:16" x14ac:dyDescent="0.25">
      <c r="M10717">
        <f>2*8*6.1</f>
        <v>97.6</v>
      </c>
      <c r="N10717">
        <v>2</v>
      </c>
      <c r="O10717">
        <v>8</v>
      </c>
      <c r="P10717">
        <v>6.1</v>
      </c>
    </row>
    <row r="10718" spans="13:16" x14ac:dyDescent="0.25">
      <c r="M10718">
        <f>2*8*7.1</f>
        <v>113.6</v>
      </c>
      <c r="N10718">
        <v>2</v>
      </c>
      <c r="O10718">
        <v>8</v>
      </c>
      <c r="P10718">
        <v>7.1</v>
      </c>
    </row>
    <row r="10719" spans="13:16" x14ac:dyDescent="0.25">
      <c r="M10719">
        <f>2*8*8.1</f>
        <v>129.6</v>
      </c>
      <c r="N10719">
        <v>2</v>
      </c>
      <c r="O10719">
        <v>8</v>
      </c>
      <c r="P10719">
        <v>8.1</v>
      </c>
    </row>
    <row r="10720" spans="13:16" x14ac:dyDescent="0.25">
      <c r="M10720">
        <f>2*8*9.1</f>
        <v>145.6</v>
      </c>
      <c r="N10720">
        <v>2</v>
      </c>
      <c r="O10720">
        <v>8</v>
      </c>
      <c r="P10720">
        <v>9.1</v>
      </c>
    </row>
    <row r="10721" spans="13:16" x14ac:dyDescent="0.25">
      <c r="M10721">
        <f>2*8*10.1</f>
        <v>161.6</v>
      </c>
      <c r="N10721">
        <v>2</v>
      </c>
      <c r="O10721">
        <v>8</v>
      </c>
      <c r="P10721">
        <v>10.1</v>
      </c>
    </row>
    <row r="10722" spans="13:16" x14ac:dyDescent="0.25">
      <c r="M10722">
        <f>2*8*1.2</f>
        <v>19.2</v>
      </c>
      <c r="N10722">
        <v>2</v>
      </c>
      <c r="O10722">
        <v>8</v>
      </c>
      <c r="P10722">
        <v>1.2</v>
      </c>
    </row>
    <row r="10723" spans="13:16" x14ac:dyDescent="0.25">
      <c r="M10723">
        <f>2*8*2.2</f>
        <v>35.200000000000003</v>
      </c>
      <c r="N10723">
        <v>2</v>
      </c>
      <c r="O10723">
        <v>8</v>
      </c>
      <c r="P10723">
        <v>2.2000000000000002</v>
      </c>
    </row>
    <row r="10724" spans="13:16" x14ac:dyDescent="0.25">
      <c r="M10724">
        <f>2*8*3.2</f>
        <v>51.2</v>
      </c>
      <c r="N10724">
        <v>2</v>
      </c>
      <c r="O10724">
        <v>8</v>
      </c>
      <c r="P10724">
        <v>3.2</v>
      </c>
    </row>
    <row r="10725" spans="13:16" x14ac:dyDescent="0.25">
      <c r="M10725">
        <f>2*8*4.2</f>
        <v>67.2</v>
      </c>
      <c r="N10725">
        <v>2</v>
      </c>
      <c r="O10725">
        <v>8</v>
      </c>
      <c r="P10725">
        <v>4.2</v>
      </c>
    </row>
    <row r="10726" spans="13:16" x14ac:dyDescent="0.25">
      <c r="M10726">
        <f>2*8*5.2</f>
        <v>83.2</v>
      </c>
      <c r="N10726">
        <v>2</v>
      </c>
      <c r="O10726">
        <v>8</v>
      </c>
      <c r="P10726">
        <v>5.2</v>
      </c>
    </row>
    <row r="10727" spans="13:16" x14ac:dyDescent="0.25">
      <c r="M10727">
        <f>2*8*6.2</f>
        <v>99.2</v>
      </c>
      <c r="N10727">
        <v>2</v>
      </c>
      <c r="O10727">
        <v>8</v>
      </c>
      <c r="P10727">
        <v>6.2</v>
      </c>
    </row>
    <row r="10728" spans="13:16" x14ac:dyDescent="0.25">
      <c r="M10728">
        <f>2*8*7.2</f>
        <v>115.2</v>
      </c>
      <c r="N10728">
        <v>2</v>
      </c>
      <c r="O10728">
        <v>8</v>
      </c>
      <c r="P10728">
        <v>7.2</v>
      </c>
    </row>
    <row r="10729" spans="13:16" x14ac:dyDescent="0.25">
      <c r="M10729">
        <f>2*8*8.2</f>
        <v>131.19999999999999</v>
      </c>
      <c r="N10729">
        <v>2</v>
      </c>
      <c r="O10729">
        <v>8</v>
      </c>
      <c r="P10729">
        <v>8.1999999999999993</v>
      </c>
    </row>
    <row r="10730" spans="13:16" x14ac:dyDescent="0.25">
      <c r="M10730">
        <f>2*8*9.2</f>
        <v>147.19999999999999</v>
      </c>
      <c r="N10730">
        <v>2</v>
      </c>
      <c r="O10730">
        <v>8</v>
      </c>
      <c r="P10730">
        <v>9.1999999999999993</v>
      </c>
    </row>
    <row r="10731" spans="13:16" x14ac:dyDescent="0.25">
      <c r="M10731">
        <f>2*8*10.2</f>
        <v>163.19999999999999</v>
      </c>
      <c r="N10731">
        <v>2</v>
      </c>
      <c r="O10731">
        <v>8</v>
      </c>
      <c r="P10731">
        <v>10.199999999999999</v>
      </c>
    </row>
    <row r="10732" spans="13:16" x14ac:dyDescent="0.25">
      <c r="M10732">
        <f>2*8*1.3</f>
        <v>20.8</v>
      </c>
      <c r="N10732">
        <v>2</v>
      </c>
      <c r="O10732">
        <v>8</v>
      </c>
      <c r="P10732">
        <v>1.3</v>
      </c>
    </row>
    <row r="10733" spans="13:16" x14ac:dyDescent="0.25">
      <c r="M10733">
        <f>2*8*2.3</f>
        <v>36.799999999999997</v>
      </c>
      <c r="N10733">
        <v>2</v>
      </c>
      <c r="O10733">
        <v>8</v>
      </c>
      <c r="P10733">
        <v>2.2999999999999998</v>
      </c>
    </row>
    <row r="10734" spans="13:16" x14ac:dyDescent="0.25">
      <c r="M10734">
        <f>2*8*3.3</f>
        <v>52.8</v>
      </c>
      <c r="N10734">
        <v>2</v>
      </c>
      <c r="O10734">
        <v>8</v>
      </c>
      <c r="P10734">
        <v>3.3</v>
      </c>
    </row>
    <row r="10735" spans="13:16" x14ac:dyDescent="0.25">
      <c r="M10735">
        <f>2*8*4.3</f>
        <v>68.8</v>
      </c>
      <c r="N10735">
        <v>2</v>
      </c>
      <c r="O10735">
        <v>8</v>
      </c>
      <c r="P10735">
        <v>4.3</v>
      </c>
    </row>
    <row r="10736" spans="13:16" x14ac:dyDescent="0.25">
      <c r="M10736">
        <f>2*8*5.3</f>
        <v>84.8</v>
      </c>
      <c r="N10736">
        <v>2</v>
      </c>
      <c r="O10736">
        <v>8</v>
      </c>
      <c r="P10736">
        <v>5.3</v>
      </c>
    </row>
    <row r="10737" spans="13:16" x14ac:dyDescent="0.25">
      <c r="M10737">
        <f>2*8*6.3</f>
        <v>100.8</v>
      </c>
      <c r="N10737">
        <v>2</v>
      </c>
      <c r="O10737">
        <v>8</v>
      </c>
      <c r="P10737">
        <v>6.3</v>
      </c>
    </row>
    <row r="10738" spans="13:16" x14ac:dyDescent="0.25">
      <c r="M10738">
        <f>2*8*7.3</f>
        <v>116.8</v>
      </c>
      <c r="N10738">
        <v>2</v>
      </c>
      <c r="O10738">
        <v>8</v>
      </c>
      <c r="P10738">
        <v>7.3</v>
      </c>
    </row>
    <row r="10739" spans="13:16" x14ac:dyDescent="0.25">
      <c r="M10739">
        <f>2*8*8.3</f>
        <v>132.80000000000001</v>
      </c>
      <c r="N10739">
        <v>2</v>
      </c>
      <c r="O10739">
        <v>8</v>
      </c>
      <c r="P10739">
        <v>8.3000000000000007</v>
      </c>
    </row>
    <row r="10740" spans="13:16" x14ac:dyDescent="0.25">
      <c r="M10740">
        <f>2*8*9.3</f>
        <v>148.80000000000001</v>
      </c>
      <c r="N10740">
        <v>2</v>
      </c>
      <c r="O10740">
        <v>8</v>
      </c>
      <c r="P10740">
        <v>9.3000000000000007</v>
      </c>
    </row>
    <row r="10741" spans="13:16" x14ac:dyDescent="0.25">
      <c r="M10741">
        <f>2*8*10.3</f>
        <v>164.8</v>
      </c>
      <c r="N10741">
        <v>2</v>
      </c>
      <c r="O10741">
        <v>8</v>
      </c>
      <c r="P10741">
        <v>10.3</v>
      </c>
    </row>
    <row r="10742" spans="13:16" x14ac:dyDescent="0.25">
      <c r="M10742">
        <f>2*8*1.4</f>
        <v>22.4</v>
      </c>
      <c r="N10742">
        <v>2</v>
      </c>
      <c r="O10742">
        <v>8</v>
      </c>
      <c r="P10742">
        <v>1.4</v>
      </c>
    </row>
    <row r="10743" spans="13:16" x14ac:dyDescent="0.25">
      <c r="M10743">
        <f>2*8*2.4</f>
        <v>38.4</v>
      </c>
      <c r="N10743">
        <v>2</v>
      </c>
      <c r="O10743">
        <v>8</v>
      </c>
      <c r="P10743">
        <v>2.4</v>
      </c>
    </row>
    <row r="10744" spans="13:16" x14ac:dyDescent="0.25">
      <c r="M10744">
        <f>2*8*3.4</f>
        <v>54.4</v>
      </c>
      <c r="N10744">
        <v>2</v>
      </c>
      <c r="O10744">
        <v>8</v>
      </c>
      <c r="P10744">
        <v>3.4</v>
      </c>
    </row>
    <row r="10745" spans="13:16" x14ac:dyDescent="0.25">
      <c r="M10745">
        <f>2*8*4.4</f>
        <v>70.400000000000006</v>
      </c>
      <c r="N10745">
        <v>2</v>
      </c>
      <c r="O10745">
        <v>8</v>
      </c>
      <c r="P10745">
        <v>4.4000000000000004</v>
      </c>
    </row>
    <row r="10746" spans="13:16" x14ac:dyDescent="0.25">
      <c r="M10746">
        <f>2*8*5.4</f>
        <v>86.4</v>
      </c>
      <c r="N10746">
        <v>2</v>
      </c>
      <c r="O10746">
        <v>8</v>
      </c>
      <c r="P10746">
        <v>5.4</v>
      </c>
    </row>
    <row r="10747" spans="13:16" x14ac:dyDescent="0.25">
      <c r="M10747">
        <f>2*8*6.4</f>
        <v>102.4</v>
      </c>
      <c r="N10747">
        <v>2</v>
      </c>
      <c r="O10747">
        <v>8</v>
      </c>
      <c r="P10747">
        <v>6.4</v>
      </c>
    </row>
    <row r="10748" spans="13:16" x14ac:dyDescent="0.25">
      <c r="M10748">
        <f>2*8*7.4</f>
        <v>118.4</v>
      </c>
      <c r="N10748">
        <v>2</v>
      </c>
      <c r="O10748">
        <v>8</v>
      </c>
      <c r="P10748">
        <v>7.4</v>
      </c>
    </row>
    <row r="10749" spans="13:16" x14ac:dyDescent="0.25">
      <c r="M10749">
        <f>2*8*8.4</f>
        <v>134.4</v>
      </c>
      <c r="N10749">
        <v>2</v>
      </c>
      <c r="O10749">
        <v>8</v>
      </c>
      <c r="P10749">
        <v>8.4</v>
      </c>
    </row>
    <row r="10750" spans="13:16" x14ac:dyDescent="0.25">
      <c r="M10750">
        <f>2*8*9.4</f>
        <v>150.4</v>
      </c>
      <c r="N10750">
        <v>2</v>
      </c>
      <c r="O10750">
        <v>8</v>
      </c>
      <c r="P10750">
        <v>9.4</v>
      </c>
    </row>
    <row r="10751" spans="13:16" x14ac:dyDescent="0.25">
      <c r="M10751">
        <f>2*8*10.4</f>
        <v>166.4</v>
      </c>
      <c r="N10751">
        <v>2</v>
      </c>
      <c r="O10751">
        <v>8</v>
      </c>
      <c r="P10751">
        <v>10.4</v>
      </c>
    </row>
    <row r="10752" spans="13:16" x14ac:dyDescent="0.25">
      <c r="M10752">
        <f>2*8*1.5</f>
        <v>24</v>
      </c>
      <c r="N10752">
        <v>2</v>
      </c>
      <c r="O10752">
        <v>8</v>
      </c>
      <c r="P10752">
        <v>1.5</v>
      </c>
    </row>
    <row r="10753" spans="13:16" x14ac:dyDescent="0.25">
      <c r="M10753">
        <f>2*8*2.5</f>
        <v>40</v>
      </c>
      <c r="N10753">
        <v>2</v>
      </c>
      <c r="O10753">
        <v>8</v>
      </c>
      <c r="P10753">
        <v>2.5</v>
      </c>
    </row>
    <row r="10754" spans="13:16" x14ac:dyDescent="0.25">
      <c r="M10754">
        <f>2*8*3.5</f>
        <v>56</v>
      </c>
      <c r="N10754">
        <v>2</v>
      </c>
      <c r="O10754">
        <v>8</v>
      </c>
      <c r="P10754">
        <v>3.5</v>
      </c>
    </row>
    <row r="10755" spans="13:16" x14ac:dyDescent="0.25">
      <c r="M10755">
        <f>2*8*4.5</f>
        <v>72</v>
      </c>
      <c r="N10755">
        <v>2</v>
      </c>
      <c r="O10755">
        <v>8</v>
      </c>
      <c r="P10755">
        <v>4.5</v>
      </c>
    </row>
    <row r="10756" spans="13:16" x14ac:dyDescent="0.25">
      <c r="M10756">
        <f>2*8*5.5</f>
        <v>88</v>
      </c>
      <c r="N10756">
        <v>2</v>
      </c>
      <c r="O10756">
        <v>8</v>
      </c>
      <c r="P10756">
        <v>5.5</v>
      </c>
    </row>
    <row r="10757" spans="13:16" x14ac:dyDescent="0.25">
      <c r="M10757">
        <f>2*8*6.5</f>
        <v>104</v>
      </c>
      <c r="N10757">
        <v>2</v>
      </c>
      <c r="O10757">
        <v>8</v>
      </c>
      <c r="P10757">
        <v>6.5</v>
      </c>
    </row>
    <row r="10758" spans="13:16" x14ac:dyDescent="0.25">
      <c r="M10758">
        <f>2*8*7.5</f>
        <v>120</v>
      </c>
      <c r="N10758">
        <v>2</v>
      </c>
      <c r="O10758">
        <v>8</v>
      </c>
      <c r="P10758">
        <v>7.5</v>
      </c>
    </row>
    <row r="10759" spans="13:16" x14ac:dyDescent="0.25">
      <c r="M10759">
        <f>2*8*8.5</f>
        <v>136</v>
      </c>
      <c r="N10759">
        <v>2</v>
      </c>
      <c r="O10759">
        <v>8</v>
      </c>
      <c r="P10759">
        <v>8.5</v>
      </c>
    </row>
    <row r="10760" spans="13:16" x14ac:dyDescent="0.25">
      <c r="M10760">
        <f>2*8*9.5</f>
        <v>152</v>
      </c>
      <c r="N10760">
        <v>2</v>
      </c>
      <c r="O10760">
        <v>8</v>
      </c>
      <c r="P10760">
        <v>9.5</v>
      </c>
    </row>
    <row r="10761" spans="13:16" x14ac:dyDescent="0.25">
      <c r="M10761">
        <f>2*8*10.5</f>
        <v>168</v>
      </c>
      <c r="N10761">
        <v>2</v>
      </c>
      <c r="O10761">
        <v>8</v>
      </c>
      <c r="P10761">
        <v>10.5</v>
      </c>
    </row>
    <row r="10762" spans="13:16" x14ac:dyDescent="0.25">
      <c r="M10762">
        <f>2*8*1.6</f>
        <v>25.6</v>
      </c>
      <c r="N10762">
        <v>2</v>
      </c>
      <c r="O10762">
        <v>8</v>
      </c>
      <c r="P10762">
        <v>1.6</v>
      </c>
    </row>
    <row r="10763" spans="13:16" x14ac:dyDescent="0.25">
      <c r="M10763">
        <f>2*8*2.6</f>
        <v>41.6</v>
      </c>
      <c r="N10763">
        <v>2</v>
      </c>
      <c r="O10763">
        <v>8</v>
      </c>
      <c r="P10763">
        <v>2.6</v>
      </c>
    </row>
    <row r="10764" spans="13:16" x14ac:dyDescent="0.25">
      <c r="M10764">
        <f>2*8*3.6</f>
        <v>57.6</v>
      </c>
      <c r="N10764">
        <v>2</v>
      </c>
      <c r="O10764">
        <v>8</v>
      </c>
      <c r="P10764">
        <v>3.6</v>
      </c>
    </row>
    <row r="10765" spans="13:16" x14ac:dyDescent="0.25">
      <c r="M10765">
        <f>2*8*4.6</f>
        <v>73.599999999999994</v>
      </c>
      <c r="N10765">
        <v>2</v>
      </c>
      <c r="O10765">
        <v>8</v>
      </c>
      <c r="P10765">
        <v>4.5999999999999996</v>
      </c>
    </row>
    <row r="10766" spans="13:16" x14ac:dyDescent="0.25">
      <c r="M10766">
        <f>2*8*5.6</f>
        <v>89.6</v>
      </c>
      <c r="N10766">
        <v>2</v>
      </c>
      <c r="O10766">
        <v>8</v>
      </c>
      <c r="P10766">
        <v>5.6</v>
      </c>
    </row>
    <row r="10767" spans="13:16" x14ac:dyDescent="0.25">
      <c r="M10767">
        <f>2*8*6.6</f>
        <v>105.6</v>
      </c>
      <c r="N10767">
        <v>2</v>
      </c>
      <c r="O10767">
        <v>8</v>
      </c>
      <c r="P10767">
        <v>6.6</v>
      </c>
    </row>
    <row r="10768" spans="13:16" x14ac:dyDescent="0.25">
      <c r="M10768">
        <f>2*8*7.6</f>
        <v>121.6</v>
      </c>
      <c r="N10768">
        <v>2</v>
      </c>
      <c r="O10768">
        <v>8</v>
      </c>
      <c r="P10768">
        <v>7.6</v>
      </c>
    </row>
    <row r="10769" spans="13:16" x14ac:dyDescent="0.25">
      <c r="M10769">
        <f>2*8*8.6</f>
        <v>137.6</v>
      </c>
      <c r="N10769">
        <v>2</v>
      </c>
      <c r="O10769">
        <v>8</v>
      </c>
      <c r="P10769">
        <v>8.6</v>
      </c>
    </row>
    <row r="10770" spans="13:16" x14ac:dyDescent="0.25">
      <c r="M10770">
        <f>2*8*9.6</f>
        <v>153.6</v>
      </c>
      <c r="N10770">
        <v>2</v>
      </c>
      <c r="O10770">
        <v>8</v>
      </c>
      <c r="P10770">
        <v>9.6</v>
      </c>
    </row>
    <row r="10771" spans="13:16" x14ac:dyDescent="0.25">
      <c r="M10771">
        <f>2*8*10.6</f>
        <v>169.6</v>
      </c>
      <c r="N10771">
        <v>2</v>
      </c>
      <c r="O10771">
        <v>8</v>
      </c>
      <c r="P10771">
        <v>10.6</v>
      </c>
    </row>
    <row r="10772" spans="13:16" x14ac:dyDescent="0.25">
      <c r="M10772">
        <f>2*8*1.7</f>
        <v>27.2</v>
      </c>
      <c r="N10772">
        <v>2</v>
      </c>
      <c r="O10772">
        <v>8</v>
      </c>
      <c r="P10772">
        <v>1.7</v>
      </c>
    </row>
    <row r="10773" spans="13:16" x14ac:dyDescent="0.25">
      <c r="M10773">
        <f>2*8*2.7</f>
        <v>43.2</v>
      </c>
      <c r="N10773">
        <v>2</v>
      </c>
      <c r="O10773">
        <v>8</v>
      </c>
      <c r="P10773">
        <v>2.7</v>
      </c>
    </row>
    <row r="10774" spans="13:16" x14ac:dyDescent="0.25">
      <c r="M10774">
        <f>2*8*3.7</f>
        <v>59.2</v>
      </c>
      <c r="N10774">
        <v>2</v>
      </c>
      <c r="O10774">
        <v>8</v>
      </c>
      <c r="P10774">
        <v>3.7</v>
      </c>
    </row>
    <row r="10775" spans="13:16" x14ac:dyDescent="0.25">
      <c r="M10775">
        <f>2*8*4.7</f>
        <v>75.2</v>
      </c>
      <c r="N10775">
        <v>2</v>
      </c>
      <c r="O10775">
        <v>8</v>
      </c>
      <c r="P10775">
        <v>4.7</v>
      </c>
    </row>
    <row r="10776" spans="13:16" x14ac:dyDescent="0.25">
      <c r="M10776">
        <f>2*8*5.7</f>
        <v>91.2</v>
      </c>
      <c r="N10776">
        <v>2</v>
      </c>
      <c r="O10776">
        <v>8</v>
      </c>
      <c r="P10776">
        <v>5.7</v>
      </c>
    </row>
    <row r="10777" spans="13:16" x14ac:dyDescent="0.25">
      <c r="M10777">
        <f>2*8*6.7</f>
        <v>107.2</v>
      </c>
      <c r="N10777">
        <v>2</v>
      </c>
      <c r="O10777">
        <v>8</v>
      </c>
      <c r="P10777">
        <v>6.7</v>
      </c>
    </row>
    <row r="10778" spans="13:16" x14ac:dyDescent="0.25">
      <c r="M10778">
        <f>2*8*7.7</f>
        <v>123.2</v>
      </c>
      <c r="N10778">
        <v>2</v>
      </c>
      <c r="O10778">
        <v>8</v>
      </c>
      <c r="P10778">
        <v>7.7</v>
      </c>
    </row>
    <row r="10779" spans="13:16" x14ac:dyDescent="0.25">
      <c r="M10779">
        <f>2*8*8.7</f>
        <v>139.19999999999999</v>
      </c>
      <c r="N10779">
        <v>2</v>
      </c>
      <c r="O10779">
        <v>8</v>
      </c>
      <c r="P10779">
        <v>8.6999999999999993</v>
      </c>
    </row>
    <row r="10780" spans="13:16" x14ac:dyDescent="0.25">
      <c r="M10780">
        <f>2*8*9.7</f>
        <v>155.19999999999999</v>
      </c>
      <c r="N10780">
        <v>2</v>
      </c>
      <c r="O10780">
        <v>8</v>
      </c>
      <c r="P10780">
        <v>9.6999999999999993</v>
      </c>
    </row>
    <row r="10781" spans="13:16" x14ac:dyDescent="0.25">
      <c r="M10781">
        <f>2*8*10.7</f>
        <v>171.2</v>
      </c>
      <c r="N10781">
        <v>2</v>
      </c>
      <c r="O10781">
        <v>8</v>
      </c>
      <c r="P10781">
        <v>10.7</v>
      </c>
    </row>
    <row r="10782" spans="13:16" x14ac:dyDescent="0.25">
      <c r="M10782">
        <f>2*8*1.8</f>
        <v>28.8</v>
      </c>
      <c r="N10782">
        <v>2</v>
      </c>
      <c r="O10782">
        <v>8</v>
      </c>
      <c r="P10782">
        <v>1.8</v>
      </c>
    </row>
    <row r="10783" spans="13:16" x14ac:dyDescent="0.25">
      <c r="M10783">
        <f>2*8*2.8</f>
        <v>44.8</v>
      </c>
      <c r="N10783">
        <v>2</v>
      </c>
      <c r="O10783">
        <v>8</v>
      </c>
      <c r="P10783">
        <v>2.8</v>
      </c>
    </row>
    <row r="10784" spans="13:16" x14ac:dyDescent="0.25">
      <c r="M10784">
        <f>2*8*3.8</f>
        <v>60.8</v>
      </c>
      <c r="N10784">
        <v>2</v>
      </c>
      <c r="O10784">
        <v>8</v>
      </c>
      <c r="P10784">
        <v>3.8</v>
      </c>
    </row>
    <row r="10785" spans="13:16" x14ac:dyDescent="0.25">
      <c r="M10785">
        <f>2*8*4.8</f>
        <v>76.8</v>
      </c>
      <c r="N10785">
        <v>2</v>
      </c>
      <c r="O10785">
        <v>8</v>
      </c>
      <c r="P10785">
        <v>4.8</v>
      </c>
    </row>
    <row r="10786" spans="13:16" x14ac:dyDescent="0.25">
      <c r="M10786">
        <f>2*8*5.8</f>
        <v>92.8</v>
      </c>
      <c r="N10786">
        <v>2</v>
      </c>
      <c r="O10786">
        <v>8</v>
      </c>
      <c r="P10786">
        <v>5.8</v>
      </c>
    </row>
    <row r="10787" spans="13:16" x14ac:dyDescent="0.25">
      <c r="M10787">
        <f>2*8*6.8</f>
        <v>108.8</v>
      </c>
      <c r="N10787">
        <v>2</v>
      </c>
      <c r="O10787">
        <v>8</v>
      </c>
      <c r="P10787">
        <v>6.8</v>
      </c>
    </row>
    <row r="10788" spans="13:16" x14ac:dyDescent="0.25">
      <c r="M10788">
        <f>2*8*7.8</f>
        <v>124.8</v>
      </c>
      <c r="N10788">
        <v>2</v>
      </c>
      <c r="O10788">
        <v>8</v>
      </c>
      <c r="P10788">
        <v>7.8</v>
      </c>
    </row>
    <row r="10789" spans="13:16" x14ac:dyDescent="0.25">
      <c r="M10789">
        <f>2*8*8.8</f>
        <v>140.80000000000001</v>
      </c>
      <c r="N10789">
        <v>2</v>
      </c>
      <c r="O10789">
        <v>8</v>
      </c>
      <c r="P10789">
        <v>8.8000000000000007</v>
      </c>
    </row>
    <row r="10790" spans="13:16" x14ac:dyDescent="0.25">
      <c r="M10790">
        <f>2*8*9.8</f>
        <v>156.80000000000001</v>
      </c>
      <c r="N10790">
        <v>2</v>
      </c>
      <c r="O10790">
        <v>8</v>
      </c>
      <c r="P10790">
        <v>9.8000000000000007</v>
      </c>
    </row>
    <row r="10791" spans="13:16" x14ac:dyDescent="0.25">
      <c r="M10791">
        <f>2*8*10.8</f>
        <v>172.8</v>
      </c>
      <c r="N10791">
        <v>2</v>
      </c>
      <c r="O10791">
        <v>8</v>
      </c>
      <c r="P10791">
        <v>10.8</v>
      </c>
    </row>
    <row r="10792" spans="13:16" x14ac:dyDescent="0.25">
      <c r="M10792">
        <f>2*8*1.9</f>
        <v>30.4</v>
      </c>
      <c r="N10792">
        <v>2</v>
      </c>
      <c r="O10792">
        <v>8</v>
      </c>
      <c r="P10792">
        <v>1.9</v>
      </c>
    </row>
    <row r="10793" spans="13:16" x14ac:dyDescent="0.25">
      <c r="M10793">
        <f>2*8*2.9</f>
        <v>46.4</v>
      </c>
      <c r="N10793">
        <v>2</v>
      </c>
      <c r="O10793">
        <v>8</v>
      </c>
      <c r="P10793">
        <v>2.9</v>
      </c>
    </row>
    <row r="10794" spans="13:16" x14ac:dyDescent="0.25">
      <c r="M10794">
        <f>2*8*3.9</f>
        <v>62.4</v>
      </c>
      <c r="N10794">
        <v>2</v>
      </c>
      <c r="O10794">
        <v>8</v>
      </c>
      <c r="P10794">
        <v>3.9</v>
      </c>
    </row>
    <row r="10795" spans="13:16" x14ac:dyDescent="0.25">
      <c r="M10795">
        <f>2*8*4.9</f>
        <v>78.400000000000006</v>
      </c>
      <c r="N10795">
        <v>2</v>
      </c>
      <c r="O10795">
        <v>8</v>
      </c>
      <c r="P10795">
        <v>4.9000000000000004</v>
      </c>
    </row>
    <row r="10796" spans="13:16" x14ac:dyDescent="0.25">
      <c r="M10796">
        <f>2*8*5.9</f>
        <v>94.4</v>
      </c>
      <c r="N10796">
        <v>2</v>
      </c>
      <c r="O10796">
        <v>8</v>
      </c>
      <c r="P10796">
        <v>5.9</v>
      </c>
    </row>
    <row r="10797" spans="13:16" x14ac:dyDescent="0.25">
      <c r="M10797">
        <f>2*8*6.9</f>
        <v>110.4</v>
      </c>
      <c r="N10797">
        <v>2</v>
      </c>
      <c r="O10797">
        <v>8</v>
      </c>
      <c r="P10797">
        <v>6.9</v>
      </c>
    </row>
    <row r="10798" spans="13:16" x14ac:dyDescent="0.25">
      <c r="M10798">
        <f>2*8*7.9</f>
        <v>126.4</v>
      </c>
      <c r="N10798">
        <v>2</v>
      </c>
      <c r="O10798">
        <v>8</v>
      </c>
      <c r="P10798">
        <v>7.9</v>
      </c>
    </row>
    <row r="10799" spans="13:16" x14ac:dyDescent="0.25">
      <c r="M10799">
        <f>2*8*8.9</f>
        <v>142.4</v>
      </c>
      <c r="N10799">
        <v>2</v>
      </c>
      <c r="O10799">
        <v>8</v>
      </c>
      <c r="P10799">
        <v>8.9</v>
      </c>
    </row>
    <row r="10800" spans="13:16" x14ac:dyDescent="0.25">
      <c r="M10800">
        <f>2*8*9.9</f>
        <v>158.4</v>
      </c>
      <c r="N10800">
        <v>2</v>
      </c>
      <c r="O10800">
        <v>8</v>
      </c>
      <c r="P10800">
        <v>9.9</v>
      </c>
    </row>
    <row r="10801" spans="13:16" x14ac:dyDescent="0.25">
      <c r="M10801">
        <f>2*8*10.9</f>
        <v>174.4</v>
      </c>
      <c r="N10801">
        <v>2</v>
      </c>
      <c r="O10801">
        <v>8</v>
      </c>
      <c r="P10801">
        <v>10.9</v>
      </c>
    </row>
    <row r="10802" spans="13:16" x14ac:dyDescent="0.25">
      <c r="M10802">
        <f>2*9*1</f>
        <v>18</v>
      </c>
      <c r="N10802">
        <v>2</v>
      </c>
      <c r="O10802">
        <v>9</v>
      </c>
      <c r="P10802">
        <v>1</v>
      </c>
    </row>
    <row r="10803" spans="13:16" x14ac:dyDescent="0.25">
      <c r="M10803">
        <f>2*9*2</f>
        <v>36</v>
      </c>
      <c r="N10803">
        <v>2</v>
      </c>
      <c r="O10803">
        <v>9</v>
      </c>
      <c r="P10803">
        <v>2</v>
      </c>
    </row>
    <row r="10804" spans="13:16" x14ac:dyDescent="0.25">
      <c r="M10804">
        <f>2*9*3</f>
        <v>54</v>
      </c>
      <c r="N10804">
        <v>2</v>
      </c>
      <c r="O10804">
        <v>9</v>
      </c>
      <c r="P10804">
        <v>3</v>
      </c>
    </row>
    <row r="10805" spans="13:16" x14ac:dyDescent="0.25">
      <c r="M10805">
        <f>2*9*4</f>
        <v>72</v>
      </c>
      <c r="N10805">
        <v>2</v>
      </c>
      <c r="O10805">
        <v>9</v>
      </c>
      <c r="P10805">
        <v>4</v>
      </c>
    </row>
    <row r="10806" spans="13:16" x14ac:dyDescent="0.25">
      <c r="M10806">
        <f>2*9*5</f>
        <v>90</v>
      </c>
      <c r="N10806">
        <v>2</v>
      </c>
      <c r="O10806">
        <v>9</v>
      </c>
      <c r="P10806">
        <v>5</v>
      </c>
    </row>
    <row r="10807" spans="13:16" x14ac:dyDescent="0.25">
      <c r="M10807">
        <f>2*9*6</f>
        <v>108</v>
      </c>
      <c r="N10807">
        <v>2</v>
      </c>
      <c r="O10807">
        <v>9</v>
      </c>
      <c r="P10807">
        <v>6</v>
      </c>
    </row>
    <row r="10808" spans="13:16" x14ac:dyDescent="0.25">
      <c r="M10808">
        <f>2*9*7</f>
        <v>126</v>
      </c>
      <c r="N10808">
        <v>2</v>
      </c>
      <c r="O10808">
        <v>9</v>
      </c>
      <c r="P10808">
        <v>7</v>
      </c>
    </row>
    <row r="10809" spans="13:16" x14ac:dyDescent="0.25">
      <c r="M10809">
        <f>2*9*8</f>
        <v>144</v>
      </c>
      <c r="N10809">
        <v>2</v>
      </c>
      <c r="O10809">
        <v>9</v>
      </c>
      <c r="P10809">
        <v>8</v>
      </c>
    </row>
    <row r="10810" spans="13:16" x14ac:dyDescent="0.25">
      <c r="M10810">
        <f>2*9*9</f>
        <v>162</v>
      </c>
      <c r="N10810">
        <v>2</v>
      </c>
      <c r="O10810">
        <v>9</v>
      </c>
      <c r="P10810">
        <v>9</v>
      </c>
    </row>
    <row r="10811" spans="13:16" x14ac:dyDescent="0.25">
      <c r="M10811">
        <f>2*9*10</f>
        <v>180</v>
      </c>
      <c r="N10811">
        <v>2</v>
      </c>
      <c r="O10811">
        <v>9</v>
      </c>
      <c r="P10811">
        <v>10</v>
      </c>
    </row>
    <row r="10812" spans="13:16" x14ac:dyDescent="0.25">
      <c r="M10812">
        <f>2*9*1.1</f>
        <v>19.8</v>
      </c>
      <c r="N10812">
        <v>2</v>
      </c>
      <c r="O10812">
        <v>9</v>
      </c>
      <c r="P10812">
        <v>1.1000000000000001</v>
      </c>
    </row>
    <row r="10813" spans="13:16" x14ac:dyDescent="0.25">
      <c r="M10813">
        <f>2*9*2.1</f>
        <v>37.800000000000004</v>
      </c>
      <c r="N10813">
        <v>2</v>
      </c>
      <c r="O10813">
        <v>9</v>
      </c>
      <c r="P10813">
        <v>2.1</v>
      </c>
    </row>
    <row r="10814" spans="13:16" x14ac:dyDescent="0.25">
      <c r="M10814">
        <f>2*9*3.1</f>
        <v>55.800000000000004</v>
      </c>
      <c r="N10814">
        <v>2</v>
      </c>
      <c r="O10814">
        <v>9</v>
      </c>
      <c r="P10814">
        <v>3.1</v>
      </c>
    </row>
    <row r="10815" spans="13:16" x14ac:dyDescent="0.25">
      <c r="M10815">
        <f>2*9*4.1</f>
        <v>73.8</v>
      </c>
      <c r="N10815">
        <v>2</v>
      </c>
      <c r="O10815">
        <v>9</v>
      </c>
      <c r="P10815">
        <v>4.0999999999999996</v>
      </c>
    </row>
    <row r="10816" spans="13:16" x14ac:dyDescent="0.25">
      <c r="M10816">
        <f>2*9*5.1</f>
        <v>91.8</v>
      </c>
      <c r="N10816">
        <v>2</v>
      </c>
      <c r="O10816">
        <v>9</v>
      </c>
      <c r="P10816">
        <v>5.0999999999999996</v>
      </c>
    </row>
    <row r="10817" spans="13:16" x14ac:dyDescent="0.25">
      <c r="M10817">
        <f>2*9*6.1</f>
        <v>109.8</v>
      </c>
      <c r="N10817">
        <v>2</v>
      </c>
      <c r="O10817">
        <v>9</v>
      </c>
      <c r="P10817">
        <v>6.1</v>
      </c>
    </row>
    <row r="10818" spans="13:16" x14ac:dyDescent="0.25">
      <c r="M10818">
        <f>2*9*7.1</f>
        <v>127.8</v>
      </c>
      <c r="N10818">
        <v>2</v>
      </c>
      <c r="O10818">
        <v>9</v>
      </c>
      <c r="P10818">
        <v>7.1</v>
      </c>
    </row>
    <row r="10819" spans="13:16" x14ac:dyDescent="0.25">
      <c r="M10819">
        <f>2*9*8.1</f>
        <v>145.79999999999998</v>
      </c>
      <c r="N10819">
        <v>2</v>
      </c>
      <c r="O10819">
        <v>9</v>
      </c>
      <c r="P10819">
        <v>8.1</v>
      </c>
    </row>
    <row r="10820" spans="13:16" x14ac:dyDescent="0.25">
      <c r="M10820">
        <f>2*9*9.1</f>
        <v>163.79999999999998</v>
      </c>
      <c r="N10820">
        <v>2</v>
      </c>
      <c r="O10820">
        <v>9</v>
      </c>
      <c r="P10820">
        <v>9.1</v>
      </c>
    </row>
    <row r="10821" spans="13:16" x14ac:dyDescent="0.25">
      <c r="M10821">
        <f>2*9*10.1</f>
        <v>181.79999999999998</v>
      </c>
      <c r="N10821">
        <v>2</v>
      </c>
      <c r="O10821">
        <v>9</v>
      </c>
      <c r="P10821">
        <v>10.1</v>
      </c>
    </row>
    <row r="10822" spans="13:16" x14ac:dyDescent="0.25">
      <c r="M10822">
        <f>2*9*1.2</f>
        <v>21.599999999999998</v>
      </c>
      <c r="N10822">
        <v>2</v>
      </c>
      <c r="O10822">
        <v>9</v>
      </c>
      <c r="P10822">
        <v>1.2</v>
      </c>
    </row>
    <row r="10823" spans="13:16" x14ac:dyDescent="0.25">
      <c r="M10823">
        <f>2*9*2.2</f>
        <v>39.6</v>
      </c>
      <c r="N10823">
        <v>2</v>
      </c>
      <c r="O10823">
        <v>9</v>
      </c>
      <c r="P10823">
        <v>2.2000000000000002</v>
      </c>
    </row>
    <row r="10824" spans="13:16" x14ac:dyDescent="0.25">
      <c r="M10824">
        <f>2*9*3.2</f>
        <v>57.6</v>
      </c>
      <c r="N10824">
        <v>2</v>
      </c>
      <c r="O10824">
        <v>9</v>
      </c>
      <c r="P10824">
        <v>3.2</v>
      </c>
    </row>
    <row r="10825" spans="13:16" x14ac:dyDescent="0.25">
      <c r="M10825">
        <f>2*9*4.2</f>
        <v>75.600000000000009</v>
      </c>
      <c r="N10825">
        <v>2</v>
      </c>
      <c r="O10825">
        <v>9</v>
      </c>
      <c r="P10825">
        <v>4.2</v>
      </c>
    </row>
    <row r="10826" spans="13:16" x14ac:dyDescent="0.25">
      <c r="M10826">
        <f>2*9*5.2</f>
        <v>93.600000000000009</v>
      </c>
      <c r="N10826">
        <v>2</v>
      </c>
      <c r="O10826">
        <v>9</v>
      </c>
      <c r="P10826">
        <v>5.2</v>
      </c>
    </row>
    <row r="10827" spans="13:16" x14ac:dyDescent="0.25">
      <c r="M10827">
        <f>2*9*6.2</f>
        <v>111.60000000000001</v>
      </c>
      <c r="N10827">
        <v>2</v>
      </c>
      <c r="O10827">
        <v>9</v>
      </c>
      <c r="P10827">
        <v>6.2</v>
      </c>
    </row>
    <row r="10828" spans="13:16" x14ac:dyDescent="0.25">
      <c r="M10828">
        <f>2*9*7.2</f>
        <v>129.6</v>
      </c>
      <c r="N10828">
        <v>2</v>
      </c>
      <c r="O10828">
        <v>9</v>
      </c>
      <c r="P10828">
        <v>7.2</v>
      </c>
    </row>
    <row r="10829" spans="13:16" x14ac:dyDescent="0.25">
      <c r="M10829">
        <f>2*9*8.2</f>
        <v>147.6</v>
      </c>
      <c r="N10829">
        <v>2</v>
      </c>
      <c r="O10829">
        <v>9</v>
      </c>
      <c r="P10829">
        <v>8.1999999999999993</v>
      </c>
    </row>
    <row r="10830" spans="13:16" x14ac:dyDescent="0.25">
      <c r="M10830">
        <f>2*9*9.2</f>
        <v>165.6</v>
      </c>
      <c r="N10830">
        <v>2</v>
      </c>
      <c r="O10830">
        <v>9</v>
      </c>
      <c r="P10830">
        <v>9.1999999999999993</v>
      </c>
    </row>
    <row r="10831" spans="13:16" x14ac:dyDescent="0.25">
      <c r="M10831">
        <f>2*9*10.2</f>
        <v>183.6</v>
      </c>
      <c r="N10831">
        <v>2</v>
      </c>
      <c r="O10831">
        <v>9</v>
      </c>
      <c r="P10831">
        <v>10.199999999999999</v>
      </c>
    </row>
    <row r="10832" spans="13:16" x14ac:dyDescent="0.25">
      <c r="M10832">
        <f>2*9*1.3</f>
        <v>23.400000000000002</v>
      </c>
      <c r="N10832">
        <v>2</v>
      </c>
      <c r="O10832">
        <v>9</v>
      </c>
      <c r="P10832">
        <v>1.3</v>
      </c>
    </row>
    <row r="10833" spans="13:16" x14ac:dyDescent="0.25">
      <c r="M10833">
        <f>2*9*2.3</f>
        <v>41.4</v>
      </c>
      <c r="N10833">
        <v>2</v>
      </c>
      <c r="O10833">
        <v>9</v>
      </c>
      <c r="P10833">
        <v>2.2999999999999998</v>
      </c>
    </row>
    <row r="10834" spans="13:16" x14ac:dyDescent="0.25">
      <c r="M10834">
        <f>2*9*3.3</f>
        <v>59.4</v>
      </c>
      <c r="N10834">
        <v>2</v>
      </c>
      <c r="O10834">
        <v>9</v>
      </c>
      <c r="P10834">
        <v>3.3</v>
      </c>
    </row>
    <row r="10835" spans="13:16" x14ac:dyDescent="0.25">
      <c r="M10835">
        <f>2*9*4.3</f>
        <v>77.399999999999991</v>
      </c>
      <c r="N10835">
        <v>2</v>
      </c>
      <c r="O10835">
        <v>9</v>
      </c>
      <c r="P10835">
        <v>4.3</v>
      </c>
    </row>
    <row r="10836" spans="13:16" x14ac:dyDescent="0.25">
      <c r="M10836">
        <f>2*9*5.3</f>
        <v>95.399999999999991</v>
      </c>
      <c r="N10836">
        <v>2</v>
      </c>
      <c r="O10836">
        <v>9</v>
      </c>
      <c r="P10836">
        <v>5.3</v>
      </c>
    </row>
    <row r="10837" spans="13:16" x14ac:dyDescent="0.25">
      <c r="M10837">
        <f>2*9*6.3</f>
        <v>113.39999999999999</v>
      </c>
      <c r="N10837">
        <v>2</v>
      </c>
      <c r="O10837">
        <v>9</v>
      </c>
      <c r="P10837">
        <v>6.3</v>
      </c>
    </row>
    <row r="10838" spans="13:16" x14ac:dyDescent="0.25">
      <c r="M10838">
        <f>2*9*7.3</f>
        <v>131.4</v>
      </c>
      <c r="N10838">
        <v>2</v>
      </c>
      <c r="O10838">
        <v>9</v>
      </c>
      <c r="P10838">
        <v>7.3</v>
      </c>
    </row>
    <row r="10839" spans="13:16" x14ac:dyDescent="0.25">
      <c r="M10839">
        <f>2*9*8.3</f>
        <v>149.4</v>
      </c>
      <c r="N10839">
        <v>2</v>
      </c>
      <c r="O10839">
        <v>9</v>
      </c>
      <c r="P10839">
        <v>8.3000000000000007</v>
      </c>
    </row>
    <row r="10840" spans="13:16" x14ac:dyDescent="0.25">
      <c r="M10840">
        <f>2*9*9.3</f>
        <v>167.4</v>
      </c>
      <c r="N10840">
        <v>2</v>
      </c>
      <c r="O10840">
        <v>9</v>
      </c>
      <c r="P10840">
        <v>9.3000000000000007</v>
      </c>
    </row>
    <row r="10841" spans="13:16" x14ac:dyDescent="0.25">
      <c r="M10841">
        <f>2*9*10.3</f>
        <v>185.4</v>
      </c>
      <c r="N10841">
        <v>2</v>
      </c>
      <c r="O10841">
        <v>9</v>
      </c>
      <c r="P10841">
        <v>10.3</v>
      </c>
    </row>
    <row r="10842" spans="13:16" x14ac:dyDescent="0.25">
      <c r="M10842">
        <f>2*9*1.4</f>
        <v>25.2</v>
      </c>
      <c r="N10842">
        <v>2</v>
      </c>
      <c r="O10842">
        <v>9</v>
      </c>
      <c r="P10842">
        <v>1.4</v>
      </c>
    </row>
    <row r="10843" spans="13:16" x14ac:dyDescent="0.25">
      <c r="M10843">
        <f>2*9*2.4</f>
        <v>43.199999999999996</v>
      </c>
      <c r="N10843">
        <v>2</v>
      </c>
      <c r="O10843">
        <v>9</v>
      </c>
      <c r="P10843">
        <v>2.4</v>
      </c>
    </row>
    <row r="10844" spans="13:16" x14ac:dyDescent="0.25">
      <c r="M10844">
        <f>2*9*3.4</f>
        <v>61.199999999999996</v>
      </c>
      <c r="N10844">
        <v>2</v>
      </c>
      <c r="O10844">
        <v>9</v>
      </c>
      <c r="P10844">
        <v>3.4</v>
      </c>
    </row>
    <row r="10845" spans="13:16" x14ac:dyDescent="0.25">
      <c r="M10845">
        <f>2*9*4.4</f>
        <v>79.2</v>
      </c>
      <c r="N10845">
        <v>2</v>
      </c>
      <c r="O10845">
        <v>9</v>
      </c>
      <c r="P10845">
        <v>4.4000000000000004</v>
      </c>
    </row>
    <row r="10846" spans="13:16" x14ac:dyDescent="0.25">
      <c r="M10846">
        <f>2*9*5.4</f>
        <v>97.2</v>
      </c>
      <c r="N10846">
        <v>2</v>
      </c>
      <c r="O10846">
        <v>9</v>
      </c>
      <c r="P10846">
        <v>5.4</v>
      </c>
    </row>
    <row r="10847" spans="13:16" x14ac:dyDescent="0.25">
      <c r="M10847">
        <f>2*9*6.4</f>
        <v>115.2</v>
      </c>
      <c r="N10847">
        <v>2</v>
      </c>
      <c r="O10847">
        <v>9</v>
      </c>
      <c r="P10847">
        <v>6.4</v>
      </c>
    </row>
    <row r="10848" spans="13:16" x14ac:dyDescent="0.25">
      <c r="M10848">
        <f>2*9*7.4</f>
        <v>133.20000000000002</v>
      </c>
      <c r="N10848">
        <v>2</v>
      </c>
      <c r="O10848">
        <v>9</v>
      </c>
      <c r="P10848">
        <v>7.4</v>
      </c>
    </row>
    <row r="10849" spans="13:16" x14ac:dyDescent="0.25">
      <c r="M10849">
        <f>2*9*8.4</f>
        <v>151.20000000000002</v>
      </c>
      <c r="N10849">
        <v>2</v>
      </c>
      <c r="O10849">
        <v>9</v>
      </c>
      <c r="P10849">
        <v>8.4</v>
      </c>
    </row>
    <row r="10850" spans="13:16" x14ac:dyDescent="0.25">
      <c r="M10850">
        <f>2*9*9.4</f>
        <v>169.20000000000002</v>
      </c>
      <c r="N10850">
        <v>2</v>
      </c>
      <c r="O10850">
        <v>9</v>
      </c>
      <c r="P10850">
        <v>9.4</v>
      </c>
    </row>
    <row r="10851" spans="13:16" x14ac:dyDescent="0.25">
      <c r="M10851">
        <f>2*9*10.4</f>
        <v>187.20000000000002</v>
      </c>
      <c r="N10851">
        <v>2</v>
      </c>
      <c r="O10851">
        <v>9</v>
      </c>
      <c r="P10851">
        <v>10.4</v>
      </c>
    </row>
    <row r="10852" spans="13:16" x14ac:dyDescent="0.25">
      <c r="M10852">
        <f>2*9*1.5</f>
        <v>27</v>
      </c>
      <c r="N10852">
        <v>2</v>
      </c>
      <c r="O10852">
        <v>9</v>
      </c>
      <c r="P10852">
        <v>1.5</v>
      </c>
    </row>
    <row r="10853" spans="13:16" x14ac:dyDescent="0.25">
      <c r="M10853">
        <f>2*9*2.5</f>
        <v>45</v>
      </c>
      <c r="N10853">
        <v>2</v>
      </c>
      <c r="O10853">
        <v>9</v>
      </c>
      <c r="P10853">
        <v>2.5</v>
      </c>
    </row>
    <row r="10854" spans="13:16" x14ac:dyDescent="0.25">
      <c r="M10854">
        <f>2*9*3.5</f>
        <v>63</v>
      </c>
      <c r="N10854">
        <v>2</v>
      </c>
      <c r="O10854">
        <v>9</v>
      </c>
      <c r="P10854">
        <v>3.5</v>
      </c>
    </row>
    <row r="10855" spans="13:16" x14ac:dyDescent="0.25">
      <c r="M10855">
        <f>2*9*4.5</f>
        <v>81</v>
      </c>
      <c r="N10855">
        <v>2</v>
      </c>
      <c r="O10855">
        <v>9</v>
      </c>
      <c r="P10855">
        <v>4.5</v>
      </c>
    </row>
    <row r="10856" spans="13:16" x14ac:dyDescent="0.25">
      <c r="M10856">
        <f>2*9*5.5</f>
        <v>99</v>
      </c>
      <c r="N10856">
        <v>2</v>
      </c>
      <c r="O10856">
        <v>9</v>
      </c>
      <c r="P10856">
        <v>5.5</v>
      </c>
    </row>
    <row r="10857" spans="13:16" x14ac:dyDescent="0.25">
      <c r="M10857">
        <f>2*9*6.5</f>
        <v>117</v>
      </c>
      <c r="N10857">
        <v>2</v>
      </c>
      <c r="O10857">
        <v>9</v>
      </c>
      <c r="P10857">
        <v>6.5</v>
      </c>
    </row>
    <row r="10858" spans="13:16" x14ac:dyDescent="0.25">
      <c r="M10858">
        <f>2*9*7.5</f>
        <v>135</v>
      </c>
      <c r="N10858">
        <v>2</v>
      </c>
      <c r="O10858">
        <v>9</v>
      </c>
      <c r="P10858">
        <v>7.5</v>
      </c>
    </row>
    <row r="10859" spans="13:16" x14ac:dyDescent="0.25">
      <c r="M10859">
        <f>2*9*8.5</f>
        <v>153</v>
      </c>
      <c r="N10859">
        <v>2</v>
      </c>
      <c r="O10859">
        <v>9</v>
      </c>
      <c r="P10859">
        <v>8.5</v>
      </c>
    </row>
    <row r="10860" spans="13:16" x14ac:dyDescent="0.25">
      <c r="M10860">
        <f>2*9*9.5</f>
        <v>171</v>
      </c>
      <c r="N10860">
        <v>2</v>
      </c>
      <c r="O10860">
        <v>9</v>
      </c>
      <c r="P10860">
        <v>9.5</v>
      </c>
    </row>
    <row r="10861" spans="13:16" x14ac:dyDescent="0.25">
      <c r="M10861">
        <f>2*9*10.5</f>
        <v>189</v>
      </c>
      <c r="N10861">
        <v>2</v>
      </c>
      <c r="O10861">
        <v>9</v>
      </c>
      <c r="P10861">
        <v>10.5</v>
      </c>
    </row>
    <row r="10862" spans="13:16" x14ac:dyDescent="0.25">
      <c r="M10862">
        <f>2*9*1.6</f>
        <v>28.8</v>
      </c>
      <c r="N10862">
        <v>2</v>
      </c>
      <c r="O10862">
        <v>9</v>
      </c>
      <c r="P10862">
        <v>1.6</v>
      </c>
    </row>
    <row r="10863" spans="13:16" x14ac:dyDescent="0.25">
      <c r="M10863">
        <f>2*9*2.6</f>
        <v>46.800000000000004</v>
      </c>
      <c r="N10863">
        <v>2</v>
      </c>
      <c r="O10863">
        <v>9</v>
      </c>
      <c r="P10863">
        <v>2.6</v>
      </c>
    </row>
    <row r="10864" spans="13:16" x14ac:dyDescent="0.25">
      <c r="M10864">
        <f>2*9*3.6</f>
        <v>64.8</v>
      </c>
      <c r="N10864">
        <v>2</v>
      </c>
      <c r="O10864">
        <v>9</v>
      </c>
      <c r="P10864">
        <v>3.6</v>
      </c>
    </row>
    <row r="10865" spans="13:16" x14ac:dyDescent="0.25">
      <c r="M10865">
        <f>2*9*4.6</f>
        <v>82.8</v>
      </c>
      <c r="N10865">
        <v>2</v>
      </c>
      <c r="O10865">
        <v>9</v>
      </c>
      <c r="P10865">
        <v>4.5999999999999996</v>
      </c>
    </row>
    <row r="10866" spans="13:16" x14ac:dyDescent="0.25">
      <c r="M10866">
        <f>2*9*5.6</f>
        <v>100.8</v>
      </c>
      <c r="N10866">
        <v>2</v>
      </c>
      <c r="O10866">
        <v>9</v>
      </c>
      <c r="P10866">
        <v>5.6</v>
      </c>
    </row>
    <row r="10867" spans="13:16" x14ac:dyDescent="0.25">
      <c r="M10867">
        <f>2*9*6.6</f>
        <v>118.8</v>
      </c>
      <c r="N10867">
        <v>2</v>
      </c>
      <c r="O10867">
        <v>9</v>
      </c>
      <c r="P10867">
        <v>6.6</v>
      </c>
    </row>
    <row r="10868" spans="13:16" x14ac:dyDescent="0.25">
      <c r="M10868">
        <f>2*9*7.6</f>
        <v>136.79999999999998</v>
      </c>
      <c r="N10868">
        <v>2</v>
      </c>
      <c r="O10868">
        <v>9</v>
      </c>
      <c r="P10868">
        <v>7.6</v>
      </c>
    </row>
    <row r="10869" spans="13:16" x14ac:dyDescent="0.25">
      <c r="M10869">
        <f>2*9*8.6</f>
        <v>154.79999999999998</v>
      </c>
      <c r="N10869">
        <v>2</v>
      </c>
      <c r="O10869">
        <v>9</v>
      </c>
      <c r="P10869">
        <v>8.6</v>
      </c>
    </row>
    <row r="10870" spans="13:16" x14ac:dyDescent="0.25">
      <c r="M10870">
        <f>2*9*9.6</f>
        <v>172.79999999999998</v>
      </c>
      <c r="N10870">
        <v>2</v>
      </c>
      <c r="O10870">
        <v>9</v>
      </c>
      <c r="P10870">
        <v>9.6</v>
      </c>
    </row>
    <row r="10871" spans="13:16" x14ac:dyDescent="0.25">
      <c r="M10871">
        <f>2*9*10.6</f>
        <v>190.79999999999998</v>
      </c>
      <c r="N10871">
        <v>2</v>
      </c>
      <c r="O10871">
        <v>9</v>
      </c>
      <c r="P10871">
        <v>10.6</v>
      </c>
    </row>
    <row r="10872" spans="13:16" x14ac:dyDescent="0.25">
      <c r="M10872">
        <f>2*9*1.7</f>
        <v>30.599999999999998</v>
      </c>
      <c r="N10872">
        <v>2</v>
      </c>
      <c r="O10872">
        <v>9</v>
      </c>
      <c r="P10872">
        <v>1.7</v>
      </c>
    </row>
    <row r="10873" spans="13:16" x14ac:dyDescent="0.25">
      <c r="M10873">
        <f>2*9*2.7</f>
        <v>48.6</v>
      </c>
      <c r="N10873">
        <v>2</v>
      </c>
      <c r="O10873">
        <v>9</v>
      </c>
      <c r="P10873">
        <v>2.7</v>
      </c>
    </row>
    <row r="10874" spans="13:16" x14ac:dyDescent="0.25">
      <c r="M10874">
        <f>2*9*3.7</f>
        <v>66.600000000000009</v>
      </c>
      <c r="N10874">
        <v>2</v>
      </c>
      <c r="O10874">
        <v>9</v>
      </c>
      <c r="P10874">
        <v>3.7</v>
      </c>
    </row>
    <row r="10875" spans="13:16" x14ac:dyDescent="0.25">
      <c r="M10875">
        <f>2*9*4.7</f>
        <v>84.600000000000009</v>
      </c>
      <c r="N10875">
        <v>2</v>
      </c>
      <c r="O10875">
        <v>9</v>
      </c>
      <c r="P10875">
        <v>4.7</v>
      </c>
    </row>
    <row r="10876" spans="13:16" x14ac:dyDescent="0.25">
      <c r="M10876">
        <f>2*9*5.7</f>
        <v>102.60000000000001</v>
      </c>
      <c r="N10876">
        <v>2</v>
      </c>
      <c r="O10876">
        <v>9</v>
      </c>
      <c r="P10876">
        <v>5.7</v>
      </c>
    </row>
    <row r="10877" spans="13:16" x14ac:dyDescent="0.25">
      <c r="M10877">
        <f>2*9*6.7</f>
        <v>120.60000000000001</v>
      </c>
      <c r="N10877">
        <v>2</v>
      </c>
      <c r="O10877">
        <v>9</v>
      </c>
      <c r="P10877">
        <v>6.7</v>
      </c>
    </row>
    <row r="10878" spans="13:16" x14ac:dyDescent="0.25">
      <c r="M10878">
        <f>2*9*7.7</f>
        <v>138.6</v>
      </c>
      <c r="N10878">
        <v>2</v>
      </c>
      <c r="O10878">
        <v>9</v>
      </c>
      <c r="P10878">
        <v>7.7</v>
      </c>
    </row>
    <row r="10879" spans="13:16" x14ac:dyDescent="0.25">
      <c r="M10879">
        <f>2*9*8.7</f>
        <v>156.6</v>
      </c>
      <c r="N10879">
        <v>2</v>
      </c>
      <c r="O10879">
        <v>9</v>
      </c>
      <c r="P10879">
        <v>8.6999999999999993</v>
      </c>
    </row>
    <row r="10880" spans="13:16" x14ac:dyDescent="0.25">
      <c r="M10880">
        <f>2*9*9.7</f>
        <v>174.6</v>
      </c>
      <c r="N10880">
        <v>2</v>
      </c>
      <c r="O10880">
        <v>9</v>
      </c>
      <c r="P10880">
        <v>9.6999999999999993</v>
      </c>
    </row>
    <row r="10881" spans="13:16" x14ac:dyDescent="0.25">
      <c r="M10881">
        <f>2*9*10.7</f>
        <v>192.6</v>
      </c>
      <c r="N10881">
        <v>2</v>
      </c>
      <c r="O10881">
        <v>9</v>
      </c>
      <c r="P10881">
        <v>10.7</v>
      </c>
    </row>
    <row r="10882" spans="13:16" x14ac:dyDescent="0.25">
      <c r="M10882">
        <f>2*9*1.8</f>
        <v>32.4</v>
      </c>
      <c r="N10882">
        <v>2</v>
      </c>
      <c r="O10882">
        <v>9</v>
      </c>
      <c r="P10882">
        <v>1.8</v>
      </c>
    </row>
    <row r="10883" spans="13:16" x14ac:dyDescent="0.25">
      <c r="M10883">
        <f>2*9*2.8</f>
        <v>50.4</v>
      </c>
      <c r="N10883">
        <v>2</v>
      </c>
      <c r="O10883">
        <v>9</v>
      </c>
      <c r="P10883">
        <v>2.8</v>
      </c>
    </row>
    <row r="10884" spans="13:16" x14ac:dyDescent="0.25">
      <c r="M10884">
        <f>2*9*3.8</f>
        <v>68.399999999999991</v>
      </c>
      <c r="N10884">
        <v>2</v>
      </c>
      <c r="O10884">
        <v>9</v>
      </c>
      <c r="P10884">
        <v>3.8</v>
      </c>
    </row>
    <row r="10885" spans="13:16" x14ac:dyDescent="0.25">
      <c r="M10885">
        <f>2*9*4.8</f>
        <v>86.399999999999991</v>
      </c>
      <c r="N10885">
        <v>2</v>
      </c>
      <c r="O10885">
        <v>9</v>
      </c>
      <c r="P10885">
        <v>4.8</v>
      </c>
    </row>
    <row r="10886" spans="13:16" x14ac:dyDescent="0.25">
      <c r="M10886">
        <f>2*9*5.8</f>
        <v>104.39999999999999</v>
      </c>
      <c r="N10886">
        <v>2</v>
      </c>
      <c r="O10886">
        <v>9</v>
      </c>
      <c r="P10886">
        <v>5.8</v>
      </c>
    </row>
    <row r="10887" spans="13:16" x14ac:dyDescent="0.25">
      <c r="M10887">
        <f>2*9*6.8</f>
        <v>122.39999999999999</v>
      </c>
      <c r="N10887">
        <v>2</v>
      </c>
      <c r="O10887">
        <v>9</v>
      </c>
      <c r="P10887">
        <v>6.8</v>
      </c>
    </row>
    <row r="10888" spans="13:16" x14ac:dyDescent="0.25">
      <c r="M10888">
        <f>2*9*7.8</f>
        <v>140.4</v>
      </c>
      <c r="N10888">
        <v>2</v>
      </c>
      <c r="O10888">
        <v>9</v>
      </c>
      <c r="P10888">
        <v>7.8</v>
      </c>
    </row>
    <row r="10889" spans="13:16" x14ac:dyDescent="0.25">
      <c r="M10889">
        <f>2*9*8.8</f>
        <v>158.4</v>
      </c>
      <c r="N10889">
        <v>2</v>
      </c>
      <c r="O10889">
        <v>9</v>
      </c>
      <c r="P10889">
        <v>8.8000000000000007</v>
      </c>
    </row>
    <row r="10890" spans="13:16" x14ac:dyDescent="0.25">
      <c r="M10890">
        <f>2*9*9.8</f>
        <v>176.4</v>
      </c>
      <c r="N10890">
        <v>2</v>
      </c>
      <c r="O10890">
        <v>9</v>
      </c>
      <c r="P10890">
        <v>9.8000000000000007</v>
      </c>
    </row>
    <row r="10891" spans="13:16" x14ac:dyDescent="0.25">
      <c r="M10891">
        <f>2*9*10.8</f>
        <v>194.4</v>
      </c>
      <c r="N10891">
        <v>2</v>
      </c>
      <c r="O10891">
        <v>9</v>
      </c>
      <c r="P10891">
        <v>10.8</v>
      </c>
    </row>
    <row r="10892" spans="13:16" x14ac:dyDescent="0.25">
      <c r="M10892">
        <f>2*9*1.9</f>
        <v>34.199999999999996</v>
      </c>
      <c r="N10892">
        <v>2</v>
      </c>
      <c r="O10892">
        <v>9</v>
      </c>
      <c r="P10892">
        <v>1.9</v>
      </c>
    </row>
    <row r="10893" spans="13:16" x14ac:dyDescent="0.25">
      <c r="M10893">
        <f>2*9*2.9</f>
        <v>52.199999999999996</v>
      </c>
      <c r="N10893">
        <v>2</v>
      </c>
      <c r="O10893">
        <v>9</v>
      </c>
      <c r="P10893">
        <v>2.9</v>
      </c>
    </row>
    <row r="10894" spans="13:16" x14ac:dyDescent="0.25">
      <c r="M10894">
        <f>2*9*3.9</f>
        <v>70.2</v>
      </c>
      <c r="N10894">
        <v>2</v>
      </c>
      <c r="O10894">
        <v>9</v>
      </c>
      <c r="P10894">
        <v>3.9</v>
      </c>
    </row>
    <row r="10895" spans="13:16" x14ac:dyDescent="0.25">
      <c r="M10895">
        <f>2*9*4.9</f>
        <v>88.2</v>
      </c>
      <c r="N10895">
        <v>2</v>
      </c>
      <c r="O10895">
        <v>9</v>
      </c>
      <c r="P10895">
        <v>4.9000000000000004</v>
      </c>
    </row>
    <row r="10896" spans="13:16" x14ac:dyDescent="0.25">
      <c r="M10896">
        <f>2*9*5.9</f>
        <v>106.2</v>
      </c>
      <c r="N10896">
        <v>2</v>
      </c>
      <c r="O10896">
        <v>9</v>
      </c>
      <c r="P10896">
        <v>5.9</v>
      </c>
    </row>
    <row r="10897" spans="13:16" x14ac:dyDescent="0.25">
      <c r="M10897">
        <f>2*9*6.9</f>
        <v>124.2</v>
      </c>
      <c r="N10897">
        <v>2</v>
      </c>
      <c r="O10897">
        <v>9</v>
      </c>
      <c r="P10897">
        <v>6.9</v>
      </c>
    </row>
    <row r="10898" spans="13:16" x14ac:dyDescent="0.25">
      <c r="M10898">
        <f>2*9*7.9</f>
        <v>142.20000000000002</v>
      </c>
      <c r="N10898">
        <v>2</v>
      </c>
      <c r="O10898">
        <v>9</v>
      </c>
      <c r="P10898">
        <v>7.9</v>
      </c>
    </row>
    <row r="10899" spans="13:16" x14ac:dyDescent="0.25">
      <c r="M10899">
        <f>2*9*8.9</f>
        <v>160.20000000000002</v>
      </c>
      <c r="N10899">
        <v>2</v>
      </c>
      <c r="O10899">
        <v>9</v>
      </c>
      <c r="P10899">
        <v>8.9</v>
      </c>
    </row>
    <row r="10900" spans="13:16" x14ac:dyDescent="0.25">
      <c r="M10900">
        <f>2*9*9.9</f>
        <v>178.20000000000002</v>
      </c>
      <c r="N10900">
        <v>2</v>
      </c>
      <c r="O10900">
        <v>9</v>
      </c>
      <c r="P10900">
        <v>9.9</v>
      </c>
    </row>
    <row r="10901" spans="13:16" x14ac:dyDescent="0.25">
      <c r="M10901">
        <f>2*9*10.9</f>
        <v>196.20000000000002</v>
      </c>
      <c r="N10901">
        <v>2</v>
      </c>
      <c r="O10901">
        <v>9</v>
      </c>
      <c r="P10901">
        <v>10.9</v>
      </c>
    </row>
    <row r="10902" spans="13:16" x14ac:dyDescent="0.25">
      <c r="M10902">
        <f>2*10*1</f>
        <v>20</v>
      </c>
      <c r="N10902">
        <v>2</v>
      </c>
      <c r="O10902">
        <v>10</v>
      </c>
      <c r="P10902">
        <v>1</v>
      </c>
    </row>
    <row r="10903" spans="13:16" x14ac:dyDescent="0.25">
      <c r="M10903">
        <f>2*10*2</f>
        <v>40</v>
      </c>
      <c r="N10903">
        <v>2</v>
      </c>
      <c r="O10903">
        <v>10</v>
      </c>
      <c r="P10903">
        <v>2</v>
      </c>
    </row>
    <row r="10904" spans="13:16" x14ac:dyDescent="0.25">
      <c r="M10904">
        <f>2*10*3</f>
        <v>60</v>
      </c>
      <c r="N10904">
        <v>2</v>
      </c>
      <c r="O10904">
        <v>10</v>
      </c>
      <c r="P10904">
        <v>3</v>
      </c>
    </row>
    <row r="10905" spans="13:16" x14ac:dyDescent="0.25">
      <c r="M10905">
        <f>2*10*4</f>
        <v>80</v>
      </c>
      <c r="N10905">
        <v>2</v>
      </c>
      <c r="O10905">
        <v>10</v>
      </c>
      <c r="P10905">
        <v>4</v>
      </c>
    </row>
    <row r="10906" spans="13:16" x14ac:dyDescent="0.25">
      <c r="M10906">
        <f>2*10*5</f>
        <v>100</v>
      </c>
      <c r="N10906">
        <v>2</v>
      </c>
      <c r="O10906">
        <v>10</v>
      </c>
      <c r="P10906">
        <v>5</v>
      </c>
    </row>
    <row r="10907" spans="13:16" x14ac:dyDescent="0.25">
      <c r="M10907">
        <f>2*10*6</f>
        <v>120</v>
      </c>
      <c r="N10907">
        <v>2</v>
      </c>
      <c r="O10907">
        <v>10</v>
      </c>
      <c r="P10907">
        <v>6</v>
      </c>
    </row>
    <row r="10908" spans="13:16" x14ac:dyDescent="0.25">
      <c r="M10908">
        <f>2*10*7</f>
        <v>140</v>
      </c>
      <c r="N10908">
        <v>2</v>
      </c>
      <c r="O10908">
        <v>10</v>
      </c>
      <c r="P10908">
        <v>7</v>
      </c>
    </row>
    <row r="10909" spans="13:16" x14ac:dyDescent="0.25">
      <c r="M10909">
        <f>2*10*8</f>
        <v>160</v>
      </c>
      <c r="N10909">
        <v>2</v>
      </c>
      <c r="O10909">
        <v>10</v>
      </c>
      <c r="P10909">
        <v>8</v>
      </c>
    </row>
    <row r="10910" spans="13:16" x14ac:dyDescent="0.25">
      <c r="M10910">
        <f>2*10*9</f>
        <v>180</v>
      </c>
      <c r="N10910">
        <v>2</v>
      </c>
      <c r="O10910">
        <v>10</v>
      </c>
      <c r="P10910">
        <v>9</v>
      </c>
    </row>
    <row r="10911" spans="13:16" x14ac:dyDescent="0.25">
      <c r="M10911">
        <f>2*10*10</f>
        <v>200</v>
      </c>
      <c r="N10911">
        <v>2</v>
      </c>
      <c r="O10911">
        <v>10</v>
      </c>
      <c r="P10911">
        <v>10</v>
      </c>
    </row>
    <row r="10912" spans="13:16" x14ac:dyDescent="0.25">
      <c r="M10912">
        <f>2*10*1.1</f>
        <v>22</v>
      </c>
      <c r="N10912">
        <v>2</v>
      </c>
      <c r="O10912">
        <v>10</v>
      </c>
      <c r="P10912">
        <v>1.1000000000000001</v>
      </c>
    </row>
    <row r="10913" spans="13:16" x14ac:dyDescent="0.25">
      <c r="M10913">
        <f>2*10*2.1</f>
        <v>42</v>
      </c>
      <c r="N10913">
        <v>2</v>
      </c>
      <c r="O10913">
        <v>10</v>
      </c>
      <c r="P10913">
        <v>2.1</v>
      </c>
    </row>
    <row r="10914" spans="13:16" x14ac:dyDescent="0.25">
      <c r="M10914">
        <f>2*10*3.1</f>
        <v>62</v>
      </c>
      <c r="N10914">
        <v>2</v>
      </c>
      <c r="O10914">
        <v>10</v>
      </c>
      <c r="P10914">
        <v>3.1</v>
      </c>
    </row>
    <row r="10915" spans="13:16" x14ac:dyDescent="0.25">
      <c r="M10915">
        <f>2*10*4.1</f>
        <v>82</v>
      </c>
      <c r="N10915">
        <v>2</v>
      </c>
      <c r="O10915">
        <v>10</v>
      </c>
      <c r="P10915">
        <v>4.0999999999999996</v>
      </c>
    </row>
    <row r="10916" spans="13:16" x14ac:dyDescent="0.25">
      <c r="M10916">
        <f>2*10*5.1</f>
        <v>102</v>
      </c>
      <c r="N10916">
        <v>2</v>
      </c>
      <c r="O10916">
        <v>10</v>
      </c>
      <c r="P10916">
        <v>5.0999999999999996</v>
      </c>
    </row>
    <row r="10917" spans="13:16" x14ac:dyDescent="0.25">
      <c r="M10917">
        <f>2*10*6.1</f>
        <v>122</v>
      </c>
      <c r="N10917">
        <v>2</v>
      </c>
      <c r="O10917">
        <v>10</v>
      </c>
      <c r="P10917">
        <v>6.1</v>
      </c>
    </row>
    <row r="10918" spans="13:16" x14ac:dyDescent="0.25">
      <c r="M10918">
        <f>2*10*7.1</f>
        <v>142</v>
      </c>
      <c r="N10918">
        <v>2</v>
      </c>
      <c r="O10918">
        <v>10</v>
      </c>
      <c r="P10918">
        <v>7.1</v>
      </c>
    </row>
    <row r="10919" spans="13:16" x14ac:dyDescent="0.25">
      <c r="M10919">
        <f>2*10*8.1</f>
        <v>162</v>
      </c>
      <c r="N10919">
        <v>2</v>
      </c>
      <c r="O10919">
        <v>10</v>
      </c>
      <c r="P10919">
        <v>8.1</v>
      </c>
    </row>
    <row r="10920" spans="13:16" x14ac:dyDescent="0.25">
      <c r="M10920">
        <f>2*10*9.1</f>
        <v>182</v>
      </c>
      <c r="N10920">
        <v>2</v>
      </c>
      <c r="O10920">
        <v>10</v>
      </c>
      <c r="P10920">
        <v>9.1</v>
      </c>
    </row>
    <row r="10921" spans="13:16" x14ac:dyDescent="0.25">
      <c r="M10921">
        <f>2*10*10.1</f>
        <v>202</v>
      </c>
      <c r="N10921">
        <v>2</v>
      </c>
      <c r="O10921">
        <v>10</v>
      </c>
      <c r="P10921">
        <v>10.1</v>
      </c>
    </row>
    <row r="10922" spans="13:16" x14ac:dyDescent="0.25">
      <c r="M10922">
        <f>2*10*1.2</f>
        <v>24</v>
      </c>
      <c r="N10922">
        <v>2</v>
      </c>
      <c r="O10922">
        <v>10</v>
      </c>
      <c r="P10922">
        <v>1.2</v>
      </c>
    </row>
    <row r="10923" spans="13:16" x14ac:dyDescent="0.25">
      <c r="M10923">
        <f>2*10*2.2</f>
        <v>44</v>
      </c>
      <c r="N10923">
        <v>2</v>
      </c>
      <c r="O10923">
        <v>10</v>
      </c>
      <c r="P10923">
        <v>2.2000000000000002</v>
      </c>
    </row>
    <row r="10924" spans="13:16" x14ac:dyDescent="0.25">
      <c r="M10924">
        <f>2*10*3.2</f>
        <v>64</v>
      </c>
      <c r="N10924">
        <v>2</v>
      </c>
      <c r="O10924">
        <v>10</v>
      </c>
      <c r="P10924">
        <v>3.2</v>
      </c>
    </row>
    <row r="10925" spans="13:16" x14ac:dyDescent="0.25">
      <c r="M10925">
        <f>2*10*4.2</f>
        <v>84</v>
      </c>
      <c r="N10925">
        <v>2</v>
      </c>
      <c r="O10925">
        <v>10</v>
      </c>
      <c r="P10925">
        <v>4.2</v>
      </c>
    </row>
    <row r="10926" spans="13:16" x14ac:dyDescent="0.25">
      <c r="M10926">
        <f>2*10*5.2</f>
        <v>104</v>
      </c>
      <c r="N10926">
        <v>2</v>
      </c>
      <c r="O10926">
        <v>10</v>
      </c>
      <c r="P10926">
        <v>5.2</v>
      </c>
    </row>
    <row r="10927" spans="13:16" x14ac:dyDescent="0.25">
      <c r="M10927">
        <f>2*10*6.2</f>
        <v>124</v>
      </c>
      <c r="N10927">
        <v>2</v>
      </c>
      <c r="O10927">
        <v>10</v>
      </c>
      <c r="P10927">
        <v>6.2</v>
      </c>
    </row>
    <row r="10928" spans="13:16" x14ac:dyDescent="0.25">
      <c r="M10928">
        <f>2*10*7.2</f>
        <v>144</v>
      </c>
      <c r="N10928">
        <v>2</v>
      </c>
      <c r="O10928">
        <v>10</v>
      </c>
      <c r="P10928">
        <v>7.2</v>
      </c>
    </row>
    <row r="10929" spans="13:16" x14ac:dyDescent="0.25">
      <c r="M10929">
        <f>2*10*8.2</f>
        <v>164</v>
      </c>
      <c r="N10929">
        <v>2</v>
      </c>
      <c r="O10929">
        <v>10</v>
      </c>
      <c r="P10929">
        <v>8.1999999999999993</v>
      </c>
    </row>
    <row r="10930" spans="13:16" x14ac:dyDescent="0.25">
      <c r="M10930">
        <f>2*10*9.2</f>
        <v>184</v>
      </c>
      <c r="N10930">
        <v>2</v>
      </c>
      <c r="O10930">
        <v>10</v>
      </c>
      <c r="P10930">
        <v>9.1999999999999993</v>
      </c>
    </row>
    <row r="10931" spans="13:16" x14ac:dyDescent="0.25">
      <c r="M10931">
        <f>2*10*10.2</f>
        <v>204</v>
      </c>
      <c r="N10931">
        <v>2</v>
      </c>
      <c r="O10931">
        <v>10</v>
      </c>
      <c r="P10931">
        <v>10.199999999999999</v>
      </c>
    </row>
    <row r="10932" spans="13:16" x14ac:dyDescent="0.25">
      <c r="M10932">
        <f>2*10*1.3</f>
        <v>26</v>
      </c>
      <c r="N10932">
        <v>2</v>
      </c>
      <c r="O10932">
        <v>10</v>
      </c>
      <c r="P10932">
        <v>1.3</v>
      </c>
    </row>
    <row r="10933" spans="13:16" x14ac:dyDescent="0.25">
      <c r="M10933">
        <f>2*10*2.3</f>
        <v>46</v>
      </c>
      <c r="N10933">
        <v>2</v>
      </c>
      <c r="O10933">
        <v>10</v>
      </c>
      <c r="P10933">
        <v>2.2999999999999998</v>
      </c>
    </row>
    <row r="10934" spans="13:16" x14ac:dyDescent="0.25">
      <c r="M10934">
        <f>2*10*3.3</f>
        <v>66</v>
      </c>
      <c r="N10934">
        <v>2</v>
      </c>
      <c r="O10934">
        <v>10</v>
      </c>
      <c r="P10934">
        <v>3.3</v>
      </c>
    </row>
    <row r="10935" spans="13:16" x14ac:dyDescent="0.25">
      <c r="M10935">
        <f>2*10*4.3</f>
        <v>86</v>
      </c>
      <c r="N10935">
        <v>2</v>
      </c>
      <c r="O10935">
        <v>10</v>
      </c>
      <c r="P10935">
        <v>4.3</v>
      </c>
    </row>
    <row r="10936" spans="13:16" x14ac:dyDescent="0.25">
      <c r="M10936">
        <f>2*10*5.3</f>
        <v>106</v>
      </c>
      <c r="N10936">
        <v>2</v>
      </c>
      <c r="O10936">
        <v>10</v>
      </c>
      <c r="P10936">
        <v>5.3</v>
      </c>
    </row>
    <row r="10937" spans="13:16" x14ac:dyDescent="0.25">
      <c r="M10937">
        <f>2*10*6.3</f>
        <v>126</v>
      </c>
      <c r="N10937">
        <v>2</v>
      </c>
      <c r="O10937">
        <v>10</v>
      </c>
      <c r="P10937">
        <v>6.3</v>
      </c>
    </row>
    <row r="10938" spans="13:16" x14ac:dyDescent="0.25">
      <c r="M10938">
        <f>2*10*7.3</f>
        <v>146</v>
      </c>
      <c r="N10938">
        <v>2</v>
      </c>
      <c r="O10938">
        <v>10</v>
      </c>
      <c r="P10938">
        <v>7.3</v>
      </c>
    </row>
    <row r="10939" spans="13:16" x14ac:dyDescent="0.25">
      <c r="M10939">
        <f>2*10*8.3</f>
        <v>166</v>
      </c>
      <c r="N10939">
        <v>2</v>
      </c>
      <c r="O10939">
        <v>10</v>
      </c>
      <c r="P10939">
        <v>8.3000000000000007</v>
      </c>
    </row>
    <row r="10940" spans="13:16" x14ac:dyDescent="0.25">
      <c r="M10940">
        <f>2*10*9.3</f>
        <v>186</v>
      </c>
      <c r="N10940">
        <v>2</v>
      </c>
      <c r="O10940">
        <v>10</v>
      </c>
      <c r="P10940">
        <v>9.3000000000000007</v>
      </c>
    </row>
    <row r="10941" spans="13:16" x14ac:dyDescent="0.25">
      <c r="M10941">
        <f>2*10*10.3</f>
        <v>206</v>
      </c>
      <c r="N10941">
        <v>2</v>
      </c>
      <c r="O10941">
        <v>10</v>
      </c>
      <c r="P10941">
        <v>10.3</v>
      </c>
    </row>
    <row r="10942" spans="13:16" x14ac:dyDescent="0.25">
      <c r="M10942">
        <f>2*10*1.4</f>
        <v>28</v>
      </c>
      <c r="N10942">
        <v>2</v>
      </c>
      <c r="O10942">
        <v>10</v>
      </c>
      <c r="P10942">
        <v>1.4</v>
      </c>
    </row>
    <row r="10943" spans="13:16" x14ac:dyDescent="0.25">
      <c r="M10943">
        <f>2*10*2.4</f>
        <v>48</v>
      </c>
      <c r="N10943">
        <v>2</v>
      </c>
      <c r="O10943">
        <v>10</v>
      </c>
      <c r="P10943">
        <v>2.4</v>
      </c>
    </row>
    <row r="10944" spans="13:16" x14ac:dyDescent="0.25">
      <c r="M10944">
        <f>2*10*3.4</f>
        <v>68</v>
      </c>
      <c r="N10944">
        <v>2</v>
      </c>
      <c r="O10944">
        <v>10</v>
      </c>
      <c r="P10944">
        <v>3.4</v>
      </c>
    </row>
    <row r="10945" spans="13:16" x14ac:dyDescent="0.25">
      <c r="M10945">
        <f>2*10*4.4</f>
        <v>88</v>
      </c>
      <c r="N10945">
        <v>2</v>
      </c>
      <c r="O10945">
        <v>10</v>
      </c>
      <c r="P10945">
        <v>4.4000000000000004</v>
      </c>
    </row>
    <row r="10946" spans="13:16" x14ac:dyDescent="0.25">
      <c r="M10946">
        <f>2*10*5.4</f>
        <v>108</v>
      </c>
      <c r="N10946">
        <v>2</v>
      </c>
      <c r="O10946">
        <v>10</v>
      </c>
      <c r="P10946">
        <v>5.4</v>
      </c>
    </row>
    <row r="10947" spans="13:16" x14ac:dyDescent="0.25">
      <c r="M10947">
        <f>2*10*6.4</f>
        <v>128</v>
      </c>
      <c r="N10947">
        <v>2</v>
      </c>
      <c r="O10947">
        <v>10</v>
      </c>
      <c r="P10947">
        <v>6.4</v>
      </c>
    </row>
    <row r="10948" spans="13:16" x14ac:dyDescent="0.25">
      <c r="M10948">
        <f>2*10*7.4</f>
        <v>148</v>
      </c>
      <c r="N10948">
        <v>2</v>
      </c>
      <c r="O10948">
        <v>10</v>
      </c>
      <c r="P10948">
        <v>7.4</v>
      </c>
    </row>
    <row r="10949" spans="13:16" x14ac:dyDescent="0.25">
      <c r="M10949">
        <f>2*10*8.4</f>
        <v>168</v>
      </c>
      <c r="N10949">
        <v>2</v>
      </c>
      <c r="O10949">
        <v>10</v>
      </c>
      <c r="P10949">
        <v>8.4</v>
      </c>
    </row>
    <row r="10950" spans="13:16" x14ac:dyDescent="0.25">
      <c r="M10950">
        <f>2*10*9.4</f>
        <v>188</v>
      </c>
      <c r="N10950">
        <v>2</v>
      </c>
      <c r="O10950">
        <v>10</v>
      </c>
      <c r="P10950">
        <v>9.4</v>
      </c>
    </row>
    <row r="10951" spans="13:16" x14ac:dyDescent="0.25">
      <c r="M10951">
        <f>2*10*10.4</f>
        <v>208</v>
      </c>
      <c r="N10951">
        <v>2</v>
      </c>
      <c r="O10951">
        <v>10</v>
      </c>
      <c r="P10951">
        <v>10.4</v>
      </c>
    </row>
    <row r="10952" spans="13:16" x14ac:dyDescent="0.25">
      <c r="M10952">
        <f>2*10*1.5</f>
        <v>30</v>
      </c>
      <c r="N10952">
        <v>2</v>
      </c>
      <c r="O10952">
        <v>10</v>
      </c>
      <c r="P10952">
        <v>1.5</v>
      </c>
    </row>
    <row r="10953" spans="13:16" x14ac:dyDescent="0.25">
      <c r="M10953">
        <f>2*10*2.5</f>
        <v>50</v>
      </c>
      <c r="N10953">
        <v>2</v>
      </c>
      <c r="O10953">
        <v>10</v>
      </c>
      <c r="P10953">
        <v>2.5</v>
      </c>
    </row>
    <row r="10954" spans="13:16" x14ac:dyDescent="0.25">
      <c r="M10954">
        <f>2*10*3.5</f>
        <v>70</v>
      </c>
      <c r="N10954">
        <v>2</v>
      </c>
      <c r="O10954">
        <v>10</v>
      </c>
      <c r="P10954">
        <v>3.5</v>
      </c>
    </row>
    <row r="10955" spans="13:16" x14ac:dyDescent="0.25">
      <c r="M10955">
        <f>2*10*4.5</f>
        <v>90</v>
      </c>
      <c r="N10955">
        <v>2</v>
      </c>
      <c r="O10955">
        <v>10</v>
      </c>
      <c r="P10955">
        <v>4.5</v>
      </c>
    </row>
    <row r="10956" spans="13:16" x14ac:dyDescent="0.25">
      <c r="M10956">
        <f>2*10*5.5</f>
        <v>110</v>
      </c>
      <c r="N10956">
        <v>2</v>
      </c>
      <c r="O10956">
        <v>10</v>
      </c>
      <c r="P10956">
        <v>5.5</v>
      </c>
    </row>
    <row r="10957" spans="13:16" x14ac:dyDescent="0.25">
      <c r="M10957">
        <f>2*10*6.5</f>
        <v>130</v>
      </c>
      <c r="N10957">
        <v>2</v>
      </c>
      <c r="O10957">
        <v>10</v>
      </c>
      <c r="P10957">
        <v>6.5</v>
      </c>
    </row>
    <row r="10958" spans="13:16" x14ac:dyDescent="0.25">
      <c r="M10958">
        <f>2*10*7.5</f>
        <v>150</v>
      </c>
      <c r="N10958">
        <v>2</v>
      </c>
      <c r="O10958">
        <v>10</v>
      </c>
      <c r="P10958">
        <v>7.5</v>
      </c>
    </row>
    <row r="10959" spans="13:16" x14ac:dyDescent="0.25">
      <c r="M10959">
        <f>2*10*8.5</f>
        <v>170</v>
      </c>
      <c r="N10959">
        <v>2</v>
      </c>
      <c r="O10959">
        <v>10</v>
      </c>
      <c r="P10959">
        <v>8.5</v>
      </c>
    </row>
    <row r="10960" spans="13:16" x14ac:dyDescent="0.25">
      <c r="M10960">
        <f>2*10*9.5</f>
        <v>190</v>
      </c>
      <c r="N10960">
        <v>2</v>
      </c>
      <c r="O10960">
        <v>10</v>
      </c>
      <c r="P10960">
        <v>9.5</v>
      </c>
    </row>
    <row r="10961" spans="13:16" x14ac:dyDescent="0.25">
      <c r="M10961">
        <f>2*10*10.5</f>
        <v>210</v>
      </c>
      <c r="N10961">
        <v>2</v>
      </c>
      <c r="O10961">
        <v>10</v>
      </c>
      <c r="P10961">
        <v>10.5</v>
      </c>
    </row>
    <row r="10962" spans="13:16" x14ac:dyDescent="0.25">
      <c r="M10962">
        <f>2*10*1.6</f>
        <v>32</v>
      </c>
      <c r="N10962">
        <v>2</v>
      </c>
      <c r="O10962">
        <v>10</v>
      </c>
      <c r="P10962">
        <v>1.6</v>
      </c>
    </row>
    <row r="10963" spans="13:16" x14ac:dyDescent="0.25">
      <c r="M10963">
        <f>2*10*2.6</f>
        <v>52</v>
      </c>
      <c r="N10963">
        <v>2</v>
      </c>
      <c r="O10963">
        <v>10</v>
      </c>
      <c r="P10963">
        <v>2.6</v>
      </c>
    </row>
    <row r="10964" spans="13:16" x14ac:dyDescent="0.25">
      <c r="M10964">
        <f>2*10*3.6</f>
        <v>72</v>
      </c>
      <c r="N10964">
        <v>2</v>
      </c>
      <c r="O10964">
        <v>10</v>
      </c>
      <c r="P10964">
        <v>3.6</v>
      </c>
    </row>
    <row r="10965" spans="13:16" x14ac:dyDescent="0.25">
      <c r="M10965">
        <f>2*10*4.6</f>
        <v>92</v>
      </c>
      <c r="N10965">
        <v>2</v>
      </c>
      <c r="O10965">
        <v>10</v>
      </c>
      <c r="P10965">
        <v>4.5999999999999996</v>
      </c>
    </row>
    <row r="10966" spans="13:16" x14ac:dyDescent="0.25">
      <c r="M10966">
        <f>2*10*5.6</f>
        <v>112</v>
      </c>
      <c r="N10966">
        <v>2</v>
      </c>
      <c r="O10966">
        <v>10</v>
      </c>
      <c r="P10966">
        <v>5.6</v>
      </c>
    </row>
    <row r="10967" spans="13:16" x14ac:dyDescent="0.25">
      <c r="M10967">
        <f>2*10*6.6</f>
        <v>132</v>
      </c>
      <c r="N10967">
        <v>2</v>
      </c>
      <c r="O10967">
        <v>10</v>
      </c>
      <c r="P10967">
        <v>6.6</v>
      </c>
    </row>
    <row r="10968" spans="13:16" x14ac:dyDescent="0.25">
      <c r="M10968">
        <f>2*10*7.6</f>
        <v>152</v>
      </c>
      <c r="N10968">
        <v>2</v>
      </c>
      <c r="O10968">
        <v>10</v>
      </c>
      <c r="P10968">
        <v>7.6</v>
      </c>
    </row>
    <row r="10969" spans="13:16" x14ac:dyDescent="0.25">
      <c r="M10969">
        <f>2*10*8.6</f>
        <v>172</v>
      </c>
      <c r="N10969">
        <v>2</v>
      </c>
      <c r="O10969">
        <v>10</v>
      </c>
      <c r="P10969">
        <v>8.6</v>
      </c>
    </row>
    <row r="10970" spans="13:16" x14ac:dyDescent="0.25">
      <c r="M10970">
        <f>2*10*9.6</f>
        <v>192</v>
      </c>
      <c r="N10970">
        <v>2</v>
      </c>
      <c r="O10970">
        <v>10</v>
      </c>
      <c r="P10970">
        <v>9.6</v>
      </c>
    </row>
    <row r="10971" spans="13:16" x14ac:dyDescent="0.25">
      <c r="M10971">
        <f>2*10*10.6</f>
        <v>212</v>
      </c>
      <c r="N10971">
        <v>2</v>
      </c>
      <c r="O10971">
        <v>10</v>
      </c>
      <c r="P10971">
        <v>10.6</v>
      </c>
    </row>
    <row r="10972" spans="13:16" x14ac:dyDescent="0.25">
      <c r="M10972">
        <f>2*10*1.7</f>
        <v>34</v>
      </c>
      <c r="N10972">
        <v>2</v>
      </c>
      <c r="O10972">
        <v>10</v>
      </c>
      <c r="P10972">
        <v>1.7</v>
      </c>
    </row>
    <row r="10973" spans="13:16" x14ac:dyDescent="0.25">
      <c r="M10973">
        <f>2*10*2.7</f>
        <v>54</v>
      </c>
      <c r="N10973">
        <v>2</v>
      </c>
      <c r="O10973">
        <v>10</v>
      </c>
      <c r="P10973">
        <v>2.7</v>
      </c>
    </row>
    <row r="10974" spans="13:16" x14ac:dyDescent="0.25">
      <c r="M10974">
        <f>2*10*3.7</f>
        <v>74</v>
      </c>
      <c r="N10974">
        <v>2</v>
      </c>
      <c r="O10974">
        <v>10</v>
      </c>
      <c r="P10974">
        <v>3.7</v>
      </c>
    </row>
    <row r="10975" spans="13:16" x14ac:dyDescent="0.25">
      <c r="M10975">
        <f>2*10*4.7</f>
        <v>94</v>
      </c>
      <c r="N10975">
        <v>2</v>
      </c>
      <c r="O10975">
        <v>10</v>
      </c>
      <c r="P10975">
        <v>4.7</v>
      </c>
    </row>
    <row r="10976" spans="13:16" x14ac:dyDescent="0.25">
      <c r="M10976">
        <f>2*10*5.7</f>
        <v>114</v>
      </c>
      <c r="N10976">
        <v>2</v>
      </c>
      <c r="O10976">
        <v>10</v>
      </c>
      <c r="P10976">
        <v>5.7</v>
      </c>
    </row>
    <row r="10977" spans="13:16" x14ac:dyDescent="0.25">
      <c r="M10977">
        <f>2*10*6.7</f>
        <v>134</v>
      </c>
      <c r="N10977">
        <v>2</v>
      </c>
      <c r="O10977">
        <v>10</v>
      </c>
      <c r="P10977">
        <v>6.7</v>
      </c>
    </row>
    <row r="10978" spans="13:16" x14ac:dyDescent="0.25">
      <c r="M10978">
        <f>2*10*7.7</f>
        <v>154</v>
      </c>
      <c r="N10978">
        <v>2</v>
      </c>
      <c r="O10978">
        <v>10</v>
      </c>
      <c r="P10978">
        <v>7.7</v>
      </c>
    </row>
    <row r="10979" spans="13:16" x14ac:dyDescent="0.25">
      <c r="M10979">
        <f>2*10*8.7</f>
        <v>174</v>
      </c>
      <c r="N10979">
        <v>2</v>
      </c>
      <c r="O10979">
        <v>10</v>
      </c>
      <c r="P10979">
        <v>8.6999999999999993</v>
      </c>
    </row>
    <row r="10980" spans="13:16" x14ac:dyDescent="0.25">
      <c r="M10980">
        <f>2*10*9.7</f>
        <v>194</v>
      </c>
      <c r="N10980">
        <v>2</v>
      </c>
      <c r="O10980">
        <v>10</v>
      </c>
      <c r="P10980">
        <v>9.6999999999999993</v>
      </c>
    </row>
    <row r="10981" spans="13:16" x14ac:dyDescent="0.25">
      <c r="M10981">
        <f>2*10*10.7</f>
        <v>214</v>
      </c>
      <c r="N10981">
        <v>2</v>
      </c>
      <c r="O10981">
        <v>10</v>
      </c>
      <c r="P10981">
        <v>10.7</v>
      </c>
    </row>
    <row r="10982" spans="13:16" x14ac:dyDescent="0.25">
      <c r="M10982">
        <f>2*10*1.8</f>
        <v>36</v>
      </c>
      <c r="N10982">
        <v>2</v>
      </c>
      <c r="O10982">
        <v>10</v>
      </c>
      <c r="P10982">
        <v>1.8</v>
      </c>
    </row>
    <row r="10983" spans="13:16" x14ac:dyDescent="0.25">
      <c r="M10983">
        <f>2*10*2.8</f>
        <v>56</v>
      </c>
      <c r="N10983">
        <v>2</v>
      </c>
      <c r="O10983">
        <v>10</v>
      </c>
      <c r="P10983">
        <v>2.8</v>
      </c>
    </row>
    <row r="10984" spans="13:16" x14ac:dyDescent="0.25">
      <c r="M10984">
        <f>2*10*3.8</f>
        <v>76</v>
      </c>
      <c r="N10984">
        <v>2</v>
      </c>
      <c r="O10984">
        <v>10</v>
      </c>
      <c r="P10984">
        <v>3.8</v>
      </c>
    </row>
    <row r="10985" spans="13:16" x14ac:dyDescent="0.25">
      <c r="M10985">
        <f>2*10*4.8</f>
        <v>96</v>
      </c>
      <c r="N10985">
        <v>2</v>
      </c>
      <c r="O10985">
        <v>10</v>
      </c>
      <c r="P10985">
        <v>4.8</v>
      </c>
    </row>
    <row r="10986" spans="13:16" x14ac:dyDescent="0.25">
      <c r="M10986">
        <f>2*10*5.8</f>
        <v>116</v>
      </c>
      <c r="N10986">
        <v>2</v>
      </c>
      <c r="O10986">
        <v>10</v>
      </c>
      <c r="P10986">
        <v>5.8</v>
      </c>
    </row>
    <row r="10987" spans="13:16" x14ac:dyDescent="0.25">
      <c r="M10987">
        <f>2*10*6.8</f>
        <v>136</v>
      </c>
      <c r="N10987">
        <v>2</v>
      </c>
      <c r="O10987">
        <v>10</v>
      </c>
      <c r="P10987">
        <v>6.8</v>
      </c>
    </row>
    <row r="10988" spans="13:16" x14ac:dyDescent="0.25">
      <c r="M10988">
        <f>2*10*7.8</f>
        <v>156</v>
      </c>
      <c r="N10988">
        <v>2</v>
      </c>
      <c r="O10988">
        <v>10</v>
      </c>
      <c r="P10988">
        <v>7.8</v>
      </c>
    </row>
    <row r="10989" spans="13:16" x14ac:dyDescent="0.25">
      <c r="M10989">
        <f>2*10*8.8</f>
        <v>176</v>
      </c>
      <c r="N10989">
        <v>2</v>
      </c>
      <c r="O10989">
        <v>10</v>
      </c>
      <c r="P10989">
        <v>8.8000000000000007</v>
      </c>
    </row>
    <row r="10990" spans="13:16" x14ac:dyDescent="0.25">
      <c r="M10990">
        <f>2*10*9.8</f>
        <v>196</v>
      </c>
      <c r="N10990">
        <v>2</v>
      </c>
      <c r="O10990">
        <v>10</v>
      </c>
      <c r="P10990">
        <v>9.8000000000000007</v>
      </c>
    </row>
    <row r="10991" spans="13:16" x14ac:dyDescent="0.25">
      <c r="M10991">
        <f>2*10*10.8</f>
        <v>216</v>
      </c>
      <c r="N10991">
        <v>2</v>
      </c>
      <c r="O10991">
        <v>10</v>
      </c>
      <c r="P10991">
        <v>10.8</v>
      </c>
    </row>
    <row r="10992" spans="13:16" x14ac:dyDescent="0.25">
      <c r="M10992">
        <f>2*10*1.9</f>
        <v>38</v>
      </c>
      <c r="N10992">
        <v>2</v>
      </c>
      <c r="O10992">
        <v>10</v>
      </c>
      <c r="P10992">
        <v>1.9</v>
      </c>
    </row>
    <row r="10993" spans="13:16" x14ac:dyDescent="0.25">
      <c r="M10993">
        <f>2*10*2.9</f>
        <v>58</v>
      </c>
      <c r="N10993">
        <v>2</v>
      </c>
      <c r="O10993">
        <v>10</v>
      </c>
      <c r="P10993">
        <v>2.9</v>
      </c>
    </row>
    <row r="10994" spans="13:16" x14ac:dyDescent="0.25">
      <c r="M10994">
        <f>2*10*3.9</f>
        <v>78</v>
      </c>
      <c r="N10994">
        <v>2</v>
      </c>
      <c r="O10994">
        <v>10</v>
      </c>
      <c r="P10994">
        <v>3.9</v>
      </c>
    </row>
    <row r="10995" spans="13:16" x14ac:dyDescent="0.25">
      <c r="M10995">
        <f>2*10*4.9</f>
        <v>98</v>
      </c>
      <c r="N10995">
        <v>2</v>
      </c>
      <c r="O10995">
        <v>10</v>
      </c>
      <c r="P10995">
        <v>4.9000000000000004</v>
      </c>
    </row>
    <row r="10996" spans="13:16" x14ac:dyDescent="0.25">
      <c r="M10996">
        <f>2*10*5.9</f>
        <v>118</v>
      </c>
      <c r="N10996">
        <v>2</v>
      </c>
      <c r="O10996">
        <v>10</v>
      </c>
      <c r="P10996">
        <v>5.9</v>
      </c>
    </row>
    <row r="10997" spans="13:16" x14ac:dyDescent="0.25">
      <c r="M10997">
        <f>2*10*6.9</f>
        <v>138</v>
      </c>
      <c r="N10997">
        <v>2</v>
      </c>
      <c r="O10997">
        <v>10</v>
      </c>
      <c r="P10997">
        <v>6.9</v>
      </c>
    </row>
    <row r="10998" spans="13:16" x14ac:dyDescent="0.25">
      <c r="M10998">
        <f>2*10*7.9</f>
        <v>158</v>
      </c>
      <c r="N10998">
        <v>2</v>
      </c>
      <c r="O10998">
        <v>10</v>
      </c>
      <c r="P10998">
        <v>7.9</v>
      </c>
    </row>
    <row r="10999" spans="13:16" x14ac:dyDescent="0.25">
      <c r="M10999">
        <f>2*10*8.9</f>
        <v>178</v>
      </c>
      <c r="N10999">
        <v>2</v>
      </c>
      <c r="O10999">
        <v>10</v>
      </c>
      <c r="P10999">
        <v>8.9</v>
      </c>
    </row>
    <row r="11000" spans="13:16" x14ac:dyDescent="0.25">
      <c r="M11000">
        <f>2*10*9.9</f>
        <v>198</v>
      </c>
      <c r="N11000">
        <v>2</v>
      </c>
      <c r="O11000">
        <v>10</v>
      </c>
      <c r="P11000">
        <v>9.9</v>
      </c>
    </row>
    <row r="11001" spans="13:16" x14ac:dyDescent="0.25">
      <c r="M11001">
        <f>2*10*10.9</f>
        <v>218</v>
      </c>
      <c r="N11001">
        <v>2</v>
      </c>
      <c r="O11001">
        <v>10</v>
      </c>
      <c r="P11001">
        <v>10.9</v>
      </c>
    </row>
  </sheetData>
  <autoFilter ref="M1:P11001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</dc:creator>
  <cp:lastModifiedBy>Ben</cp:lastModifiedBy>
  <dcterms:created xsi:type="dcterms:W3CDTF">2020-02-07T20:52:35Z</dcterms:created>
  <dcterms:modified xsi:type="dcterms:W3CDTF">2020-02-07T22:57:13Z</dcterms:modified>
</cp:coreProperties>
</file>