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11520" windowHeight="7245" activeTab="1"/>
  </bookViews>
  <sheets>
    <sheet name="Feuil1" sheetId="1" r:id="rId1"/>
    <sheet name="Feuil2" sheetId="8" r:id="rId2"/>
  </sheets>
  <definedNames>
    <definedName name="Horaire">Feuil1!$C$6</definedName>
    <definedName name="Tx_Elec">Feuil1!$B$28</definedName>
    <definedName name="Tx_Therm">Feuil1!$B$29</definedName>
    <definedName name="Tx_Total">Feuil1!$B$30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1" l="1"/>
  <c r="C9" i="1"/>
  <c r="I3" i="8"/>
  <c r="L3" i="8" s="1"/>
  <c r="I4" i="8"/>
  <c r="L4" i="8" s="1"/>
  <c r="I5" i="8"/>
  <c r="L5" i="8" s="1"/>
  <c r="I6" i="8"/>
  <c r="L6" i="8" s="1"/>
  <c r="I7" i="8"/>
  <c r="L7" i="8" s="1"/>
  <c r="I8" i="8"/>
  <c r="L8" i="8" s="1"/>
  <c r="I9" i="8"/>
  <c r="L9" i="8" s="1"/>
  <c r="I10" i="8"/>
  <c r="L10" i="8" s="1"/>
  <c r="I11" i="8"/>
  <c r="L11" i="8" s="1"/>
  <c r="I12" i="8"/>
  <c r="L12" i="8" s="1"/>
  <c r="I13" i="8"/>
  <c r="L13" i="8" s="1"/>
  <c r="I2" i="8"/>
  <c r="L2" i="8" s="1"/>
  <c r="F6" i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C3" i="1"/>
  <c r="C4" i="1" s="1"/>
  <c r="C21" i="1" l="1"/>
  <c r="F3" i="8"/>
  <c r="M3" i="8" s="1"/>
  <c r="N3" i="8" s="1"/>
  <c r="F4" i="8"/>
  <c r="M4" i="8" s="1"/>
  <c r="N4" i="8" s="1"/>
  <c r="F5" i="8"/>
  <c r="M5" i="8" s="1"/>
  <c r="N5" i="8" s="1"/>
  <c r="F6" i="8"/>
  <c r="M6" i="8" s="1"/>
  <c r="N6" i="8" s="1"/>
  <c r="F7" i="8"/>
  <c r="M7" i="8" s="1"/>
  <c r="N7" i="8" s="1"/>
  <c r="F8" i="8"/>
  <c r="M8" i="8" s="1"/>
  <c r="N8" i="8" s="1"/>
  <c r="F9" i="8"/>
  <c r="M9" i="8" s="1"/>
  <c r="N9" i="8" s="1"/>
  <c r="F10" i="8"/>
  <c r="M10" i="8" s="1"/>
  <c r="N10" i="8" s="1"/>
  <c r="F11" i="8"/>
  <c r="M11" i="8" s="1"/>
  <c r="N11" i="8" s="1"/>
  <c r="F12" i="8"/>
  <c r="M12" i="8" s="1"/>
  <c r="N12" i="8" s="1"/>
  <c r="F13" i="8"/>
  <c r="M13" i="8" s="1"/>
  <c r="N13" i="8" s="1"/>
  <c r="F2" i="8"/>
  <c r="M2" i="8" s="1"/>
  <c r="N2" i="8" s="1"/>
  <c r="G10" i="8" l="1"/>
  <c r="H10" i="8" s="1"/>
  <c r="J10" i="8"/>
  <c r="K10" i="8" s="1"/>
  <c r="G6" i="8"/>
  <c r="H6" i="8" s="1"/>
  <c r="J6" i="8"/>
  <c r="K6" i="8" s="1"/>
  <c r="G9" i="8"/>
  <c r="H9" i="8" s="1"/>
  <c r="J9" i="8"/>
  <c r="K9" i="8" s="1"/>
  <c r="G5" i="8"/>
  <c r="H5" i="8" s="1"/>
  <c r="J5" i="8"/>
  <c r="K5" i="8" s="1"/>
  <c r="G12" i="8"/>
  <c r="H12" i="8" s="1"/>
  <c r="J12" i="8"/>
  <c r="K12" i="8" s="1"/>
  <c r="G8" i="8"/>
  <c r="H8" i="8" s="1"/>
  <c r="J8" i="8"/>
  <c r="K8" i="8" s="1"/>
  <c r="G4" i="8"/>
  <c r="H4" i="8" s="1"/>
  <c r="J4" i="8"/>
  <c r="K4" i="8" s="1"/>
  <c r="G13" i="8"/>
  <c r="H13" i="8" s="1"/>
  <c r="J13" i="8"/>
  <c r="K13" i="8" s="1"/>
  <c r="G2" i="8"/>
  <c r="H2" i="8" s="1"/>
  <c r="J2" i="8"/>
  <c r="K2" i="8" s="1"/>
  <c r="G11" i="8"/>
  <c r="H11" i="8" s="1"/>
  <c r="J11" i="8"/>
  <c r="K11" i="8" s="1"/>
  <c r="G7" i="8"/>
  <c r="H7" i="8" s="1"/>
  <c r="J7" i="8"/>
  <c r="K7" i="8" s="1"/>
  <c r="G3" i="8"/>
  <c r="H3" i="8" s="1"/>
  <c r="J3" i="8"/>
  <c r="K3" i="8" s="1"/>
  <c r="C10" i="1" l="1"/>
  <c r="C16" i="1"/>
  <c r="C17" i="1" l="1"/>
  <c r="C11" i="1"/>
  <c r="C22" i="1"/>
  <c r="C12" i="1"/>
  <c r="B28" i="1" s="1"/>
  <c r="C23" i="1" l="1"/>
  <c r="C13" i="1"/>
  <c r="C18" i="1"/>
  <c r="B29" i="1" s="1"/>
  <c r="C24" i="1" l="1"/>
  <c r="B30" i="1" s="1"/>
  <c r="C19" i="1"/>
  <c r="C25" i="1" l="1"/>
</calcChain>
</file>

<file path=xl/sharedStrings.xml><?xml version="1.0" encoding="utf-8"?>
<sst xmlns="http://schemas.openxmlformats.org/spreadsheetml/2006/main" count="62" uniqueCount="44">
  <si>
    <t>Puissance électrique utile de la pile</t>
  </si>
  <si>
    <t>Durée de régénération</t>
  </si>
  <si>
    <t>h</t>
  </si>
  <si>
    <t>Horaire de régénération</t>
  </si>
  <si>
    <t>Date - Heure</t>
  </si>
  <si>
    <t>Besoins élec [kWé]</t>
  </si>
  <si>
    <t>T°C extérieure</t>
  </si>
  <si>
    <t>Energie thermique chauffage [Wh]</t>
  </si>
  <si>
    <t>Energie thermique Besoin ecs [Wh]</t>
  </si>
  <si>
    <t xml:space="preserve">Heure </t>
  </si>
  <si>
    <t>kW</t>
  </si>
  <si>
    <t>Besoin élec à l'année</t>
  </si>
  <si>
    <t>kWh</t>
  </si>
  <si>
    <t>Suivant horaire choisie</t>
  </si>
  <si>
    <t>Puissance thermique utile de la pile</t>
  </si>
  <si>
    <t>Autoconsommation élec à l'année</t>
  </si>
  <si>
    <t>Autoconsommation thermique à l'année</t>
  </si>
  <si>
    <t>Autoconsommation électrique</t>
  </si>
  <si>
    <t>Autoconsommation thermique</t>
  </si>
  <si>
    <t>Production électrique de la pile à l'année</t>
  </si>
  <si>
    <t>Taux d'autoconsommation (thermique)</t>
  </si>
  <si>
    <t>Besoin thermique ECS + Chauffage à l'année</t>
  </si>
  <si>
    <t>Taux d'autoconsommation électrique</t>
  </si>
  <si>
    <t>Besoin totale du logement à l'année</t>
  </si>
  <si>
    <t>Production totale de la pile</t>
  </si>
  <si>
    <t>Autoconsommation totale à l'année</t>
  </si>
  <si>
    <t>Taux d'autoconsommation du logement</t>
  </si>
  <si>
    <t>Autoconsommation globale</t>
  </si>
  <si>
    <t>Taux d'autoproduction électrique</t>
  </si>
  <si>
    <t>%</t>
  </si>
  <si>
    <t>Suivant horaire choisie en %</t>
  </si>
  <si>
    <t>Taux d'autoproduction thermique</t>
  </si>
  <si>
    <t>Production thermique de la pile à l'année</t>
  </si>
  <si>
    <t>Heure de régénération (heure)</t>
  </si>
  <si>
    <t>Taux d'autoconsommation électrique (%)</t>
  </si>
  <si>
    <t>Taux d'autoconsommation thermique (%)</t>
  </si>
  <si>
    <t>Taux d'autoconsommation totale (%)</t>
  </si>
  <si>
    <t>Production totale de la pile en donction de l'heure (kW)</t>
  </si>
  <si>
    <t>Production électrique de la pile en fonction de l'heure (kWé)</t>
  </si>
  <si>
    <t>Production thermique de la pile en donction de l'heure (kWth)</t>
  </si>
  <si>
    <t>Besoin totale (kWh)</t>
  </si>
  <si>
    <t>Besoin thermique (Wth)</t>
  </si>
  <si>
    <t>Puissance globale utile de la pile</t>
  </si>
  <si>
    <t>Résultats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</si>
</sst>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/yy\ h:mm;@"/>
    <numFmt numFmtId="165" formatCode="0.0"/>
    <numFmt numFmtId="166" formatCode="0.000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164" fontId="1" fillId="0" borderId="0" xfId="0" applyNumberFormat="1" applyFont="1" applyAlignment="1">
      <alignment horizontal="center" vertical="center" wrapText="1"/>
    </xf>
    <xf numFmtId="164" fontId="2" fillId="0" borderId="0" xfId="0" applyNumberFormat="1" applyFont="1" applyAlignment="1">
      <alignment horizontal="center"/>
    </xf>
    <xf numFmtId="0" fontId="1" fillId="0" borderId="0" xfId="0" applyFont="1" applyFill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65" fontId="2" fillId="0" borderId="0" xfId="0" applyNumberFormat="1" applyFont="1" applyFill="1"/>
    <xf numFmtId="166" fontId="2" fillId="0" borderId="0" xfId="0" applyNumberFormat="1" applyFont="1" applyFill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165" fontId="2" fillId="0" borderId="0" xfId="0" applyNumberFormat="1" applyFont="1"/>
    <xf numFmtId="0" fontId="2" fillId="0" borderId="0" xfId="0" applyFont="1" applyAlignment="1">
      <alignment horizontal="center"/>
    </xf>
    <xf numFmtId="166" fontId="0" fillId="0" borderId="0" xfId="0" applyNumberFormat="1"/>
    <xf numFmtId="2" fontId="0" fillId="0" borderId="0" xfId="0" applyNumberFormat="1"/>
    <xf numFmtId="1" fontId="0" fillId="0" borderId="0" xfId="0" applyNumberFormat="1"/>
    <xf numFmtId="0" fontId="0" fillId="0" borderId="1" xfId="0" applyBorder="1"/>
    <xf numFmtId="165" fontId="0" fillId="0" borderId="1" xfId="0" applyNumberFormat="1" applyBorder="1"/>
    <xf numFmtId="0" fontId="0" fillId="0" borderId="1" xfId="0" applyBorder="1" applyAlignment="1">
      <alignment horizontal="center" vertical="center" wrapText="1"/>
    </xf>
    <xf numFmtId="0" fontId="3" fillId="2" borderId="1" xfId="0" applyFont="1" applyFill="1" applyBorder="1"/>
    <xf numFmtId="2" fontId="0" fillId="2" borderId="1" xfId="0" applyNumberFormat="1" applyFill="1" applyBorder="1"/>
    <xf numFmtId="0" fontId="0" fillId="0" borderId="4" xfId="0" applyBorder="1" applyAlignment="1">
      <alignment horizontal="center" vertical="center" wrapText="1"/>
    </xf>
    <xf numFmtId="2" fontId="0" fillId="2" borderId="5" xfId="0" applyNumberFormat="1" applyFill="1" applyBorder="1"/>
    <xf numFmtId="0" fontId="0" fillId="0" borderId="6" xfId="0" applyBorder="1" applyAlignment="1">
      <alignment horizontal="center" vertical="center" wrapText="1"/>
    </xf>
    <xf numFmtId="2" fontId="0" fillId="2" borderId="7" xfId="0" applyNumberFormat="1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400" b="0" i="0" baseline="0">
                <a:effectLst/>
              </a:rPr>
              <a:t>Taux d'autoconsommation du logement </a:t>
            </a:r>
          </a:p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 b="0" i="0" baseline="0">
                <a:effectLst/>
              </a:rPr>
              <a:t>suivant horaire de régénération </a:t>
            </a:r>
            <a:endParaRPr lang="fr-FR" sz="1100">
              <a:effectLst/>
            </a:endParaRP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Feuil1!$I$1</c:f>
              <c:strCache>
                <c:ptCount val="1"/>
                <c:pt idx="0">
                  <c:v>Taux d'autoconsommation totale (%)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Feuil1!$F$2:$F$25</c:f>
              <c:numCache>
                <c:formatCode>General</c:formatCode>
                <c:ptCount val="2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numCache>
            </c:numRef>
          </c:cat>
          <c:val>
            <c:numRef>
              <c:f>Feuil1!$I$2:$I$25</c:f>
              <c:numCache>
                <c:formatCode>0.00</c:formatCode>
                <c:ptCount val="24"/>
                <c:pt idx="0">
                  <c:v>9.9782723054049143</c:v>
                </c:pt>
                <c:pt idx="1">
                  <c:v>9.956357533428946</c:v>
                </c:pt>
                <c:pt idx="2">
                  <c:v>9.9613723411321278</c:v>
                </c:pt>
                <c:pt idx="3">
                  <c:v>9.8249416000148102</c:v>
                </c:pt>
                <c:pt idx="4">
                  <c:v>9.5947478714079288</c:v>
                </c:pt>
                <c:pt idx="5">
                  <c:v>9.2365979628178501</c:v>
                </c:pt>
                <c:pt idx="6">
                  <c:v>8.8919201139112882</c:v>
                </c:pt>
                <c:pt idx="7">
                  <c:v>8.7209963857791983</c:v>
                </c:pt>
                <c:pt idx="8">
                  <c:v>8.6867865765004399</c:v>
                </c:pt>
                <c:pt idx="9">
                  <c:v>8.7900204399504656</c:v>
                </c:pt>
                <c:pt idx="10">
                  <c:v>8.8596606999545653</c:v>
                </c:pt>
                <c:pt idx="11">
                  <c:v>8.8925363197489027</c:v>
                </c:pt>
                <c:pt idx="12">
                  <c:v>8.8755678112317344</c:v>
                </c:pt>
                <c:pt idx="13">
                  <c:v>8.8670904806341859</c:v>
                </c:pt>
                <c:pt idx="14">
                  <c:v>8.8313456956980492</c:v>
                </c:pt>
                <c:pt idx="15">
                  <c:v>8.8029095273730906</c:v>
                </c:pt>
                <c:pt idx="16">
                  <c:v>8.8050357836830937</c:v>
                </c:pt>
                <c:pt idx="17">
                  <c:v>8.8731313749043714</c:v>
                </c:pt>
                <c:pt idx="18">
                  <c:v>9.0719311471823403</c:v>
                </c:pt>
                <c:pt idx="19">
                  <c:v>9.4216861167417107</c:v>
                </c:pt>
                <c:pt idx="20">
                  <c:v>9.7244605842028147</c:v>
                </c:pt>
                <c:pt idx="21">
                  <c:v>9.9416731406950429</c:v>
                </c:pt>
                <c:pt idx="22">
                  <c:v>10.048640934552285</c:v>
                </c:pt>
                <c:pt idx="23">
                  <c:v>10.00180098277314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4901120"/>
        <c:axId val="64903424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Feuil1!$F$1</c15:sqref>
                        </c15:formulaRef>
                      </c:ext>
                    </c:extLst>
                    <c:strCache>
                      <c:ptCount val="1"/>
                      <c:pt idx="0">
                        <c:v>Heure de régénération (heure)</c:v>
                      </c:pt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uri="{02D57815-91ED-43cb-92C2-25804820EDAC}">
                        <c15:formulaRef>
                          <c15:sqref>Feuil1!$F$2:$F$25</c15:sqref>
                        </c15:formulaRef>
                      </c:ext>
                    </c:extLst>
                    <c:numCache>
                      <c:formatCode>General</c:formatCode>
                      <c:ptCount val="24"/>
                      <c:pt idx="0">
                        <c:v>0</c:v>
                      </c:pt>
                      <c:pt idx="1">
                        <c:v>1</c:v>
                      </c:pt>
                      <c:pt idx="2">
                        <c:v>2</c:v>
                      </c:pt>
                      <c:pt idx="3">
                        <c:v>3</c:v>
                      </c:pt>
                      <c:pt idx="4">
                        <c:v>4</c:v>
                      </c:pt>
                      <c:pt idx="5">
                        <c:v>5</c:v>
                      </c:pt>
                      <c:pt idx="6">
                        <c:v>6</c:v>
                      </c:pt>
                      <c:pt idx="7">
                        <c:v>7</c:v>
                      </c:pt>
                      <c:pt idx="8">
                        <c:v>8</c:v>
                      </c:pt>
                      <c:pt idx="9">
                        <c:v>9</c:v>
                      </c:pt>
                      <c:pt idx="10">
                        <c:v>10</c:v>
                      </c:pt>
                      <c:pt idx="11">
                        <c:v>11</c:v>
                      </c:pt>
                      <c:pt idx="12">
                        <c:v>12</c:v>
                      </c:pt>
                      <c:pt idx="13">
                        <c:v>13</c:v>
                      </c:pt>
                      <c:pt idx="14">
                        <c:v>14</c:v>
                      </c:pt>
                      <c:pt idx="15">
                        <c:v>15</c:v>
                      </c:pt>
                      <c:pt idx="16">
                        <c:v>16</c:v>
                      </c:pt>
                      <c:pt idx="17">
                        <c:v>17</c:v>
                      </c:pt>
                      <c:pt idx="18">
                        <c:v>18</c:v>
                      </c:pt>
                      <c:pt idx="19">
                        <c:v>19</c:v>
                      </c:pt>
                      <c:pt idx="20">
                        <c:v>20</c:v>
                      </c:pt>
                      <c:pt idx="21">
                        <c:v>21</c:v>
                      </c:pt>
                      <c:pt idx="22">
                        <c:v>22</c:v>
                      </c:pt>
                      <c:pt idx="23">
                        <c:v>23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Feuil1!$F$2:$F$25</c15:sqref>
                        </c15:formulaRef>
                      </c:ext>
                    </c:extLst>
                    <c:numCache>
                      <c:formatCode>General</c:formatCode>
                      <c:ptCount val="24"/>
                      <c:pt idx="0">
                        <c:v>0</c:v>
                      </c:pt>
                      <c:pt idx="1">
                        <c:v>1</c:v>
                      </c:pt>
                      <c:pt idx="2">
                        <c:v>2</c:v>
                      </c:pt>
                      <c:pt idx="3">
                        <c:v>3</c:v>
                      </c:pt>
                      <c:pt idx="4">
                        <c:v>4</c:v>
                      </c:pt>
                      <c:pt idx="5">
                        <c:v>5</c:v>
                      </c:pt>
                      <c:pt idx="6">
                        <c:v>6</c:v>
                      </c:pt>
                      <c:pt idx="7">
                        <c:v>7</c:v>
                      </c:pt>
                      <c:pt idx="8">
                        <c:v>8</c:v>
                      </c:pt>
                      <c:pt idx="9">
                        <c:v>9</c:v>
                      </c:pt>
                      <c:pt idx="10">
                        <c:v>10</c:v>
                      </c:pt>
                      <c:pt idx="11">
                        <c:v>11</c:v>
                      </c:pt>
                      <c:pt idx="12">
                        <c:v>12</c:v>
                      </c:pt>
                      <c:pt idx="13">
                        <c:v>13</c:v>
                      </c:pt>
                      <c:pt idx="14">
                        <c:v>14</c:v>
                      </c:pt>
                      <c:pt idx="15">
                        <c:v>15</c:v>
                      </c:pt>
                      <c:pt idx="16">
                        <c:v>16</c:v>
                      </c:pt>
                      <c:pt idx="17">
                        <c:v>17</c:v>
                      </c:pt>
                      <c:pt idx="18">
                        <c:v>18</c:v>
                      </c:pt>
                      <c:pt idx="19">
                        <c:v>19</c:v>
                      </c:pt>
                      <c:pt idx="20">
                        <c:v>20</c:v>
                      </c:pt>
                      <c:pt idx="21">
                        <c:v>21</c:v>
                      </c:pt>
                      <c:pt idx="22">
                        <c:v>22</c:v>
                      </c:pt>
                      <c:pt idx="23">
                        <c:v>23</c:v>
                      </c:pt>
                    </c:numCache>
                  </c:numRef>
                </c:val>
              </c15:ser>
            </c15:filteredBarSeries>
          </c:ext>
        </c:extLst>
      </c:barChart>
      <c:catAx>
        <c:axId val="64901120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100" b="0" i="0" baseline="0">
                    <a:effectLst/>
                  </a:rPr>
                  <a:t>Horaire de régénération (heure</a:t>
                </a:r>
                <a:r>
                  <a:rPr lang="fr-FR" sz="1200" b="0" i="0" baseline="0">
                    <a:effectLst/>
                  </a:rPr>
                  <a:t>)</a:t>
                </a:r>
                <a:endParaRPr lang="fr-FR" sz="700">
                  <a:effectLst/>
                </a:endParaRP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903424"/>
        <c:crosses val="autoZero"/>
        <c:auto val="1"/>
        <c:lblAlgn val="ctr"/>
        <c:lblOffset val="100"/>
        <c:noMultiLvlLbl val="0"/>
      </c:catAx>
      <c:valAx>
        <c:axId val="649034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 marL="0" marR="0" lvl="0" indent="0" algn="ctr" defTabSz="914400" rtl="0" eaLnBrk="1" fontAlgn="auto" latinLnBrk="0" hangingPunct="1">
                  <a:lnSpc>
                    <a:spcPct val="100000"/>
                  </a:lnSpc>
                  <a:spcBef>
                    <a:spcPts val="0"/>
                  </a:spcBef>
                  <a:spcAft>
                    <a:spcPts val="0"/>
                  </a:spcAft>
                  <a:buClrTx/>
                  <a:buSzTx/>
                  <a:buFontTx/>
                  <a:buNone/>
                  <a:tabLst/>
                  <a:defRPr sz="1000" b="0" i="0" u="none" strike="noStrike" kern="1200" baseline="0">
                    <a:solidFill>
                      <a:sysClr val="windowText" lastClr="000000">
                        <a:lumMod val="65000"/>
                        <a:lumOff val="35000"/>
                      </a:sys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100" b="0" i="0" baseline="0">
                    <a:effectLst/>
                  </a:rPr>
                  <a:t>Taux d'autoconsommation (%)</a:t>
                </a:r>
                <a:endParaRPr lang="fr-FR" sz="600">
                  <a:effectLst/>
                </a:endParaRPr>
              </a:p>
              <a:p>
                <a:pPr marL="0" marR="0" lvl="0" indent="0" algn="ctr" defTabSz="914400" rtl="0" eaLnBrk="1" fontAlgn="auto" latinLnBrk="0" hangingPunct="1">
                  <a:lnSpc>
                    <a:spcPct val="100000"/>
                  </a:lnSpc>
                  <a:spcBef>
                    <a:spcPts val="0"/>
                  </a:spcBef>
                  <a:spcAft>
                    <a:spcPts val="0"/>
                  </a:spcAft>
                  <a:buClrTx/>
                  <a:buSzTx/>
                  <a:buFontTx/>
                  <a:buNone/>
                  <a:tabLst/>
                  <a:defRPr sz="1000" b="0" i="0" u="none" strike="noStrike" kern="1200" baseline="0">
                    <a:solidFill>
                      <a:sysClr val="windowText" lastClr="000000">
                        <a:lumMod val="65000"/>
                        <a:lumOff val="35000"/>
                      </a:sys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9011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561975</xdr:colOff>
      <xdr:row>30</xdr:row>
      <xdr:rowOff>161925</xdr:rowOff>
    </xdr:from>
    <xdr:to>
      <xdr:col>9</xdr:col>
      <xdr:colOff>0</xdr:colOff>
      <xdr:row>46</xdr:row>
      <xdr:rowOff>142874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428625</xdr:colOff>
      <xdr:row>0</xdr:row>
      <xdr:rowOff>114300</xdr:rowOff>
    </xdr:from>
    <xdr:to>
      <xdr:col>4</xdr:col>
      <xdr:colOff>523875</xdr:colOff>
      <xdr:row>0</xdr:row>
      <xdr:rowOff>428625</xdr:rowOff>
    </xdr:to>
    <xdr:sp macro="[0]!MAJ" textlink="">
      <xdr:nvSpPr>
        <xdr:cNvPr id="3" name="Rectangle à coins arrondis 2"/>
        <xdr:cNvSpPr/>
      </xdr:nvSpPr>
      <xdr:spPr>
        <a:xfrm>
          <a:off x="5753100" y="114300"/>
          <a:ext cx="857250" cy="314325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MAJ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0"/>
  <sheetViews>
    <sheetView topLeftCell="A4" workbookViewId="0">
      <selection activeCell="I29" sqref="I29"/>
    </sheetView>
  </sheetViews>
  <sheetFormatPr baseColWidth="10" defaultRowHeight="15" x14ac:dyDescent="0.25"/>
  <cols>
    <col min="1" max="1" width="37.42578125" customWidth="1"/>
    <col min="2" max="2" width="22" bestFit="1" customWidth="1"/>
    <col min="3" max="3" width="20.42578125" customWidth="1"/>
    <col min="6" max="6" width="10.42578125" bestFit="1" customWidth="1"/>
    <col min="7" max="9" width="21.28515625" bestFit="1" customWidth="1"/>
  </cols>
  <sheetData>
    <row r="1" spans="1:9" ht="45" x14ac:dyDescent="0.25">
      <c r="F1" s="16" t="s">
        <v>33</v>
      </c>
      <c r="G1" s="16" t="s">
        <v>34</v>
      </c>
      <c r="H1" s="16" t="s">
        <v>35</v>
      </c>
      <c r="I1" s="16" t="s">
        <v>36</v>
      </c>
    </row>
    <row r="2" spans="1:9" x14ac:dyDescent="0.25">
      <c r="A2" s="14" t="s">
        <v>0</v>
      </c>
      <c r="B2" s="14" t="s">
        <v>10</v>
      </c>
      <c r="C2" s="14">
        <v>0.7</v>
      </c>
      <c r="F2" s="14">
        <v>0</v>
      </c>
      <c r="G2" s="18">
        <v>28.255438389591259</v>
      </c>
      <c r="H2" s="18">
        <v>5.6778878227182208</v>
      </c>
      <c r="I2" s="18">
        <v>9.9782723054049143</v>
      </c>
    </row>
    <row r="3" spans="1:9" x14ac:dyDescent="0.25">
      <c r="A3" s="14" t="s">
        <v>14</v>
      </c>
      <c r="B3" s="14" t="s">
        <v>10</v>
      </c>
      <c r="C3" s="15">
        <f>C2*1.7142857143</f>
        <v>1.20000000001</v>
      </c>
      <c r="F3" s="14">
        <v>1</v>
      </c>
      <c r="G3" s="18">
        <v>28.269062398496963</v>
      </c>
      <c r="H3" s="18">
        <v>5.6476112280650828</v>
      </c>
      <c r="I3" s="18">
        <v>9.956357533428946</v>
      </c>
    </row>
    <row r="4" spans="1:9" x14ac:dyDescent="0.25">
      <c r="A4" s="14" t="s">
        <v>42</v>
      </c>
      <c r="B4" s="14" t="s">
        <v>10</v>
      </c>
      <c r="C4" s="15">
        <f>C2+C3</f>
        <v>1.9000000000099999</v>
      </c>
      <c r="F4" s="14">
        <v>2</v>
      </c>
      <c r="G4" s="18">
        <v>28.277942722338416</v>
      </c>
      <c r="H4" s="18">
        <v>5.6517165290349984</v>
      </c>
      <c r="I4" s="18">
        <v>9.9613723411321278</v>
      </c>
    </row>
    <row r="5" spans="1:9" x14ac:dyDescent="0.25">
      <c r="A5" s="14" t="s">
        <v>1</v>
      </c>
      <c r="B5" s="14" t="s">
        <v>2</v>
      </c>
      <c r="C5" s="14">
        <v>4</v>
      </c>
      <c r="F5" s="14">
        <v>3</v>
      </c>
      <c r="G5" s="18">
        <v>28.292301002802677</v>
      </c>
      <c r="H5" s="18">
        <v>5.4798070509197174</v>
      </c>
      <c r="I5" s="18">
        <v>9.8249416000148102</v>
      </c>
    </row>
    <row r="6" spans="1:9" x14ac:dyDescent="0.25">
      <c r="A6" s="14" t="s">
        <v>3</v>
      </c>
      <c r="B6" s="14" t="s">
        <v>2</v>
      </c>
      <c r="C6" s="17">
        <v>23</v>
      </c>
      <c r="F6" s="14">
        <f>F5+1</f>
        <v>4</v>
      </c>
      <c r="G6" s="18">
        <v>27.505779844039928</v>
      </c>
      <c r="H6" s="18">
        <v>5.3805100837098454</v>
      </c>
      <c r="I6" s="18">
        <v>9.5947478714079288</v>
      </c>
    </row>
    <row r="7" spans="1:9" x14ac:dyDescent="0.25">
      <c r="F7" s="14">
        <f t="shared" ref="F7:F25" si="0">F6+1</f>
        <v>5</v>
      </c>
      <c r="G7" s="18">
        <v>26.030024872928497</v>
      </c>
      <c r="H7" s="18">
        <v>5.2853184174698908</v>
      </c>
      <c r="I7" s="18">
        <v>9.2365979628178501</v>
      </c>
    </row>
    <row r="8" spans="1:9" x14ac:dyDescent="0.25">
      <c r="F8" s="14">
        <f t="shared" si="0"/>
        <v>6</v>
      </c>
      <c r="G8" s="18">
        <v>24.55411723149248</v>
      </c>
      <c r="H8" s="18">
        <v>5.2068045364202247</v>
      </c>
      <c r="I8" s="18">
        <v>8.8919201139112882</v>
      </c>
    </row>
    <row r="9" spans="1:9" x14ac:dyDescent="0.25">
      <c r="A9" t="s">
        <v>11</v>
      </c>
      <c r="B9" t="s">
        <v>12</v>
      </c>
      <c r="C9" s="13">
        <f>SUM(Feuil2!B3:B13)/12</f>
        <v>0.13599999999999568</v>
      </c>
      <c r="F9" s="14">
        <f t="shared" si="0"/>
        <v>7</v>
      </c>
      <c r="G9" s="18">
        <v>23.070056267758115</v>
      </c>
      <c r="H9" s="18">
        <v>5.34484528153369</v>
      </c>
      <c r="I9" s="18">
        <v>8.7209963857791983</v>
      </c>
    </row>
    <row r="10" spans="1:9" x14ac:dyDescent="0.25">
      <c r="A10" t="s">
        <v>19</v>
      </c>
      <c r="B10" t="s">
        <v>12</v>
      </c>
      <c r="C10" s="13">
        <f>SUM(Feuil2!G2:G13)/12</f>
        <v>0</v>
      </c>
      <c r="F10" s="14">
        <f t="shared" si="0"/>
        <v>8</v>
      </c>
      <c r="G10" s="18">
        <v>22.363737919161547</v>
      </c>
      <c r="H10" s="18">
        <v>5.4687740545630641</v>
      </c>
      <c r="I10" s="18">
        <v>8.6867865765004399</v>
      </c>
    </row>
    <row r="11" spans="1:9" x14ac:dyDescent="0.25">
      <c r="A11" t="s">
        <v>28</v>
      </c>
      <c r="B11" t="s">
        <v>29</v>
      </c>
      <c r="C11" s="12">
        <f>C10/C9*100</f>
        <v>0</v>
      </c>
      <c r="F11" s="14">
        <f t="shared" si="0"/>
        <v>9</v>
      </c>
      <c r="G11" s="18">
        <v>22.357205810302503</v>
      </c>
      <c r="H11" s="18">
        <v>5.5978344538048361</v>
      </c>
      <c r="I11" s="18">
        <v>8.7900204399504656</v>
      </c>
    </row>
    <row r="12" spans="1:9" x14ac:dyDescent="0.25">
      <c r="A12" t="s">
        <v>15</v>
      </c>
      <c r="B12" t="s">
        <v>12</v>
      </c>
      <c r="C12" s="13">
        <f>SUM(Feuil2!H2:H13)/12</f>
        <v>0</v>
      </c>
      <c r="F12" s="14">
        <f t="shared" si="0"/>
        <v>10</v>
      </c>
      <c r="G12" s="18">
        <v>22.361869525197598</v>
      </c>
      <c r="H12" s="18">
        <v>5.6827628676199966</v>
      </c>
      <c r="I12" s="18">
        <v>8.8596606999545653</v>
      </c>
    </row>
    <row r="13" spans="1:9" x14ac:dyDescent="0.25">
      <c r="A13" t="s">
        <v>22</v>
      </c>
      <c r="B13" t="s">
        <v>30</v>
      </c>
      <c r="C13" s="12">
        <f>C12/C9*100</f>
        <v>0</v>
      </c>
      <c r="F13" s="14">
        <f t="shared" si="0"/>
        <v>11</v>
      </c>
      <c r="G13" s="18">
        <v>22.371985751661281</v>
      </c>
      <c r="H13" s="18">
        <v>5.720993482902351</v>
      </c>
      <c r="I13" s="18">
        <v>8.8925363197489027</v>
      </c>
    </row>
    <row r="14" spans="1:9" x14ac:dyDescent="0.25">
      <c r="C14" s="13"/>
      <c r="F14" s="14">
        <f t="shared" si="0"/>
        <v>12</v>
      </c>
      <c r="G14" s="18">
        <v>22.401763734841406</v>
      </c>
      <c r="H14" s="18">
        <v>5.6930261200447907</v>
      </c>
      <c r="I14" s="18">
        <v>8.8755678112317344</v>
      </c>
    </row>
    <row r="15" spans="1:9" x14ac:dyDescent="0.25">
      <c r="A15" t="s">
        <v>21</v>
      </c>
      <c r="B15" t="s">
        <v>12</v>
      </c>
      <c r="C15" s="13" t="e">
        <f>((Feuil2!#REF!-Feuil2!D2)+(Feuil2!#REF!-Feuil2!E2))*0.001</f>
        <v>#REF!</v>
      </c>
      <c r="F15" s="14">
        <f t="shared" si="0"/>
        <v>13</v>
      </c>
      <c r="G15" s="18">
        <v>22.417234327665366</v>
      </c>
      <c r="H15" s="18">
        <v>5.6789141479607004</v>
      </c>
      <c r="I15" s="18">
        <v>8.8670904806341859</v>
      </c>
    </row>
    <row r="16" spans="1:9" x14ac:dyDescent="0.25">
      <c r="A16" t="s">
        <v>32</v>
      </c>
      <c r="B16" t="s">
        <v>12</v>
      </c>
      <c r="C16" s="13">
        <f>SUM(Feuil2!J9:J13)/12</f>
        <v>0</v>
      </c>
      <c r="F16" s="14">
        <f t="shared" si="0"/>
        <v>14</v>
      </c>
      <c r="G16" s="18">
        <v>22.424769698653218</v>
      </c>
      <c r="H16" s="18">
        <v>5.6329860933597518</v>
      </c>
      <c r="I16" s="18">
        <v>8.8313456956980492</v>
      </c>
    </row>
    <row r="17" spans="1:9" x14ac:dyDescent="0.25">
      <c r="A17" t="s">
        <v>31</v>
      </c>
      <c r="B17" t="s">
        <v>29</v>
      </c>
      <c r="C17" s="12" t="e">
        <f>C16/C15*100</f>
        <v>#REF!</v>
      </c>
      <c r="F17" s="14">
        <f t="shared" si="0"/>
        <v>15</v>
      </c>
      <c r="G17" s="18">
        <v>22.444504155523951</v>
      </c>
      <c r="H17" s="18">
        <v>5.5932159902136789</v>
      </c>
      <c r="I17" s="18">
        <v>8.8029095273730906</v>
      </c>
    </row>
    <row r="18" spans="1:9" x14ac:dyDescent="0.25">
      <c r="A18" t="s">
        <v>16</v>
      </c>
      <c r="B18" t="s">
        <v>12</v>
      </c>
      <c r="C18" s="13" t="e">
        <f>SUM(Feuil2!K2:K13)/12</f>
        <v>#REF!</v>
      </c>
      <c r="F18" s="14">
        <f t="shared" si="0"/>
        <v>16</v>
      </c>
      <c r="G18" s="18">
        <v>22.706482796364362</v>
      </c>
      <c r="H18" s="18">
        <v>5.5342022887711195</v>
      </c>
      <c r="I18" s="18">
        <v>8.8050357836830937</v>
      </c>
    </row>
    <row r="19" spans="1:9" x14ac:dyDescent="0.25">
      <c r="A19" t="s">
        <v>20</v>
      </c>
      <c r="B19" t="s">
        <v>12</v>
      </c>
      <c r="C19" s="12" t="e">
        <f>C18/C15*100</f>
        <v>#REF!</v>
      </c>
      <c r="F19" s="14">
        <f t="shared" si="0"/>
        <v>17</v>
      </c>
      <c r="G19" s="18">
        <v>23.410772810657608</v>
      </c>
      <c r="H19" s="18">
        <v>5.4526094319940155</v>
      </c>
      <c r="I19" s="18">
        <v>8.8731313749043714</v>
      </c>
    </row>
    <row r="20" spans="1:9" x14ac:dyDescent="0.25">
      <c r="F20" s="14">
        <f t="shared" si="0"/>
        <v>18</v>
      </c>
      <c r="G20" s="18">
        <v>24.662782152047839</v>
      </c>
      <c r="H20" s="18">
        <v>5.4036024016656299</v>
      </c>
      <c r="I20" s="18">
        <v>9.0719311471823403</v>
      </c>
    </row>
    <row r="21" spans="1:9" x14ac:dyDescent="0.25">
      <c r="A21" t="s">
        <v>23</v>
      </c>
      <c r="B21" t="s">
        <v>12</v>
      </c>
      <c r="C21" s="13" t="e">
        <f>C9+C15</f>
        <v>#REF!</v>
      </c>
      <c r="F21" s="14">
        <f t="shared" si="0"/>
        <v>19</v>
      </c>
      <c r="G21" s="18">
        <v>26.093372152333561</v>
      </c>
      <c r="H21" s="18">
        <v>5.4990506492162039</v>
      </c>
      <c r="I21" s="18">
        <v>9.4216861167417107</v>
      </c>
    </row>
    <row r="22" spans="1:9" x14ac:dyDescent="0.25">
      <c r="A22" t="s">
        <v>24</v>
      </c>
      <c r="B22" t="s">
        <v>12</v>
      </c>
      <c r="C22" s="13">
        <f>C10+C16</f>
        <v>0</v>
      </c>
      <c r="F22" s="14">
        <f t="shared" si="0"/>
        <v>20</v>
      </c>
      <c r="G22" s="18">
        <v>27.281670713548571</v>
      </c>
      <c r="H22" s="18">
        <v>5.5934725715242983</v>
      </c>
      <c r="I22" s="18">
        <v>9.7244605842028147</v>
      </c>
    </row>
    <row r="23" spans="1:9" x14ac:dyDescent="0.25">
      <c r="A23" t="s">
        <v>31</v>
      </c>
      <c r="B23" t="s">
        <v>29</v>
      </c>
      <c r="C23" s="12" t="e">
        <f>C22/C21*100</f>
        <v>#REF!</v>
      </c>
      <c r="F23" s="14">
        <f t="shared" si="0"/>
        <v>21</v>
      </c>
      <c r="G23" s="18">
        <v>28.03057317749581</v>
      </c>
      <c r="H23" s="18">
        <v>5.6855852620368159</v>
      </c>
      <c r="I23" s="18">
        <v>9.9416731406950429</v>
      </c>
    </row>
    <row r="24" spans="1:9" x14ac:dyDescent="0.25">
      <c r="A24" t="s">
        <v>25</v>
      </c>
      <c r="B24" t="s">
        <v>12</v>
      </c>
      <c r="C24" s="13" t="e">
        <f>C18+C12</f>
        <v>#REF!</v>
      </c>
      <c r="F24" s="14">
        <f t="shared" si="0"/>
        <v>22</v>
      </c>
      <c r="G24" s="18">
        <v>28.233392067816094</v>
      </c>
      <c r="H24" s="18">
        <v>5.7700005132307375</v>
      </c>
      <c r="I24" s="18">
        <v>10.048640934552285</v>
      </c>
    </row>
    <row r="25" spans="1:9" x14ac:dyDescent="0.25">
      <c r="A25" t="s">
        <v>26</v>
      </c>
      <c r="B25" t="s">
        <v>13</v>
      </c>
      <c r="C25" s="12" t="e">
        <f>C24/C21*100</f>
        <v>#REF!</v>
      </c>
      <c r="F25" s="14">
        <f t="shared" si="0"/>
        <v>23</v>
      </c>
      <c r="G25" s="18">
        <v>28.242654067467114</v>
      </c>
      <c r="H25" s="18">
        <v>5.7099604865456994</v>
      </c>
      <c r="I25" s="18">
        <v>10.00180098277314</v>
      </c>
    </row>
    <row r="26" spans="1:9" ht="15.75" thickBot="1" x14ac:dyDescent="0.3"/>
    <row r="27" spans="1:9" x14ac:dyDescent="0.25">
      <c r="A27" s="23" t="s">
        <v>43</v>
      </c>
      <c r="B27" s="24"/>
    </row>
    <row r="28" spans="1:9" ht="30" x14ac:dyDescent="0.25">
      <c r="A28" s="19" t="s">
        <v>34</v>
      </c>
      <c r="B28" s="20">
        <f>$C$12/$C$9*100</f>
        <v>0</v>
      </c>
    </row>
    <row r="29" spans="1:9" ht="30" x14ac:dyDescent="0.25">
      <c r="A29" s="19" t="s">
        <v>35</v>
      </c>
      <c r="B29" s="20" t="e">
        <f>$C$18/$C$15*100</f>
        <v>#REF!</v>
      </c>
    </row>
    <row r="30" spans="1:9" ht="15.75" thickBot="1" x14ac:dyDescent="0.3">
      <c r="A30" s="21" t="s">
        <v>36</v>
      </c>
      <c r="B30" s="22" t="e">
        <f>$C$24/$C$21*100</f>
        <v>#REF!</v>
      </c>
    </row>
  </sheetData>
  <mergeCells count="1">
    <mergeCell ref="A27:B27"/>
  </mergeCells>
  <dataValidations count="1">
    <dataValidation type="list" allowBlank="1" showInputMessage="1" showErrorMessage="1" sqref="C5:C6">
      <formula1>$F$2:$F$25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3"/>
  <sheetViews>
    <sheetView tabSelected="1" workbookViewId="0">
      <pane ySplit="1" topLeftCell="A2" activePane="bottomLeft" state="frozen"/>
      <selection pane="bottomLeft" activeCell="I12" sqref="I12"/>
    </sheetView>
  </sheetViews>
  <sheetFormatPr baseColWidth="10" defaultRowHeight="15" x14ac:dyDescent="0.25"/>
  <cols>
    <col min="1" max="1" width="15.28515625" style="2" bestFit="1" customWidth="1"/>
    <col min="2" max="2" width="9.140625" style="8" bestFit="1" customWidth="1"/>
    <col min="3" max="3" width="11.5703125" style="7" bestFit="1" customWidth="1"/>
    <col min="4" max="4" width="14.28515625" style="8" customWidth="1"/>
    <col min="5" max="5" width="13.85546875" style="10" customWidth="1"/>
    <col min="7" max="7" width="16.7109375" customWidth="1"/>
    <col min="8" max="9" width="14.5703125" customWidth="1"/>
    <col min="10" max="10" width="17.5703125" customWidth="1"/>
    <col min="11" max="11" width="14.5703125" customWidth="1"/>
    <col min="12" max="12" width="14.85546875" customWidth="1"/>
    <col min="13" max="13" width="15.28515625" customWidth="1"/>
    <col min="14" max="14" width="15.5703125" customWidth="1"/>
  </cols>
  <sheetData>
    <row r="1" spans="1:14" ht="51" x14ac:dyDescent="0.25">
      <c r="A1" s="1" t="s">
        <v>4</v>
      </c>
      <c r="B1" s="3" t="s">
        <v>5</v>
      </c>
      <c r="C1" s="4" t="s">
        <v>6</v>
      </c>
      <c r="D1" s="3" t="s">
        <v>7</v>
      </c>
      <c r="E1" s="3" t="s">
        <v>8</v>
      </c>
      <c r="F1" s="3" t="s">
        <v>9</v>
      </c>
      <c r="G1" s="3" t="s">
        <v>38</v>
      </c>
      <c r="H1" s="3" t="s">
        <v>17</v>
      </c>
      <c r="I1" s="3" t="s">
        <v>41</v>
      </c>
      <c r="J1" s="3" t="s">
        <v>39</v>
      </c>
      <c r="K1" s="3" t="s">
        <v>18</v>
      </c>
      <c r="L1" s="3" t="s">
        <v>40</v>
      </c>
      <c r="M1" s="3" t="s">
        <v>37</v>
      </c>
      <c r="N1" s="3" t="s">
        <v>27</v>
      </c>
    </row>
    <row r="2" spans="1:14" x14ac:dyDescent="0.25">
      <c r="A2" s="2">
        <v>42248</v>
      </c>
      <c r="B2" s="5"/>
      <c r="C2" s="4">
        <v>24.12</v>
      </c>
      <c r="D2" s="5">
        <v>31264000</v>
      </c>
      <c r="E2" s="9">
        <v>3116000</v>
      </c>
      <c r="F2">
        <f>HOUR(A2)</f>
        <v>0</v>
      </c>
      <c r="G2">
        <f>IF(Feuil1!$C$6+Feuil1!$C$5&gt;24,IF(OR(F2&gt;=Feuil1!$C$6,F2&lt;Feuil1!$C$6+Feuil1!$C$5-24),Feuil1!$C$1,Feuil1!$C$2),IF(AND(F2&gt;=Feuil1!$C$6,F2&lt;Feuil1!$C$6+Feuil1!$C$5),Feuil1!$C$1,Feuil1!$C$2))</f>
        <v>0</v>
      </c>
      <c r="H2">
        <f t="shared" ref="H2:H13" si="0">IF(B2&lt;=G2,B2,G2)</f>
        <v>0</v>
      </c>
      <c r="I2" s="12">
        <f>D3-D2</f>
        <v>0</v>
      </c>
      <c r="J2">
        <f>IF(Feuil1!$C$6+Feuil1!$C$5&gt;24,IF(OR(F2&gt;=Feuil1!$C$6,F2&lt;Feuil1!$C$6+Feuil1!$C$5-24),Feuil1!$C$1,Feuil1!$C$3),IF(AND(F2&gt;=Feuil1!$C$6,F2&lt;Feuil1!$C$6+Feuil1!$C$5),Feuil1!$C$1,Feuil1!$C$3))</f>
        <v>0</v>
      </c>
      <c r="K2" s="12">
        <f>IF(I2&lt;=J2,I2,J2)</f>
        <v>0</v>
      </c>
      <c r="L2" s="11">
        <f>B2+I2</f>
        <v>0</v>
      </c>
      <c r="M2">
        <f>IF(Feuil1!$C$6+Feuil1!$C$5&gt;24,IF(OR(F2&gt;=Feuil1!$C$6,F2&lt;Feuil1!$C$6+Feuil1!$C$5-24),Feuil1!$C$1,Feuil1!$C$4),IF(AND(F2&gt;=Feuil1!$C$6,F2&lt;Feuil1!$C$6+Feuil1!$C$5),Feuil1!$C$1,Feuil1!$C$4))</f>
        <v>0</v>
      </c>
      <c r="N2">
        <f>IF(L2&lt;=M2,L2,M2)</f>
        <v>0</v>
      </c>
    </row>
    <row r="3" spans="1:14" x14ac:dyDescent="0.25">
      <c r="A3" s="2">
        <v>42248.003472222219</v>
      </c>
      <c r="B3" s="6">
        <v>7.2000000000343789E-2</v>
      </c>
      <c r="C3" s="4">
        <v>24.14</v>
      </c>
      <c r="D3" s="5">
        <v>31264000</v>
      </c>
      <c r="E3" s="9">
        <v>3116000</v>
      </c>
      <c r="F3">
        <f t="shared" ref="F3:F13" si="1">HOUR(A3)</f>
        <v>0</v>
      </c>
      <c r="G3">
        <f>IF(Feuil1!$C$6+Feuil1!$C$5&gt;24,IF(OR(F3&gt;=Feuil1!$C$6,F3&lt;Feuil1!$C$6+Feuil1!$C$5-24),Feuil1!$C$1,Feuil1!$C$2),IF(AND(F3&gt;=Feuil1!$C$6,F3&lt;Feuil1!$C$6+Feuil1!$C$5),Feuil1!$C$1,Feuil1!$C$2))</f>
        <v>0</v>
      </c>
      <c r="H3">
        <f t="shared" si="0"/>
        <v>0</v>
      </c>
      <c r="I3" s="12">
        <f t="shared" ref="I3:I12" si="2">D4-D3</f>
        <v>0</v>
      </c>
      <c r="J3">
        <f>IF(Feuil1!$C$6+Feuil1!$C$5&gt;24,IF(OR(F3&gt;=Feuil1!$C$6,F3&lt;Feuil1!$C$6+Feuil1!$C$5-24),Feuil1!$C$1,Feuil1!$C$3),IF(AND(F3&gt;=Feuil1!$C$6,F3&lt;Feuil1!$C$6+Feuil1!$C$5),Feuil1!$C$1,Feuil1!$C$3))</f>
        <v>0</v>
      </c>
      <c r="K3" s="12">
        <f t="shared" ref="K3:K13" si="3">IF(I3&lt;=J3,I3,J3)</f>
        <v>0</v>
      </c>
      <c r="L3" s="11">
        <f t="shared" ref="L3:L13" si="4">B3+I3</f>
        <v>7.2000000000343789E-2</v>
      </c>
      <c r="M3">
        <f>IF(Feuil1!$C$6+Feuil1!$C$5&gt;24,IF(OR(F3&gt;=Feuil1!$C$6,F3&lt;Feuil1!$C$6+Feuil1!$C$5-24),Feuil1!$C$1,Feuil1!$C$4),IF(AND(F3&gt;=Feuil1!$C$6,F3&lt;Feuil1!$C$6+Feuil1!$C$5),Feuil1!$C$1,Feuil1!$C$4))</f>
        <v>0</v>
      </c>
      <c r="N3">
        <f t="shared" ref="N3:N13" si="5">IF(L3&lt;=M3,L3,M3)</f>
        <v>0</v>
      </c>
    </row>
    <row r="4" spans="1:14" x14ac:dyDescent="0.25">
      <c r="A4" s="2">
        <v>42248.006944444445</v>
      </c>
      <c r="B4" s="6">
        <v>0.16799999999977899</v>
      </c>
      <c r="C4" s="4">
        <v>24.09</v>
      </c>
      <c r="D4" s="5">
        <v>31264000</v>
      </c>
      <c r="E4" s="9">
        <v>3116000</v>
      </c>
      <c r="F4">
        <f t="shared" si="1"/>
        <v>0</v>
      </c>
      <c r="G4">
        <f>IF(Feuil1!$C$6+Feuil1!$C$5&gt;24,IF(OR(F4&gt;=Feuil1!$C$6,F4&lt;Feuil1!$C$6+Feuil1!$C$5-24),Feuil1!$C$1,Feuil1!$C$2),IF(AND(F4&gt;=Feuil1!$C$6,F4&lt;Feuil1!$C$6+Feuil1!$C$5),Feuil1!$C$1,Feuil1!$C$2))</f>
        <v>0</v>
      </c>
      <c r="H4">
        <f t="shared" si="0"/>
        <v>0</v>
      </c>
      <c r="I4" s="12">
        <f t="shared" si="2"/>
        <v>0</v>
      </c>
      <c r="J4">
        <f>IF(Feuil1!$C$6+Feuil1!$C$5&gt;24,IF(OR(F4&gt;=Feuil1!$C$6,F4&lt;Feuil1!$C$6+Feuil1!$C$5-24),Feuil1!$C$1,Feuil1!$C$3),IF(AND(F4&gt;=Feuil1!$C$6,F4&lt;Feuil1!$C$6+Feuil1!$C$5),Feuil1!$C$1,Feuil1!$C$3))</f>
        <v>0</v>
      </c>
      <c r="K4" s="12">
        <f t="shared" si="3"/>
        <v>0</v>
      </c>
      <c r="L4" s="11">
        <f t="shared" si="4"/>
        <v>0.16799999999977899</v>
      </c>
      <c r="M4">
        <f>IF(Feuil1!$C$6+Feuil1!$C$5&gt;24,IF(OR(F4&gt;=Feuil1!$C$6,F4&lt;Feuil1!$C$6+Feuil1!$C$5-24),Feuil1!$C$1,Feuil1!$C$4),IF(AND(F4&gt;=Feuil1!$C$6,F4&lt;Feuil1!$C$6+Feuil1!$C$5),Feuil1!$C$1,Feuil1!$C$4))</f>
        <v>0</v>
      </c>
      <c r="N4">
        <f t="shared" si="5"/>
        <v>0</v>
      </c>
    </row>
    <row r="5" spans="1:14" x14ac:dyDescent="0.25">
      <c r="A5" s="2">
        <v>42248.010416666664</v>
      </c>
      <c r="B5" s="6">
        <v>0.12000000000057298</v>
      </c>
      <c r="C5" s="4">
        <v>24.02</v>
      </c>
      <c r="D5" s="5">
        <v>31264000</v>
      </c>
      <c r="E5" s="9">
        <v>3116000</v>
      </c>
      <c r="F5">
        <f t="shared" si="1"/>
        <v>0</v>
      </c>
      <c r="G5">
        <f>IF(Feuil1!$C$6+Feuil1!$C$5&gt;24,IF(OR(F5&gt;=Feuil1!$C$6,F5&lt;Feuil1!$C$6+Feuil1!$C$5-24),Feuil1!$C$1,Feuil1!$C$2),IF(AND(F5&gt;=Feuil1!$C$6,F5&lt;Feuil1!$C$6+Feuil1!$C$5),Feuil1!$C$1,Feuil1!$C$2))</f>
        <v>0</v>
      </c>
      <c r="H5">
        <f t="shared" si="0"/>
        <v>0</v>
      </c>
      <c r="I5" s="12">
        <f t="shared" si="2"/>
        <v>0</v>
      </c>
      <c r="J5">
        <f>IF(Feuil1!$C$6+Feuil1!$C$5&gt;24,IF(OR(F5&gt;=Feuil1!$C$6,F5&lt;Feuil1!$C$6+Feuil1!$C$5-24),Feuil1!$C$1,Feuil1!$C$3),IF(AND(F5&gt;=Feuil1!$C$6,F5&lt;Feuil1!$C$6+Feuil1!$C$5),Feuil1!$C$1,Feuil1!$C$3))</f>
        <v>0</v>
      </c>
      <c r="K5" s="12">
        <f t="shared" si="3"/>
        <v>0</v>
      </c>
      <c r="L5" s="11">
        <f t="shared" si="4"/>
        <v>0.12000000000057298</v>
      </c>
      <c r="M5">
        <f>IF(Feuil1!$C$6+Feuil1!$C$5&gt;24,IF(OR(F5&gt;=Feuil1!$C$6,F5&lt;Feuil1!$C$6+Feuil1!$C$5-24),Feuil1!$C$1,Feuil1!$C$4),IF(AND(F5&gt;=Feuil1!$C$6,F5&lt;Feuil1!$C$6+Feuil1!$C$5),Feuil1!$C$1,Feuil1!$C$4))</f>
        <v>0</v>
      </c>
      <c r="N5">
        <f t="shared" si="5"/>
        <v>0</v>
      </c>
    </row>
    <row r="6" spans="1:14" x14ac:dyDescent="0.25">
      <c r="A6" s="2">
        <v>42248.013888888891</v>
      </c>
      <c r="B6" s="6">
        <v>4.7999999999206011E-2</v>
      </c>
      <c r="C6" s="4">
        <v>23.89</v>
      </c>
      <c r="D6" s="5">
        <v>31264000</v>
      </c>
      <c r="E6" s="9">
        <v>3116000</v>
      </c>
      <c r="F6">
        <f t="shared" si="1"/>
        <v>0</v>
      </c>
      <c r="G6">
        <f>IF(Feuil1!$C$6+Feuil1!$C$5&gt;24,IF(OR(F6&gt;=Feuil1!$C$6,F6&lt;Feuil1!$C$6+Feuil1!$C$5-24),Feuil1!$C$1,Feuil1!$C$2),IF(AND(F6&gt;=Feuil1!$C$6,F6&lt;Feuil1!$C$6+Feuil1!$C$5),Feuil1!$C$1,Feuil1!$C$2))</f>
        <v>0</v>
      </c>
      <c r="H6">
        <f t="shared" si="0"/>
        <v>0</v>
      </c>
      <c r="I6" s="12">
        <f t="shared" si="2"/>
        <v>0</v>
      </c>
      <c r="J6">
        <f>IF(Feuil1!$C$6+Feuil1!$C$5&gt;24,IF(OR(F6&gt;=Feuil1!$C$6,F6&lt;Feuil1!$C$6+Feuil1!$C$5-24),Feuil1!$C$1,Feuil1!$C$3),IF(AND(F6&gt;=Feuil1!$C$6,F6&lt;Feuil1!$C$6+Feuil1!$C$5),Feuil1!$C$1,Feuil1!$C$3))</f>
        <v>0</v>
      </c>
      <c r="K6" s="12">
        <f t="shared" si="3"/>
        <v>0</v>
      </c>
      <c r="L6" s="11">
        <f t="shared" si="4"/>
        <v>4.7999999999206011E-2</v>
      </c>
      <c r="M6">
        <f>IF(Feuil1!$C$6+Feuil1!$C$5&gt;24,IF(OR(F6&gt;=Feuil1!$C$6,F6&lt;Feuil1!$C$6+Feuil1!$C$5-24),Feuil1!$C$1,Feuil1!$C$4),IF(AND(F6&gt;=Feuil1!$C$6,F6&lt;Feuil1!$C$6+Feuil1!$C$5),Feuil1!$C$1,Feuil1!$C$4))</f>
        <v>0</v>
      </c>
      <c r="N6">
        <f t="shared" si="5"/>
        <v>0</v>
      </c>
    </row>
    <row r="7" spans="1:14" x14ac:dyDescent="0.25">
      <c r="A7" s="2">
        <v>42248.017361111109</v>
      </c>
      <c r="B7" s="6">
        <v>0.12000000000057298</v>
      </c>
      <c r="C7" s="4">
        <v>23.76</v>
      </c>
      <c r="D7" s="5">
        <v>31264000</v>
      </c>
      <c r="E7" s="9">
        <v>3116000</v>
      </c>
      <c r="F7">
        <f t="shared" si="1"/>
        <v>0</v>
      </c>
      <c r="G7">
        <f>IF(Feuil1!$C$6+Feuil1!$C$5&gt;24,IF(OR(F7&gt;=Feuil1!$C$6,F7&lt;Feuil1!$C$6+Feuil1!$C$5-24),Feuil1!$C$1,Feuil1!$C$2),IF(AND(F7&gt;=Feuil1!$C$6,F7&lt;Feuil1!$C$6+Feuil1!$C$5),Feuil1!$C$1,Feuil1!$C$2))</f>
        <v>0</v>
      </c>
      <c r="H7">
        <f t="shared" si="0"/>
        <v>0</v>
      </c>
      <c r="I7" s="12">
        <f t="shared" si="2"/>
        <v>0</v>
      </c>
      <c r="J7">
        <f>IF(Feuil1!$C$6+Feuil1!$C$5&gt;24,IF(OR(F7&gt;=Feuil1!$C$6,F7&lt;Feuil1!$C$6+Feuil1!$C$5-24),Feuil1!$C$1,Feuil1!$C$3),IF(AND(F7&gt;=Feuil1!$C$6,F7&lt;Feuil1!$C$6+Feuil1!$C$5),Feuil1!$C$1,Feuil1!$C$3))</f>
        <v>0</v>
      </c>
      <c r="K7" s="12">
        <f t="shared" si="3"/>
        <v>0</v>
      </c>
      <c r="L7" s="11">
        <f t="shared" si="4"/>
        <v>0.12000000000057298</v>
      </c>
      <c r="M7">
        <f>IF(Feuil1!$C$6+Feuil1!$C$5&gt;24,IF(OR(F7&gt;=Feuil1!$C$6,F7&lt;Feuil1!$C$6+Feuil1!$C$5-24),Feuil1!$C$1,Feuil1!$C$4),IF(AND(F7&gt;=Feuil1!$C$6,F7&lt;Feuil1!$C$6+Feuil1!$C$5),Feuil1!$C$1,Feuil1!$C$4))</f>
        <v>0</v>
      </c>
      <c r="N7">
        <f t="shared" si="5"/>
        <v>0</v>
      </c>
    </row>
    <row r="8" spans="1:14" x14ac:dyDescent="0.25">
      <c r="A8" s="2">
        <v>42248.020833333336</v>
      </c>
      <c r="B8" s="6">
        <v>0.11999999999920874</v>
      </c>
      <c r="C8" s="4">
        <v>23.63</v>
      </c>
      <c r="D8" s="5">
        <v>31264000</v>
      </c>
      <c r="E8" s="9">
        <v>3116000</v>
      </c>
      <c r="F8">
        <f t="shared" si="1"/>
        <v>0</v>
      </c>
      <c r="G8">
        <f>IF(Feuil1!$C$6+Feuil1!$C$5&gt;24,IF(OR(F8&gt;=Feuil1!$C$6,F8&lt;Feuil1!$C$6+Feuil1!$C$5-24),Feuil1!$C$1,Feuil1!$C$2),IF(AND(F8&gt;=Feuil1!$C$6,F8&lt;Feuil1!$C$6+Feuil1!$C$5),Feuil1!$C$1,Feuil1!$C$2))</f>
        <v>0</v>
      </c>
      <c r="H8">
        <f t="shared" si="0"/>
        <v>0</v>
      </c>
      <c r="I8" s="12">
        <f t="shared" si="2"/>
        <v>0</v>
      </c>
      <c r="J8">
        <f>IF(Feuil1!$C$6+Feuil1!$C$5&gt;24,IF(OR(F8&gt;=Feuil1!$C$6,F8&lt;Feuil1!$C$6+Feuil1!$C$5-24),Feuil1!$C$1,Feuil1!$C$3),IF(AND(F8&gt;=Feuil1!$C$6,F8&lt;Feuil1!$C$6+Feuil1!$C$5),Feuil1!$C$1,Feuil1!$C$3))</f>
        <v>0</v>
      </c>
      <c r="K8" s="12">
        <f t="shared" si="3"/>
        <v>0</v>
      </c>
      <c r="L8" s="11">
        <f t="shared" si="4"/>
        <v>0.11999999999920874</v>
      </c>
      <c r="M8">
        <f>IF(Feuil1!$C$6+Feuil1!$C$5&gt;24,IF(OR(F8&gt;=Feuil1!$C$6,F8&lt;Feuil1!$C$6+Feuil1!$C$5-24),Feuil1!$C$1,Feuil1!$C$4),IF(AND(F8&gt;=Feuil1!$C$6,F8&lt;Feuil1!$C$6+Feuil1!$C$5),Feuil1!$C$1,Feuil1!$C$4))</f>
        <v>0</v>
      </c>
      <c r="N8">
        <f t="shared" si="5"/>
        <v>0</v>
      </c>
    </row>
    <row r="9" spans="1:14" x14ac:dyDescent="0.25">
      <c r="A9" s="2">
        <v>42248.024305555555</v>
      </c>
      <c r="B9" s="6">
        <v>0.26400000000023738</v>
      </c>
      <c r="C9" s="4">
        <v>23.45</v>
      </c>
      <c r="D9" s="5">
        <v>31264000</v>
      </c>
      <c r="E9" s="9">
        <v>3116000</v>
      </c>
      <c r="F9">
        <f t="shared" si="1"/>
        <v>0</v>
      </c>
      <c r="G9">
        <f>IF(Feuil1!$C$6+Feuil1!$C$5&gt;24,IF(OR(F9&gt;=Feuil1!$C$6,F9&lt;Feuil1!$C$6+Feuil1!$C$5-24),Feuil1!$C$1,Feuil1!$C$2),IF(AND(F9&gt;=Feuil1!$C$6,F9&lt;Feuil1!$C$6+Feuil1!$C$5),Feuil1!$C$1,Feuil1!$C$2))</f>
        <v>0</v>
      </c>
      <c r="H9">
        <f t="shared" si="0"/>
        <v>0</v>
      </c>
      <c r="I9" s="12">
        <f t="shared" si="2"/>
        <v>0</v>
      </c>
      <c r="J9">
        <f>IF(Feuil1!$C$6+Feuil1!$C$5&gt;24,IF(OR(F9&gt;=Feuil1!$C$6,F9&lt;Feuil1!$C$6+Feuil1!$C$5-24),Feuil1!$C$1,Feuil1!$C$3),IF(AND(F9&gt;=Feuil1!$C$6,F9&lt;Feuil1!$C$6+Feuil1!$C$5),Feuil1!$C$1,Feuil1!$C$3))</f>
        <v>0</v>
      </c>
      <c r="K9" s="12">
        <f t="shared" si="3"/>
        <v>0</v>
      </c>
      <c r="L9" s="11">
        <f t="shared" si="4"/>
        <v>0.26400000000023738</v>
      </c>
      <c r="M9">
        <f>IF(Feuil1!$C$6+Feuil1!$C$5&gt;24,IF(OR(F9&gt;=Feuil1!$C$6,F9&lt;Feuil1!$C$6+Feuil1!$C$5-24),Feuil1!$C$1,Feuil1!$C$4),IF(AND(F9&gt;=Feuil1!$C$6,F9&lt;Feuil1!$C$6+Feuil1!$C$5),Feuil1!$C$1,Feuil1!$C$4))</f>
        <v>0</v>
      </c>
      <c r="N9">
        <f t="shared" si="5"/>
        <v>0</v>
      </c>
    </row>
    <row r="10" spans="1:14" x14ac:dyDescent="0.25">
      <c r="A10" s="2">
        <v>42248.027777777781</v>
      </c>
      <c r="B10" s="6">
        <v>0.14400000000068758</v>
      </c>
      <c r="C10" s="4">
        <v>23.04</v>
      </c>
      <c r="D10" s="5">
        <v>31264000</v>
      </c>
      <c r="E10" s="9">
        <v>3116000</v>
      </c>
      <c r="F10">
        <f t="shared" si="1"/>
        <v>0</v>
      </c>
      <c r="G10">
        <f>IF(Feuil1!$C$6+Feuil1!$C$5&gt;24,IF(OR(F10&gt;=Feuil1!$C$6,F10&lt;Feuil1!$C$6+Feuil1!$C$5-24),Feuil1!$C$1,Feuil1!$C$2),IF(AND(F10&gt;=Feuil1!$C$6,F10&lt;Feuil1!$C$6+Feuil1!$C$5),Feuil1!$C$1,Feuil1!$C$2))</f>
        <v>0</v>
      </c>
      <c r="H10">
        <f t="shared" si="0"/>
        <v>0</v>
      </c>
      <c r="I10" s="12">
        <f t="shared" si="2"/>
        <v>0</v>
      </c>
      <c r="J10">
        <f>IF(Feuil1!$C$6+Feuil1!$C$5&gt;24,IF(OR(F10&gt;=Feuil1!$C$6,F10&lt;Feuil1!$C$6+Feuil1!$C$5-24),Feuil1!$C$1,Feuil1!$C$3),IF(AND(F10&gt;=Feuil1!$C$6,F10&lt;Feuil1!$C$6+Feuil1!$C$5),Feuil1!$C$1,Feuil1!$C$3))</f>
        <v>0</v>
      </c>
      <c r="K10" s="12">
        <f t="shared" si="3"/>
        <v>0</v>
      </c>
      <c r="L10" s="11">
        <f t="shared" si="4"/>
        <v>0.14400000000068758</v>
      </c>
      <c r="M10">
        <f>IF(Feuil1!$C$6+Feuil1!$C$5&gt;24,IF(OR(F10&gt;=Feuil1!$C$6,F10&lt;Feuil1!$C$6+Feuil1!$C$5-24),Feuil1!$C$1,Feuil1!$C$4),IF(AND(F10&gt;=Feuil1!$C$6,F10&lt;Feuil1!$C$6+Feuil1!$C$5),Feuil1!$C$1,Feuil1!$C$4))</f>
        <v>0</v>
      </c>
      <c r="N10">
        <f t="shared" si="5"/>
        <v>0</v>
      </c>
    </row>
    <row r="11" spans="1:14" x14ac:dyDescent="0.25">
      <c r="A11" s="2">
        <v>42248.03125</v>
      </c>
      <c r="B11" s="6">
        <v>0.16799999999977899</v>
      </c>
      <c r="C11" s="4">
        <v>22.86</v>
      </c>
      <c r="D11" s="5">
        <v>31264000</v>
      </c>
      <c r="E11" s="9">
        <v>3116000</v>
      </c>
      <c r="F11">
        <f t="shared" si="1"/>
        <v>0</v>
      </c>
      <c r="G11">
        <f>IF(Feuil1!$C$6+Feuil1!$C$5&gt;24,IF(OR(F11&gt;=Feuil1!$C$6,F11&lt;Feuil1!$C$6+Feuil1!$C$5-24),Feuil1!$C$1,Feuil1!$C$2),IF(AND(F11&gt;=Feuil1!$C$6,F11&lt;Feuil1!$C$6+Feuil1!$C$5),Feuil1!$C$1,Feuil1!$C$2))</f>
        <v>0</v>
      </c>
      <c r="H11">
        <f t="shared" si="0"/>
        <v>0</v>
      </c>
      <c r="I11" s="12">
        <f t="shared" si="2"/>
        <v>0</v>
      </c>
      <c r="J11">
        <f>IF(Feuil1!$C$6+Feuil1!$C$5&gt;24,IF(OR(F11&gt;=Feuil1!$C$6,F11&lt;Feuil1!$C$6+Feuil1!$C$5-24),Feuil1!$C$1,Feuil1!$C$3),IF(AND(F11&gt;=Feuil1!$C$6,F11&lt;Feuil1!$C$6+Feuil1!$C$5),Feuil1!$C$1,Feuil1!$C$3))</f>
        <v>0</v>
      </c>
      <c r="K11" s="12">
        <f t="shared" si="3"/>
        <v>0</v>
      </c>
      <c r="L11" s="11">
        <f t="shared" si="4"/>
        <v>0.16799999999977899</v>
      </c>
      <c r="M11">
        <f>IF(Feuil1!$C$6+Feuil1!$C$5&gt;24,IF(OR(F11&gt;=Feuil1!$C$6,F11&lt;Feuil1!$C$6+Feuil1!$C$5-24),Feuil1!$C$1,Feuil1!$C$4),IF(AND(F11&gt;=Feuil1!$C$6,F11&lt;Feuil1!$C$6+Feuil1!$C$5),Feuil1!$C$1,Feuil1!$C$4))</f>
        <v>0</v>
      </c>
      <c r="N11">
        <f t="shared" si="5"/>
        <v>0</v>
      </c>
    </row>
    <row r="12" spans="1:14" x14ac:dyDescent="0.25">
      <c r="A12" s="2">
        <v>42248.034722222219</v>
      </c>
      <c r="B12" s="6">
        <v>0.16799999999943793</v>
      </c>
      <c r="C12" s="4">
        <v>22.83</v>
      </c>
      <c r="D12" s="5">
        <v>31264000</v>
      </c>
      <c r="E12" s="9">
        <v>3116000</v>
      </c>
      <c r="F12">
        <f t="shared" si="1"/>
        <v>0</v>
      </c>
      <c r="G12">
        <f>IF(Feuil1!$C$6+Feuil1!$C$5&gt;24,IF(OR(F12&gt;=Feuil1!$C$6,F12&lt;Feuil1!$C$6+Feuil1!$C$5-24),Feuil1!$C$1,Feuil1!$C$2),IF(AND(F12&gt;=Feuil1!$C$6,F12&lt;Feuil1!$C$6+Feuil1!$C$5),Feuil1!$C$1,Feuil1!$C$2))</f>
        <v>0</v>
      </c>
      <c r="H12">
        <f t="shared" si="0"/>
        <v>0</v>
      </c>
      <c r="I12" s="12">
        <f t="shared" si="2"/>
        <v>0</v>
      </c>
      <c r="J12">
        <f>IF(Feuil1!$C$6+Feuil1!$C$5&gt;24,IF(OR(F12&gt;=Feuil1!$C$6,F12&lt;Feuil1!$C$6+Feuil1!$C$5-24),Feuil1!$C$1,Feuil1!$C$3),IF(AND(F12&gt;=Feuil1!$C$6,F12&lt;Feuil1!$C$6+Feuil1!$C$5),Feuil1!$C$1,Feuil1!$C$3))</f>
        <v>0</v>
      </c>
      <c r="K12" s="12">
        <f t="shared" si="3"/>
        <v>0</v>
      </c>
      <c r="L12" s="11">
        <f t="shared" si="4"/>
        <v>0.16799999999943793</v>
      </c>
      <c r="M12">
        <f>IF(Feuil1!$C$6+Feuil1!$C$5&gt;24,IF(OR(F12&gt;=Feuil1!$C$6,F12&lt;Feuil1!$C$6+Feuil1!$C$5-24),Feuil1!$C$1,Feuil1!$C$4),IF(AND(F12&gt;=Feuil1!$C$6,F12&lt;Feuil1!$C$6+Feuil1!$C$5),Feuil1!$C$1,Feuil1!$C$4))</f>
        <v>0</v>
      </c>
      <c r="N12">
        <f t="shared" si="5"/>
        <v>0</v>
      </c>
    </row>
    <row r="13" spans="1:14" x14ac:dyDescent="0.25">
      <c r="A13" s="2">
        <v>42248.038194444445</v>
      </c>
      <c r="B13" s="6">
        <v>0.24000000000012278</v>
      </c>
      <c r="C13" s="4">
        <v>22.73</v>
      </c>
      <c r="D13" s="5">
        <v>31264000</v>
      </c>
      <c r="E13" s="9">
        <v>3116000</v>
      </c>
      <c r="F13">
        <f t="shared" si="1"/>
        <v>0</v>
      </c>
      <c r="G13">
        <f>IF(Feuil1!$C$6+Feuil1!$C$5&gt;24,IF(OR(F13&gt;=Feuil1!$C$6,F13&lt;Feuil1!$C$6+Feuil1!$C$5-24),Feuil1!$C$1,Feuil1!$C$2),IF(AND(F13&gt;=Feuil1!$C$6,F13&lt;Feuil1!$C$6+Feuil1!$C$5),Feuil1!$C$1,Feuil1!$C$2))</f>
        <v>0</v>
      </c>
      <c r="H13">
        <f t="shared" si="0"/>
        <v>0</v>
      </c>
      <c r="I13" s="12" t="e">
        <f>#REF!-D13</f>
        <v>#REF!</v>
      </c>
      <c r="J13">
        <f>IF(Feuil1!$C$6+Feuil1!$C$5&gt;24,IF(OR(F13&gt;=Feuil1!$C$6,F13&lt;Feuil1!$C$6+Feuil1!$C$5-24),Feuil1!$C$1,Feuil1!$C$3),IF(AND(F13&gt;=Feuil1!$C$6,F13&lt;Feuil1!$C$6+Feuil1!$C$5),Feuil1!$C$1,Feuil1!$C$3))</f>
        <v>0</v>
      </c>
      <c r="K13" s="12" t="e">
        <f t="shared" si="3"/>
        <v>#REF!</v>
      </c>
      <c r="L13" s="11" t="e">
        <f t="shared" si="4"/>
        <v>#REF!</v>
      </c>
      <c r="M13">
        <f>IF(Feuil1!$C$6+Feuil1!$C$5&gt;24,IF(OR(F13&gt;=Feuil1!$C$6,F13&lt;Feuil1!$C$6+Feuil1!$C$5-24),Feuil1!$C$1,Feuil1!$C$4),IF(AND(F13&gt;=Feuil1!$C$6,F13&lt;Feuil1!$C$6+Feuil1!$C$5),Feuil1!$C$1,Feuil1!$C$4))</f>
        <v>0</v>
      </c>
      <c r="N13" t="e">
        <f t="shared" si="5"/>
        <v>#REF!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Horaire</vt:lpstr>
      <vt:lpstr>Tx_Elec</vt:lpstr>
      <vt:lpstr>Tx_Therm</vt:lpstr>
      <vt:lpstr>Tx_Total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Ben</cp:lastModifiedBy>
  <dcterms:created xsi:type="dcterms:W3CDTF">2016-09-29T15:51:47Z</dcterms:created>
  <dcterms:modified xsi:type="dcterms:W3CDTF">2016-10-23T20:44:32Z</dcterms:modified>
</cp:coreProperties>
</file>