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doc" ContentType="application/msword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9675" yWindow="240" windowWidth="14235" windowHeight="12120" tabRatio="804" activeTab="2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 builtInGroupCount="17"/>
  <definedNames>
    <definedName name="_xlnm._FilterDatabase" localSheetId="2" hidden="1">Crédit_Débit!$A$3:$I$12</definedName>
    <definedName name="Carburant">OFFSET(Système!$H$1,1,,COUNTA(Système!$H:$H)-1)</definedName>
    <definedName name="Choix1">OFFSET(BD_Rubrique!$A$2,,,COUNTA(BD_Rubrique!$A:$A)-1)</definedName>
    <definedName name="Choix2">BD_Rubrique!$2:$2</definedName>
    <definedName name="compte">OFFSET(Système!$A$1,1,,COUNTA(Système!$A:$A)-1)</definedName>
    <definedName name="Compte_princ">Système!$G$1</definedName>
    <definedName name="comptes_transfert">OFFSET(BD_Rubrique!$C$2,,,,COUNTIF(BD_Rubrique!1048574:1048574,"&gt;&lt;")-2)</definedName>
    <definedName name="Conducteur">OFFSET(BD_Nom!$B$1,2,,COUNTA(BD_Nom!$B:$B)-2)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Libellés_principaux">OFFSET(Crédit_Débit!#REF!,,,COUNTA(Crédit_Débit!$E:$E)-1)</definedName>
    <definedName name="Libellés_secondaires">OFFSET(Crédit_Débit!#REF!,,,COUNTA(Crédit_Débit!$F:$F)-1)</definedName>
    <definedName name="NumCheque">OFFSET(Système!$B$1,1,,COUNTA(Système!$B:$B)-1)</definedName>
    <definedName name="suivi_chèque">Système!$G$2</definedName>
    <definedName name="Type_op">OFFSET(Système!$E$1,1,,COUNTA(Système!$E:$E)-1)</definedName>
    <definedName name="Voiture">OFFSET(BD_Nom!$C$1,2,,COUNTA(BD_Nom!$C:$C)-2)</definedName>
  </definedNames>
  <calcPr calcId="145621"/>
  <pivotCaches>
    <pivotCache cacheId="32" r:id="rId11"/>
  </pivotCaches>
</workbook>
</file>

<file path=xl/calcChain.xml><?xml version="1.0" encoding="utf-8"?>
<calcChain xmlns="http://schemas.openxmlformats.org/spreadsheetml/2006/main">
  <c r="J3" i="32" l="1"/>
  <c r="J12" i="7"/>
  <c r="K12" i="7"/>
  <c r="J11" i="7"/>
  <c r="K11" i="7"/>
  <c r="J10" i="7"/>
  <c r="K10" i="7"/>
  <c r="K4" i="7"/>
  <c r="K5" i="7"/>
  <c r="K6" i="7"/>
  <c r="K7" i="7"/>
  <c r="K8" i="7"/>
  <c r="K9" i="7"/>
  <c r="J9" i="7"/>
  <c r="J8" i="7"/>
  <c r="J7" i="7"/>
  <c r="J2" i="32"/>
  <c r="J6" i="7"/>
  <c r="J5" i="7"/>
  <c r="J4" i="7"/>
  <c r="L4" i="7" s="1"/>
  <c r="L5" i="7" l="1"/>
  <c r="L6" i="7" s="1"/>
  <c r="L7" i="7" s="1"/>
  <c r="L8" i="7" s="1"/>
  <c r="L9" i="7" l="1"/>
  <c r="L10" i="7" s="1"/>
  <c r="L11" i="7" s="1"/>
  <c r="L12" i="7" s="1"/>
  <c r="F2" i="17"/>
  <c r="H2" i="17"/>
  <c r="I2" i="17"/>
  <c r="C2" i="17"/>
  <c r="E2" i="17"/>
  <c r="G2" i="17"/>
  <c r="B2" i="17"/>
  <c r="D2" i="17"/>
  <c r="S4" i="27" l="1"/>
  <c r="T4" i="27"/>
  <c r="U4" i="27"/>
  <c r="V4" i="27"/>
  <c r="W4" i="27"/>
  <c r="X4" i="27"/>
  <c r="Y4" i="27"/>
  <c r="Z4" i="27"/>
  <c r="AA4" i="27"/>
  <c r="AB4" i="27"/>
  <c r="AC4" i="27"/>
  <c r="R4" i="27"/>
  <c r="E4" i="27"/>
  <c r="R2" i="27"/>
  <c r="W2" i="27"/>
  <c r="Y2" i="27"/>
  <c r="Z2" i="27"/>
  <c r="AC2" i="27"/>
  <c r="U2" i="27"/>
  <c r="T2" i="27"/>
  <c r="V2" i="27"/>
  <c r="S2" i="27"/>
  <c r="AB2" i="27"/>
  <c r="AA2" i="27"/>
  <c r="X2" i="27"/>
  <c r="R17" i="31" l="1" a="1"/>
  <c r="R17" i="31" s="1"/>
  <c r="Q5" i="31" s="1"/>
  <c r="Q17" i="31"/>
  <c r="P17" i="31"/>
  <c r="O17" i="31" a="1"/>
  <c r="O17" i="31" s="1"/>
  <c r="N5" i="31" s="1"/>
  <c r="N17" i="31"/>
  <c r="M17" i="31"/>
  <c r="L17" i="31" a="1"/>
  <c r="L17" i="31" s="1"/>
  <c r="K5" i="31" s="1"/>
  <c r="K17" i="31"/>
  <c r="J17" i="31"/>
  <c r="I17" i="31" a="1"/>
  <c r="I17" i="31" s="1"/>
  <c r="H5" i="31" s="1"/>
  <c r="H17" i="31"/>
  <c r="G17" i="31"/>
  <c r="F17" i="31" a="1"/>
  <c r="F17" i="31" s="1"/>
  <c r="E5" i="31" s="1"/>
  <c r="E17" i="31"/>
  <c r="D17" i="31"/>
  <c r="C17" i="31" a="1"/>
  <c r="C17" i="31" s="1"/>
  <c r="B5" i="31" s="1"/>
  <c r="B17" i="31"/>
  <c r="A17" i="31"/>
  <c r="T4" i="31"/>
  <c r="T17" i="31" s="1"/>
  <c r="G4" i="25" l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A15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5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<sst xmlns="http://schemas.openxmlformats.org/spreadsheetml/2006/main" count="437" uniqueCount="211">
  <si>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</si>
  <si>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</si>
  <si>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</si>
  <si>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</si>
  <si>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</si>
  <si>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</si>
  <si>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</si>
  <si>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</si>
  <si>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</si>
  <si>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</si>
  <si>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</si>
  <si>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</si>
  <si>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</si>
  <si>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</si>
  <si>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</si>
  <si>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</si>
  <si>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</si>
  <si>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</si>
  <si>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</si>
  <si>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</si>
  <si>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</si>
  <si>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</si>
  <si>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</si>
  <si>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</si>
  <si>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</si>
  <si>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</si>
  <si>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</si>
  <si>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</si>
  <si>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</si>
  <si>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</si>
  <si>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</si>
  <si>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</si>
  <si>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</si>
  <si>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</si>
  <si>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</si>
  <si>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</si>
  <si>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</si>
  <si>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</si>
  <si>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</si>
  <si>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</si>
  <si>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</si>
  <si>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</si>
  <si>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</si>
  <si>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</si>
  <si>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</si>
  <si>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</si>
  <si>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</si>
  <si>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</si>
  <si>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</si>
  <si>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</si>
  <si>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</si>
  <si>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</si>
  <si>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</si>
  <si>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</si>
  <si>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</si>
  <si>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</si>
  <si>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</si>
  <si>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</si>
  <si>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</si>
  <si>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</si>
  <si>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</si>
  <si>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</si>
  <si>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</si>
  <si>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</si>
  <si>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</si>
  <si>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</si>
  <si>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</si>
  <si>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</si>
  <si>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</si>
  <si>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</si>
  <si>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</si>
  <si>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</si>
  <si>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</si>
  <si>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</si>
  <si>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</si>
  <si>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</si>
  <si>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</si>
  <si>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</si>
  <si>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</si>
  <si>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</si>
  <si>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</si>
  <si>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</si>
  <si>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</si>
  <si>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</si>
  <si>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</si>
  <si>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</si>
  <si>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</si>
  <si>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</si>
  <si>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</si>
  <si>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</si>
  <si>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</si>
  <si>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</si>
  <si>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</si>
  <si>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</si>
  <si>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</si>
  <si>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</si>
  <si>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Report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</si>
  <si>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</si>
  <si>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</si>
  <si>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</si>
  <si>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</si>
  <si>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</si>
  <si>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</si>
  <si>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</si>
  <si>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</si>
  <si>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</si>
  <si>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</si>
  <si>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</si>
  <si>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</si>
  <si>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</si>
  <si>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</si>
  <si>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</si>
  <si>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</si>
  <si>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</si>
  <si>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</si>
  <si>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</si>
  <si>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</si>
  <si>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</si>
  <si>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</si>
  <si>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</si>
  <si>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</si>
  <si>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</si>
  <si>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Solde Réel / Solde banque</t>
  </si>
  <si>
    <t>Réel/banque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</si>
  <si>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</si>
  <si>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</si>
  <si>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</si>
  <si>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</si>
  <si>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</si>
  <si>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</si>
  <si>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</si>
  <si>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</si>
  <si>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</si>
  <si>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</si>
  <si>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</si>
  <si>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</si>
  <si>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</si>
  <si>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</si>
  <si>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</si>
  <si>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</si>
  <si>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</si>
  <si>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</si>
  <si>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</si>
  <si>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</si>
  <si>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</si>
  <si>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</si>
  <si>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</si>
  <si>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</si>
  <si>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</si>
  <si>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</si>
  <si>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</si>
  <si>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</si>
  <si>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</si>
  <si>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</si>
  <si>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</si>
  <si>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</si>
  <si>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</si>
  <si>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</si>
  <si>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</si>
  <si>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</si>
  <si>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</si>
  <si>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</si>
  <si>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</si>
  <si>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</si>
  <si>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</si>
  <si>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</si>
  <si>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</si>
  <si>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</si>
  <si>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</si>
  <si>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</si>
  <si>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Oui</t>
  </si>
  <si>
    <t>(vide)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</si>
  <si>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</si>
  <si>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</si>
  <si>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</si>
  <si>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</si>
  <si>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</si>
  <si>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</si>
  <si>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</si>
  <si>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</si>
  <si>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</si>
  <si>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</si>
  <si>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</si>
  <si>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</si>
  <si>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</si>
  <si>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</si>
  <si>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Reste à Solder</t>
  </si>
  <si>
    <t>Id (transfert ou carb)</t>
  </si>
  <si>
    <t>IdCarburant</t>
  </si>
  <si>
    <t>IdTransfert</t>
  </si>
  <si>
    <t>ZZZ</t>
  </si>
  <si>
    <t>Véhicule1</t>
  </si>
  <si>
    <t>Véhicule2</t>
  </si>
  <si>
    <t>Véhicule3</t>
  </si>
  <si>
    <t>N° chèque</t>
  </si>
  <si>
    <t>Solde Banque</t>
  </si>
  <si>
    <t>10</t>
  </si>
  <si>
    <t>yyyy</t>
  </si>
  <si>
    <t>assur</t>
  </si>
  <si>
    <t>C9</t>
  </si>
  <si>
    <t>1,52</t>
  </si>
  <si>
    <t>TD10</t>
  </si>
  <si>
    <t>TC10</t>
  </si>
  <si>
    <t>cccccc</t>
  </si>
  <si>
    <t>etetee</t>
  </si>
  <si>
    <t>P</t>
  </si>
  <si>
    <t>TD11</t>
  </si>
  <si>
    <t>TC11</t>
  </si>
  <si>
    <t>transfert 300.22</t>
  </si>
  <si>
    <t>C10</t>
  </si>
  <si>
    <t>carb : 200.12 (13/11)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</si>
</sst>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164" formatCode="[$-40C]d\-mmm\-yy;@"/>
    <numFmt numFmtId="165" formatCode="#,##0.00\ &quot;€&quot;"/>
    <numFmt numFmtId="166" formatCode="#,##0.00\ _€"/>
    <numFmt numFmtId="167" formatCode="[$-F800]dddd\,\ mmmm\ dd\,\ yyyy"/>
    <numFmt numFmtId="168" formatCode="#,##0.000\ &quot;€&quot;"/>
    <numFmt numFmtId="169" formatCode="[=0]&quot;&quot;;General"/>
    <numFmt numFmtId="170" formatCode="#,##0.00&quot; Km&quot;"/>
    <numFmt numFmtId="171" formatCode="#,##0.00&quot; l&quot;"/>
  </numFmts>
  <fonts count="23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0"/>
      <name val="Arial"/>
      <family val="2"/>
    </font>
    <font>
      <sz val="10"/>
      <name val="Wingdings 2"/>
    </font>
    <font>
      <sz val="9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66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0" fillId="0" borderId="0" xfId="0" applyNumberFormat="1"/>
    <xf numFmtId="165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vertical="center"/>
    </xf>
    <xf numFmtId="166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7" fontId="0" fillId="12" borderId="1" xfId="0" applyNumberForma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3" xfId="0" applyFont="1" applyFill="1" applyBorder="1" applyAlignment="1">
      <alignment vertical="top" wrapText="1"/>
    </xf>
    <xf numFmtId="164" fontId="4" fillId="0" borderId="0" xfId="0" applyNumberFormat="1" applyFont="1"/>
    <xf numFmtId="164" fontId="0" fillId="0" borderId="0" xfId="0" applyNumberFormat="1"/>
    <xf numFmtId="165" fontId="4" fillId="0" borderId="0" xfId="0" applyNumberFormat="1" applyFont="1"/>
    <xf numFmtId="168" fontId="4" fillId="0" borderId="0" xfId="0" applyNumberFormat="1" applyFont="1"/>
    <xf numFmtId="168" fontId="0" fillId="0" borderId="0" xfId="0" applyNumberFormat="1"/>
    <xf numFmtId="0" fontId="4" fillId="0" borderId="0" xfId="0" applyNumberFormat="1" applyFont="1"/>
    <xf numFmtId="49" fontId="3" fillId="0" borderId="0" xfId="0" applyNumberFormat="1" applyFont="1" applyFill="1" applyAlignment="1">
      <alignment horizontal="center" vertical="center" wrapText="1"/>
    </xf>
    <xf numFmtId="169" fontId="3" fillId="0" borderId="0" xfId="0" applyNumberFormat="1" applyFont="1" applyFill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7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70" fontId="4" fillId="0" borderId="0" xfId="0" applyNumberFormat="1" applyFont="1"/>
    <xf numFmtId="170" fontId="0" fillId="0" borderId="0" xfId="0" applyNumberFormat="1"/>
    <xf numFmtId="171" fontId="4" fillId="0" borderId="0" xfId="0" applyNumberFormat="1" applyFont="1"/>
    <xf numFmtId="171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0" borderId="0" xfId="0" applyNumberFormat="1" applyAlignment="1">
      <alignment vertical="top"/>
    </xf>
    <xf numFmtId="0" fontId="1" fillId="0" borderId="0" xfId="0" applyFont="1" applyFill="1" applyAlignment="1" applyProtection="1">
      <alignment vertical="top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>
      <alignment vertical="top" wrapText="1"/>
    </xf>
    <xf numFmtId="0" fontId="0" fillId="3" borderId="5" xfId="0" applyFill="1" applyBorder="1"/>
    <xf numFmtId="0" fontId="4" fillId="3" borderId="1" xfId="0" applyFont="1" applyFill="1" applyBorder="1"/>
    <xf numFmtId="0" fontId="0" fillId="19" borderId="1" xfId="0" applyFill="1" applyBorder="1"/>
    <xf numFmtId="0" fontId="0" fillId="0" borderId="0" xfId="0" applyFont="1" applyAlignment="1">
      <alignment vertical="top" wrapText="1"/>
    </xf>
    <xf numFmtId="165" fontId="0" fillId="0" borderId="0" xfId="0" applyNumberFormat="1" applyFont="1" applyAlignment="1">
      <alignment vertical="top" wrapText="1"/>
    </xf>
    <xf numFmtId="8" fontId="0" fillId="0" borderId="0" xfId="0" applyNumberFormat="1" applyFont="1" applyAlignment="1">
      <alignment vertical="top" wrapText="1"/>
    </xf>
    <xf numFmtId="164" fontId="0" fillId="0" borderId="0" xfId="0" applyNumberFormat="1" applyFont="1"/>
    <xf numFmtId="165" fontId="0" fillId="0" borderId="0" xfId="0" applyNumberFormat="1" applyFont="1"/>
    <xf numFmtId="170" fontId="0" fillId="0" borderId="0" xfId="0" applyNumberFormat="1" applyFont="1"/>
    <xf numFmtId="171" fontId="0" fillId="0" borderId="0" xfId="0" applyNumberFormat="1" applyFont="1"/>
    <xf numFmtId="168" fontId="0" fillId="0" borderId="0" xfId="0" applyNumberFormat="1" applyFont="1"/>
    <xf numFmtId="0" fontId="0" fillId="0" borderId="0" xfId="0" applyNumberFormat="1" applyFont="1"/>
    <xf numFmtId="0" fontId="20" fillId="0" borderId="0" xfId="0" applyNumberFormat="1" applyFont="1" applyFill="1" applyAlignment="1">
      <alignment vertical="top" wrapText="1"/>
    </xf>
    <xf numFmtId="14" fontId="0" fillId="0" borderId="0" xfId="0" applyNumberFormat="1"/>
    <xf numFmtId="8" fontId="0" fillId="0" borderId="0" xfId="0" applyNumberFormat="1" applyAlignment="1">
      <alignment vertical="top" wrapText="1"/>
    </xf>
    <xf numFmtId="0" fontId="0" fillId="0" borderId="0" xfId="0" applyNumberFormat="1" applyAlignment="1"/>
    <xf numFmtId="8" fontId="21" fillId="0" borderId="0" xfId="0" applyNumberFormat="1" applyFont="1" applyAlignment="1" applyProtection="1">
      <alignment horizontal="center" vertical="center" wrapText="1"/>
      <protection locked="0"/>
    </xf>
    <xf numFmtId="0" fontId="0" fillId="17" borderId="0" xfId="0" applyFill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4" fillId="18" borderId="43" xfId="0" applyFont="1" applyFill="1" applyBorder="1" applyAlignment="1">
      <alignment horizontal="center"/>
    </xf>
    <xf numFmtId="0" fontId="4" fillId="18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top" wrapText="1"/>
    </xf>
    <xf numFmtId="8" fontId="8" fillId="0" borderId="0" xfId="0" applyNumberFormat="1" applyFont="1" applyAlignment="1" applyProtection="1">
      <alignment horizontal="center" vertical="center" wrapText="1"/>
      <protection locked="0"/>
    </xf>
    <xf numFmtId="165" fontId="4" fillId="0" borderId="0" xfId="0" applyNumberFormat="1" applyFont="1" applyAlignment="1">
      <alignment vertical="top" wrapText="1"/>
    </xf>
    <xf numFmtId="8" fontId="4" fillId="0" borderId="0" xfId="0" applyNumberFormat="1" applyFont="1" applyAlignment="1">
      <alignment vertical="top" wrapText="1"/>
    </xf>
  </cellXfs>
  <cellStyles count="2">
    <cellStyle name="Normal" xfId="0" builtinId="0"/>
    <cellStyle name="Normal 2" xfId="1"/>
  </cellStyles>
  <dxfs count="115">
    <dxf>
      <font>
        <color rgb="FF9C0006"/>
      </font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relative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justifyLastLine="0" shrinkToFit="0" readingOrder="0"/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2" formatCode="#,##0.00\ &quot;€&quot;;[Red]\-#,##0.00\ &quot;€&quot;"/>
      <alignment horizontal="general" vertical="top" textRotation="0" wrapText="1" indent="0" justifyLastLine="0" shrinkToFit="0" readingOrder="0"/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4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relativeIndent="0" justifyLastLine="0" shrinkToFit="0" readingOrder="0"/>
    </dxf>
    <dxf>
      <numFmt numFmtId="164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justifyLastLine="0" shrinkToFit="0" readingOrder="0"/>
    </dxf>
    <dxf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152401</xdr:colOff>
      <xdr:row>0</xdr:row>
      <xdr:rowOff>38099</xdr:rowOff>
    </xdr:from>
    <xdr:to>
      <xdr:col>2</xdr:col>
      <xdr:colOff>457200</xdr:colOff>
      <xdr:row>0</xdr:row>
      <xdr:rowOff>409574</xdr:rowOff>
    </xdr:to>
    <xdr:sp macro="[0]!mensuel" textlink="">
      <xdr:nvSpPr>
        <xdr:cNvPr id="2" name="ZoneTexte 1"/>
        <xdr:cNvSpPr txBox="1"/>
      </xdr:nvSpPr>
      <xdr:spPr>
        <a:xfrm>
          <a:off x="1981201" y="38099"/>
          <a:ext cx="1057274" cy="3714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ctr"/>
        <a:lstStyle/>
        <a:p>
          <a:r>
            <a:rPr lang="fr-FR" sz="1100">
              <a:latin typeface="+mn-lt"/>
              <a:ea typeface="+mn-ea"/>
              <a:cs typeface="+mn-cs"/>
            </a:rPr>
            <a:t>Mensualisation</a:t>
          </a:r>
          <a:r>
            <a:rPr lang="fr-FR" sz="1100"/>
            <a:t> </a:t>
          </a:r>
        </a:p>
      </xdr:txBody>
    </xdr:sp>
    <xdr:clientData/>
  </xdr:twoCellAnchor>
  <xdr:twoCellAnchor>
    <xdr:from>
      <xdr:col>4</xdr:col>
      <xdr:colOff>285751</xdr:colOff>
      <xdr:row>0</xdr:row>
      <xdr:rowOff>28575</xdr:rowOff>
    </xdr:from>
    <xdr:to>
      <xdr:col>4</xdr:col>
      <xdr:colOff>990600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5302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561975</xdr:colOff>
          <xdr:row>8</xdr:row>
          <xdr:rowOff>152400</xdr:rowOff>
        </xdr:from>
        <xdr:to>
          <xdr:col>5</xdr:col>
          <xdr:colOff>1476375</xdr:colOff>
          <xdr:row>13</xdr:row>
          <xdr:rowOff>28575</xdr:rowOff>
        </xdr:to>
        <xdr:sp macro="" textlink="">
          <xdr:nvSpPr>
            <xdr:cNvPr id="3076" name="Object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1771650</xdr:colOff>
          <xdr:row>9</xdr:row>
          <xdr:rowOff>0</xdr:rowOff>
        </xdr:from>
        <xdr:to>
          <xdr:col>6</xdr:col>
          <xdr:colOff>723900</xdr:colOff>
          <xdr:row>13</xdr:row>
          <xdr:rowOff>38100</xdr:rowOff>
        </xdr:to>
        <xdr:sp macro="" textlink="">
          <xdr:nvSpPr>
            <xdr:cNvPr id="3079" name="Object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en" refreshedDate="42319.981296759259" createdVersion="3" refreshedVersion="4" minRefreshableVersion="3" recordCount="7">
  <cacheSource type="worksheet">
    <worksheetSource ref="A3:O1048576" sheet="Crédit_Débit"/>
  </cacheSource>
  <cacheFields count="15">
    <cacheField name="Compte" numFmtId="0">
      <sharedItems containsBlank="1" count="9">
        <s v="YYY - Compte Courant"/>
        <s v="YYY - Livret Epargne"/>
        <s v="XXX - Livret caisse d'Epargne"/>
        <s v="YYY - Monnaie"/>
        <m/>
        <s v="XXX - Livret Compte courant" u="1"/>
        <s v="XYX - Compte Joint" u="1"/>
        <s v="XXX - Compte Courant" u="1"/>
        <s v="XXX - Monnaie" u="1"/>
      </sharedItems>
    </cacheField>
    <cacheField name="Date" numFmtId="164">
      <sharedItems containsNonDate="0" containsDate="1" containsString="0" containsBlank="1" minDate="2012-12-12T00:00:00" maxDate="2016-01-02T00:00:00" count="21">
        <d v="2015-02-11T00:00:00"/>
        <d v="2015-11-02T00:00:00"/>
        <d v="2015-11-10T00:00:00"/>
        <d v="2015-11-11T00:00:00"/>
        <m/>
        <d v="2015-11-23T00:00:00" u="1"/>
        <d v="2015-10-11T00:00:00" u="1"/>
        <d v="2012-12-12T00:00:00" u="1"/>
        <d v="2015-08-11T00:00:00" u="1"/>
        <d v="2015-10-02T00:00:00" u="1"/>
        <d v="2015-11-07T00:00:00" u="1"/>
        <d v="2015-12-31T00:00:00" u="1"/>
        <d v="2015-07-11T00:00:00" u="1"/>
        <d v="2015-11-12T00:00:00" u="1"/>
        <d v="2015-11-03T00:00:00" u="1"/>
        <d v="2015-10-03T00:00:00" u="1"/>
        <d v="2015-11-01T00:00:00" u="1"/>
        <d v="2016-01-01T00:00:00" u="1"/>
        <d v="2015-03-11T00:00:00" u="1"/>
        <d v="2015-01-11T00:00:00" u="1"/>
        <d v="2015-11-04T00:00:00" u="1"/>
      </sharedItems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13">
        <s v="Banque"/>
        <s v="Assurance"/>
        <s v="Voiture"/>
        <s v="Transfert"/>
        <m/>
        <s v="Loisirs" u="1"/>
        <s v="Transport en commun" u="1"/>
        <s v="Habitation" u="1"/>
        <s v="Vélo" u="1"/>
        <s v="Courses" u="1"/>
        <s v="Cadeaux" u="1"/>
        <s v="Dépenses de santé" u="1"/>
        <s v="Emploi" u="1"/>
      </sharedItems>
    </cacheField>
    <cacheField name="Libellés secondaires" numFmtId="0">
      <sharedItems containsBlank="1" count="31">
        <s v="Carte bancaire"/>
        <s v="Assurance juridique"/>
        <s v="Carburant"/>
        <s v="XXX - Livret caisse d'Epargne"/>
        <s v="YYY - Compte Courant"/>
        <m/>
        <s v="XXX - Livret Compte courant" u="1"/>
        <s v="Achat" u="1"/>
        <s v="Noël Famille" u="1"/>
        <s v="Hygiène, soin" u="1"/>
        <s v="Film en DVD" u="1"/>
        <s v="Généraliste" u="1"/>
        <s v="Téléphone mobile" u="1"/>
        <s v="Entretien" u="1"/>
        <s v="Bricolage" u="1"/>
        <s v="Alimentation" u="1"/>
        <s v="Assurance vie" u="1"/>
        <s v="Bus" u="1"/>
        <s v="XYX - Compte Joint" u="1"/>
        <s v="EDF" u="1"/>
        <s v="XXX - Compte Courant" u="1"/>
        <s v="Assurance" u="1"/>
        <s v="Alimentation, boisson" u="1"/>
        <s v="Equipement maison" u="1"/>
        <s v="Covoiturage" u="1"/>
        <s v="YYY - Livret Epargne" u="1"/>
        <s v="Salaire" u="1"/>
        <s v="YYY - Monnaie" u="1"/>
        <s v="XXX - Monnaie" u="1"/>
        <s v="Noël autre" u="1"/>
        <s v="Sport" u="1"/>
      </sharedItems>
    </cacheField>
    <cacheField name="Solde Réel / Solde banque" numFmtId="0">
      <sharedItems containsBlank="1" count="2">
        <s v="P"/>
        <m/>
      </sharedItems>
    </cacheField>
    <cacheField name="Crédit" numFmtId="165">
      <sharedItems containsString="0" containsBlank="1" containsNumber="1" minValue="200.31" maxValue="200.31"/>
    </cacheField>
    <cacheField name="Débit" numFmtId="165">
      <sharedItems containsString="0" containsBlank="1" containsNumber="1" minValue="-200.31" maxValue="-200"/>
    </cacheField>
    <cacheField name="Solde Courant" numFmtId="165">
      <sharedItems containsString="0" containsBlank="1" containsNumber="1" minValue="-200.31" maxValue="200.31"/>
    </cacheField>
    <cacheField name="Crédit/Débit" numFmtId="0">
      <sharedItems containsBlank="1" count="4">
        <s v="Débit"/>
        <s v="Crédit"/>
        <m/>
        <s v="" u="1"/>
      </sharedItems>
    </cacheField>
    <cacheField name="Solde Cumulé" numFmtId="0">
      <sharedItems containsString="0" containsBlank="1" containsNumber="1" minValue="-800.31" maxValue="-200"/>
    </cacheField>
    <cacheField name="Note" numFmtId="0">
      <sharedItems containsBlank="1"/>
    </cacheField>
    <cacheField name="N° chèque" numFmtId="0">
      <sharedItems containsString="0" containsBlank="1" containsNumber="1" containsInteger="1" minValue="20" maxValue="22"/>
    </cacheField>
    <cacheField name="Id (transfert ou carb)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s v="Chèque"/>
    <s v="Boulangerie"/>
    <x v="0"/>
    <x v="0"/>
    <x v="0"/>
    <m/>
    <n v="-200"/>
    <n v="-200"/>
    <x v="0"/>
    <n v="-200"/>
    <s v="yyyy"/>
    <n v="20"/>
    <m/>
  </r>
  <r>
    <x v="1"/>
    <x v="0"/>
    <s v="Carte Bancaire"/>
    <s v="Blanchisserie"/>
    <x v="1"/>
    <x v="1"/>
    <x v="0"/>
    <m/>
    <n v="-200"/>
    <n v="-200"/>
    <x v="0"/>
    <n v="-400"/>
    <s v="assur"/>
    <m/>
    <m/>
  </r>
  <r>
    <x v="0"/>
    <x v="1"/>
    <s v="Chèque"/>
    <s v="Boucherie Tavernie"/>
    <x v="2"/>
    <x v="2"/>
    <x v="0"/>
    <m/>
    <n v="-200"/>
    <n v="-200"/>
    <x v="0"/>
    <n v="-600"/>
    <m/>
    <n v="21"/>
    <s v="C9"/>
  </r>
  <r>
    <x v="0"/>
    <x v="2"/>
    <s v="Chèque"/>
    <s v="Biocoop"/>
    <x v="3"/>
    <x v="3"/>
    <x v="0"/>
    <m/>
    <n v="-200.31"/>
    <n v="-200.31"/>
    <x v="0"/>
    <n v="-800.31"/>
    <s v="cccccc"/>
    <n v="22"/>
    <s v="TD10"/>
  </r>
  <r>
    <x v="2"/>
    <x v="2"/>
    <s v="Chèque"/>
    <s v="Biocoop"/>
    <x v="3"/>
    <x v="4"/>
    <x v="0"/>
    <n v="200.31"/>
    <m/>
    <n v="200.31"/>
    <x v="1"/>
    <n v="-600"/>
    <s v="cccccc"/>
    <m/>
    <s v="TC10"/>
  </r>
  <r>
    <x v="3"/>
    <x v="3"/>
    <s v="Versement"/>
    <s v="Cora"/>
    <x v="0"/>
    <x v="0"/>
    <x v="1"/>
    <m/>
    <n v="-200.12"/>
    <n v="-200.12"/>
    <x v="0"/>
    <n v="-800.12"/>
    <s v="etetee"/>
    <m/>
    <m/>
  </r>
  <r>
    <x v="4"/>
    <x v="4"/>
    <m/>
    <m/>
    <x v="4"/>
    <x v="5"/>
    <x v="1"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2" applyNumberFormats="0" applyBorderFormats="0" applyFontFormats="0" applyPatternFormats="0" applyAlignmentFormats="0" applyWidthHeightFormats="1" dataCaption="Valeurs" grandTotalCaption="Solde Réel" updatedVersion="4" minRefreshableVersion="3" showCalcMbrs="0" useAutoFormatting="1" itemPrintTitles="1" createdVersion="3" indent="0" compact="0" outline="1" outlineData="1" compactData="0" multipleFieldFilters="0" colHeaderCaption="Date">
  <location ref="A1:D7" firstHeaderRow="1" firstDataRow="2" firstDataCol="1"/>
  <pivotFields count="15">
    <pivotField axis="axisRow" compact="0" showAll="0">
      <items count="10">
        <item h="1" x="4"/>
        <item x="0"/>
        <item x="1"/>
        <item x="3"/>
        <item m="1" x="7"/>
        <item x="2"/>
        <item m="1" x="5"/>
        <item m="1" x="8"/>
        <item m="1" x="6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name="Réel/banque" axis="axisCol" compact="0" showAll="0" defaultSubtotal="0">
      <items count="2">
        <item n="Solde Banque" x="0"/>
        <item n="Reste à Solder" x="1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</pivotFields>
  <rowFields count="1">
    <field x="0"/>
  </rowFields>
  <rowItems count="5">
    <i>
      <x v="1"/>
    </i>
    <i>
      <x v="2"/>
    </i>
    <i>
      <x v="3"/>
    </i>
    <i>
      <x v="5"/>
    </i>
    <i t="grand">
      <x/>
    </i>
  </rowItems>
  <colFields count="1">
    <field x="6"/>
  </colFields>
  <colItems count="3">
    <i>
      <x/>
    </i>
    <i>
      <x v="1"/>
    </i>
    <i t="grand">
      <x/>
    </i>
  </colItems>
  <dataFields count="1">
    <dataField name="Somme de Solde Courant" fld="9" baseField="0" baseItem="0"/>
  </dataFields>
  <formats count="1">
    <format dxfId="114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3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outline="1" outlineData="1" compactData="0" multipleFieldFilters="0" colHeaderCaption="Date">
  <location ref="A3:I22" firstHeaderRow="1" firstDataRow="2" firstDataCol="3" rowPageCount="1" colPageCount="1"/>
  <pivotFields count="15">
    <pivotField axis="axisPage" compact="0" showAll="0">
      <items count="10">
        <item m="1" x="7"/>
        <item x="2"/>
        <item m="1" x="5"/>
        <item m="1" x="8"/>
        <item m="1" x="6"/>
        <item x="0"/>
        <item x="1"/>
        <item x="3"/>
        <item x="4"/>
        <item t="default"/>
      </items>
    </pivotField>
    <pivotField axis="axisCol" compact="0" showAll="0">
      <items count="22">
        <item m="1" x="11"/>
        <item m="1" x="12"/>
        <item m="1" x="8"/>
        <item m="1" x="9"/>
        <item m="1" x="15"/>
        <item m="1" x="17"/>
        <item m="1" x="10"/>
        <item m="1" x="7"/>
        <item m="1" x="13"/>
        <item m="1" x="16"/>
        <item m="1" x="19"/>
        <item x="1"/>
        <item m="1" x="18"/>
        <item m="1" x="20"/>
        <item x="4"/>
        <item m="1" x="6"/>
        <item x="2"/>
        <item m="1" x="14"/>
        <item m="1" x="5"/>
        <item x="0"/>
        <item x="3"/>
        <item t="default"/>
      </items>
    </pivotField>
    <pivotField compact="0" showAll="0"/>
    <pivotField compact="0" showAll="0"/>
    <pivotField axis="axisRow" compact="0" showAll="0">
      <items count="14">
        <item x="1"/>
        <item m="1" x="9"/>
        <item m="1" x="12"/>
        <item m="1" x="7"/>
        <item m="1" x="5"/>
        <item x="3"/>
        <item x="4"/>
        <item x="0"/>
        <item m="1" x="6"/>
        <item x="2"/>
        <item m="1" x="8"/>
        <item m="1" x="11"/>
        <item m="1" x="10"/>
        <item t="default"/>
      </items>
    </pivotField>
    <pivotField axis="axisRow" compact="0" showAll="0">
      <items count="32">
        <item m="1" x="15"/>
        <item m="1" x="22"/>
        <item m="1" x="16"/>
        <item m="1" x="14"/>
        <item m="1" x="19"/>
        <item m="1" x="23"/>
        <item m="1" x="9"/>
        <item m="1" x="26"/>
        <item m="1" x="12"/>
        <item x="4"/>
        <item m="1" x="25"/>
        <item x="5"/>
        <item m="1" x="30"/>
        <item m="1" x="6"/>
        <item m="1" x="18"/>
        <item x="0"/>
        <item m="1" x="21"/>
        <item m="1" x="20"/>
        <item m="1" x="27"/>
        <item m="1" x="28"/>
        <item m="1" x="10"/>
        <item x="1"/>
        <item m="1" x="17"/>
        <item x="2"/>
        <item m="1" x="13"/>
        <item m="1" x="11"/>
        <item m="1" x="8"/>
        <item x="3"/>
        <item m="1" x="7"/>
        <item m="1" x="29"/>
        <item m="1" x="24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2"/>
        <item m="1" x="3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</pivotFields>
  <rowFields count="3">
    <field x="4"/>
    <field x="5"/>
    <field x="10"/>
  </rowFields>
  <rowItems count="18">
    <i>
      <x/>
    </i>
    <i r="1">
      <x v="21"/>
    </i>
    <i r="2">
      <x v="1"/>
    </i>
    <i>
      <x v="5"/>
    </i>
    <i r="1">
      <x v="9"/>
    </i>
    <i r="2">
      <x/>
    </i>
    <i r="1">
      <x v="27"/>
    </i>
    <i r="2">
      <x v="1"/>
    </i>
    <i>
      <x v="6"/>
    </i>
    <i r="1">
      <x v="11"/>
    </i>
    <i r="2">
      <x v="2"/>
    </i>
    <i>
      <x v="7"/>
    </i>
    <i r="1">
      <x v="15"/>
    </i>
    <i r="2">
      <x v="1"/>
    </i>
    <i>
      <x v="9"/>
    </i>
    <i r="1">
      <x v="23"/>
    </i>
    <i r="2">
      <x v="1"/>
    </i>
    <i t="grand">
      <x/>
    </i>
  </rowItems>
  <colFields count="1">
    <field x="1"/>
  </colFields>
  <colItems count="6">
    <i>
      <x v="11"/>
    </i>
    <i>
      <x v="14"/>
    </i>
    <i>
      <x v="16"/>
    </i>
    <i>
      <x v="19"/>
    </i>
    <i>
      <x v="20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12" totalsRowShown="0" headerRowDxfId="113" dataDxfId="112">
  <autoFilter ref="A3:O12"/>
  <sortState ref="A4:O38">
    <sortCondition ref="B1316"/>
  </sortState>
  <tableColumns count="15">
    <tableColumn id="1" name="Compte" dataDxfId="111" totalsRowDxfId="110"/>
    <tableColumn id="3" name="Date" dataDxfId="109" totalsRowDxfId="108"/>
    <tableColumn id="8" name="Type d'opération" dataDxfId="107" totalsRowDxfId="106"/>
    <tableColumn id="4" name="Tiers" dataDxfId="105" totalsRowDxfId="104"/>
    <tableColumn id="5" name="Libellés principaux" dataDxfId="103" totalsRowDxfId="102"/>
    <tableColumn id="9" name="Libellés secondaires" dataDxfId="101" totalsRowDxfId="100"/>
    <tableColumn id="10" name="Solde Réel / Solde banque" dataDxfId="99" totalsRowDxfId="98"/>
    <tableColumn id="2" name="Crédit" dataDxfId="13" totalsRowDxfId="97"/>
    <tableColumn id="6" name="Débit" dataDxfId="96" totalsRowDxfId="95"/>
    <tableColumn id="12" name="Solde Courant" dataDxfId="94" totalsRowDxfId="93">
      <calculatedColumnFormula>Tableau1[[#This Row],[Crédit]]+Tableau1[[#This Row],[Débit]]</calculatedColumnFormula>
    </tableColumn>
    <tableColumn id="11" name="Crédit/Débit" dataDxfId="14" totalsRowDxfId="92">
      <calculatedColumnFormula>IF(Tableau1[[#This Row],[Crédit]]&lt;&gt;"","Crédit",IF(Tableau1[[#This Row],[Débit]]&lt;&gt;"","Débit",""))</calculatedColumnFormula>
    </tableColumn>
    <tableColumn id="13" name="Solde Cumulé" dataDxfId="15" totalsRowDxfId="91">
      <calculatedColumnFormula>IF(A3="Compte",Tableau1[[#This Row],[Solde Courant]],L3+Tableau1[[#This Row],[Solde Courant]])</calculatedColumnFormula>
    </tableColumn>
    <tableColumn id="18" name="Note" dataDxfId="90" totalsRowDxfId="89"/>
    <tableColumn id="17" name="N° chèque" dataDxfId="88" totalsRowDxfId="87"/>
    <tableColumn id="7" name="Id (transfert ou carb)" dataDxfId="86" totalsRowDxfId="8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8" totalsRowShown="0" headerRowDxfId="84" dataDxfId="82" headerRowBorderDxfId="83" tableBorderDxfId="81" totalsRowBorderDxfId="80">
  <autoFilter ref="A1:S8"/>
  <tableColumns count="19">
    <tableColumn id="1" name="Compte"/>
    <tableColumn id="2" name="Date" dataDxfId="79"/>
    <tableColumn id="3" name="Type d'opération" dataDxfId="78"/>
    <tableColumn id="4" name="Tiers" dataDxfId="77"/>
    <tableColumn id="5" name="Libellés principaux" dataDxfId="76"/>
    <tableColumn id="6" name="Libellés secondaires" dataDxfId="75"/>
    <tableColumn id="9" name="Opération" dataDxfId="74"/>
    <tableColumn id="7" name="Janvier" dataDxfId="73"/>
    <tableColumn id="8" name="Février" dataDxfId="72"/>
    <tableColumn id="10" name="Mars" dataDxfId="71"/>
    <tableColumn id="11" name="Avril" dataDxfId="70"/>
    <tableColumn id="12" name="Mai" dataDxfId="69"/>
    <tableColumn id="13" name="Juin" dataDxfId="68"/>
    <tableColumn id="14" name="Juillet" dataDxfId="67"/>
    <tableColumn id="15" name="Août" dataDxfId="66"/>
    <tableColumn id="16" name="Septembre" dataDxfId="65"/>
    <tableColumn id="17" name="Octobre" dataDxfId="64"/>
    <tableColumn id="18" name="Novembre" dataDxfId="63"/>
    <tableColumn id="19" name="Décembre" dataDxfId="62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3" totalsRowShown="0" headerRowDxfId="61" dataDxfId="60">
  <autoFilter ref="A1:L3"/>
  <tableColumns count="12">
    <tableColumn id="1" name="Date" dataDxfId="59"/>
    <tableColumn id="8" name="Conducteur" dataDxfId="58"/>
    <tableColumn id="9" name="Voiture" dataDxfId="57"/>
    <tableColumn id="2" name="Tiers" dataDxfId="56"/>
    <tableColumn id="3" name="Débit" dataDxfId="55"/>
    <tableColumn id="4" name="Distance parcourue" dataDxfId="54"/>
    <tableColumn id="11" name="Carburant" dataDxfId="53"/>
    <tableColumn id="5" name="Litre" dataDxfId="52"/>
    <tableColumn id="6" name="Tarif du litre" dataDxfId="51"/>
    <tableColumn id="7" name="Litre/100Km" dataDxfId="50">
      <calculatedColumnFormula>Tableau4[[#This Row],[Distance parcourue]]/100</calculatedColumnFormula>
    </tableColumn>
    <tableColumn id="10" name="Note" dataDxfId="49"/>
    <tableColumn id="12" name="IdCarburant" dataDxfId="4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47" dataDxfId="45" headerRowBorderDxfId="46" tableBorderDxfId="44">
  <autoFilter ref="A3:AC4"/>
  <tableColumns count="29">
    <tableColumn id="1" name="Compte" dataDxfId="43"/>
    <tableColumn id="2" name="Tiers" dataDxfId="42"/>
    <tableColumn id="3" name="Libellés principaux" dataDxfId="41"/>
    <tableColumn id="4" name="Libellés secondaires" dataDxfId="40"/>
    <tableColumn id="29" name="Total budgété">
      <calculatedColumnFormula>SUM(Tableau3[[#This Row],[Janvier]:[Décembre]])</calculatedColumnFormula>
    </tableColumn>
    <tableColumn id="5" name="Janvier" dataDxfId="39"/>
    <tableColumn id="6" name="Février" dataDxfId="38"/>
    <tableColumn id="7" name="Mars" dataDxfId="37"/>
    <tableColumn id="8" name="Avril" dataDxfId="36"/>
    <tableColumn id="9" name="Mai" dataDxfId="35"/>
    <tableColumn id="10" name="Juin" dataDxfId="34"/>
    <tableColumn id="11" name="Juillet" dataDxfId="33"/>
    <tableColumn id="12" name="Août" dataDxfId="32"/>
    <tableColumn id="13" name="Septembre" dataDxfId="31"/>
    <tableColumn id="14" name="Octobre" dataDxfId="30"/>
    <tableColumn id="15" name="Novembre" dataDxfId="29"/>
    <tableColumn id="16" name="Décembre" dataDxfId="28"/>
    <tableColumn id="17" name="Janvier1" dataDxfId="27">
      <calculatedColumnFormula>F4-SUMPRODUCT((Libellés_principaux=$C4)*(Libellés_secondaires=$D4)*(Débit))</calculatedColumnFormula>
    </tableColumn>
    <tableColumn id="18" name="Février2" dataDxfId="26">
      <calculatedColumnFormula>G4-SUMPRODUCT((Libellés_principaux=$C4)*(Libellés_secondaires=$D4)*(Débit))</calculatedColumnFormula>
    </tableColumn>
    <tableColumn id="19" name="Mars3" dataDxfId="25">
      <calculatedColumnFormula>H4-SUMPRODUCT((Libellés_principaux=$C4)*(Libellés_secondaires=$D4)*(Débit))</calculatedColumnFormula>
    </tableColumn>
    <tableColumn id="20" name="Avril4" dataDxfId="24">
      <calculatedColumnFormula>I4-SUMPRODUCT((Libellés_principaux=$C4)*(Libellés_secondaires=$D4)*(Débit))</calculatedColumnFormula>
    </tableColumn>
    <tableColumn id="21" name="Mai5" dataDxfId="23">
      <calculatedColumnFormula>J4-SUMPRODUCT((Libellés_principaux=$C4)*(Libellés_secondaires=$D4)*(Débit))</calculatedColumnFormula>
    </tableColumn>
    <tableColumn id="22" name="Juin6" dataDxfId="22">
      <calculatedColumnFormula>K4-SUMPRODUCT((Libellés_principaux=$C4)*(Libellés_secondaires=$D4)*(Débit))</calculatedColumnFormula>
    </tableColumn>
    <tableColumn id="23" name="Juillet7" dataDxfId="21">
      <calculatedColumnFormula>L4-SUMPRODUCT((Libellés_principaux=$C4)*(Libellés_secondaires=$D4)*(Débit))</calculatedColumnFormula>
    </tableColumn>
    <tableColumn id="24" name="Août8" dataDxfId="20">
      <calculatedColumnFormula>M4-SUMPRODUCT((Libellés_principaux=$C4)*(Libellés_secondaires=$D4)*(Débit))</calculatedColumnFormula>
    </tableColumn>
    <tableColumn id="25" name="Septembre9" dataDxfId="19">
      <calculatedColumnFormula>N4-SUMPRODUCT((Libellés_principaux=$C4)*(Libellés_secondaires=$D4)*(Débit))</calculatedColumnFormula>
    </tableColumn>
    <tableColumn id="26" name="Octobre10" dataDxfId="18">
      <calculatedColumnFormula>O4-SUMPRODUCT((Libellés_principaux=$C4)*(Libellés_secondaires=$D4)*(Débit))</calculatedColumnFormula>
    </tableColumn>
    <tableColumn id="27" name="Novembre11" dataDxfId="17">
      <calculatedColumnFormula>P4-SUMPRODUCT((Libellés_principaux=$C4)*(Libellés_secondaires=$D4)*(Débit))</calculatedColumnFormula>
    </tableColumn>
    <tableColumn id="28" name="Décembre12" dataDxfId="16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oleObject" Target="../embeddings/Microsoft_Word_97_-_2003_Document2.doc"/><Relationship Id="rId5" Type="http://schemas.openxmlformats.org/officeDocument/2006/relationships/image" Target="../media/image1.emf"/><Relationship Id="rId4" Type="http://schemas.openxmlformats.org/officeDocument/2006/relationships/oleObject" Target="../embeddings/Microsoft_Word_97_-_2003_Document1.doc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1:D7"/>
  <sheetViews>
    <sheetView workbookViewId="0">
      <selection activeCell="C4" sqref="C4"/>
    </sheetView>
  </sheetViews>
  <sheetFormatPr baseColWidth="10" defaultRowHeight="12.75"/>
  <cols>
    <col min="1" max="1" width="25" bestFit="1" customWidth="1"/>
    <col min="2" max="3" width="14.85546875" bestFit="1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4">
      <c r="A1" s="3" t="s">
        <v>120</v>
      </c>
      <c r="B1" s="3" t="s">
        <v>123</v>
      </c>
    </row>
    <row r="2" spans="1:4">
      <c r="A2" s="3" t="s">
        <v>2</v>
      </c>
      <c r="B2" t="s">
        <v>195</v>
      </c>
      <c r="C2" t="s">
        <v>186</v>
      </c>
      <c r="D2" t="s">
        <v>127</v>
      </c>
    </row>
    <row r="3" spans="1:4">
      <c r="A3" t="s">
        <v>14</v>
      </c>
      <c r="B3" s="32">
        <v>-600.30999999999995</v>
      </c>
      <c r="C3" s="32"/>
      <c r="D3" s="43">
        <v>-600.30999999999995</v>
      </c>
    </row>
    <row r="4" spans="1:4">
      <c r="A4" t="s">
        <v>76</v>
      </c>
      <c r="B4" s="32">
        <v>-200</v>
      </c>
      <c r="C4" s="32"/>
      <c r="D4" s="43">
        <v>-200</v>
      </c>
    </row>
    <row r="5" spans="1:4">
      <c r="A5" t="s">
        <v>100</v>
      </c>
      <c r="B5" s="32"/>
      <c r="C5" s="32">
        <v>-200.12</v>
      </c>
      <c r="D5" s="43">
        <v>-200.12</v>
      </c>
    </row>
    <row r="6" spans="1:4">
      <c r="A6" t="s">
        <v>15</v>
      </c>
      <c r="B6" s="32">
        <v>200.31</v>
      </c>
      <c r="C6" s="32"/>
      <c r="D6" s="43">
        <v>200.31</v>
      </c>
    </row>
    <row r="7" spans="1:4">
      <c r="A7" t="s">
        <v>127</v>
      </c>
      <c r="B7" s="32">
        <v>-600</v>
      </c>
      <c r="C7" s="32">
        <v>-200.12</v>
      </c>
      <c r="D7" s="32">
        <v>-800.11999999999989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/>
  <dimension ref="A1:I22"/>
  <sheetViews>
    <sheetView topLeftCell="A13" workbookViewId="0">
      <selection activeCell="B36" sqref="B36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8" width="10.140625" bestFit="1" customWidth="1"/>
    <col min="9" max="9" width="13.140625" bestFit="1" customWidth="1"/>
    <col min="1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9">
      <c r="A1" s="3" t="s">
        <v>2</v>
      </c>
      <c r="B1" t="s">
        <v>117</v>
      </c>
    </row>
    <row r="3" spans="1:9">
      <c r="A3" s="3" t="s">
        <v>120</v>
      </c>
      <c r="D3" s="3" t="s">
        <v>0</v>
      </c>
    </row>
    <row r="4" spans="1:9">
      <c r="A4" s="3" t="s">
        <v>18</v>
      </c>
      <c r="B4" s="3" t="s">
        <v>19</v>
      </c>
      <c r="C4" s="3" t="s">
        <v>121</v>
      </c>
      <c r="D4" s="128">
        <v>42310</v>
      </c>
      <c r="E4" t="s">
        <v>171</v>
      </c>
      <c r="F4" s="128">
        <v>42318</v>
      </c>
      <c r="G4" s="128">
        <v>42046</v>
      </c>
      <c r="H4" s="128">
        <v>42319</v>
      </c>
      <c r="I4" t="s">
        <v>8</v>
      </c>
    </row>
    <row r="5" spans="1:9">
      <c r="A5" t="s">
        <v>6</v>
      </c>
      <c r="D5" s="32"/>
      <c r="E5" s="32"/>
      <c r="F5" s="32"/>
      <c r="G5" s="32">
        <v>-200</v>
      </c>
      <c r="H5" s="32"/>
      <c r="I5" s="32">
        <v>-200</v>
      </c>
    </row>
    <row r="6" spans="1:9">
      <c r="B6" t="s">
        <v>21</v>
      </c>
      <c r="D6" s="32"/>
      <c r="E6" s="32"/>
      <c r="F6" s="32"/>
      <c r="G6" s="32">
        <v>-200</v>
      </c>
      <c r="H6" s="32"/>
      <c r="I6" s="32">
        <v>-200</v>
      </c>
    </row>
    <row r="7" spans="1:9">
      <c r="C7" t="s">
        <v>12</v>
      </c>
      <c r="D7" s="32"/>
      <c r="E7" s="32"/>
      <c r="F7" s="32"/>
      <c r="G7" s="32">
        <v>-200</v>
      </c>
      <c r="H7" s="32"/>
      <c r="I7" s="32">
        <v>-200</v>
      </c>
    </row>
    <row r="8" spans="1:9">
      <c r="A8" t="s">
        <v>105</v>
      </c>
      <c r="D8" s="32"/>
      <c r="E8" s="32"/>
      <c r="F8" s="32">
        <v>0</v>
      </c>
      <c r="G8" s="32"/>
      <c r="H8" s="32"/>
      <c r="I8" s="32">
        <v>0</v>
      </c>
    </row>
    <row r="9" spans="1:9">
      <c r="B9" t="s">
        <v>14</v>
      </c>
      <c r="D9" s="32"/>
      <c r="E9" s="32"/>
      <c r="F9" s="32">
        <v>200.31</v>
      </c>
      <c r="G9" s="32"/>
      <c r="H9" s="32"/>
      <c r="I9" s="32">
        <v>200.31</v>
      </c>
    </row>
    <row r="10" spans="1:9">
      <c r="C10" t="s">
        <v>11</v>
      </c>
      <c r="D10" s="32"/>
      <c r="E10" s="32"/>
      <c r="F10" s="32">
        <v>200.31</v>
      </c>
      <c r="G10" s="32"/>
      <c r="H10" s="32"/>
      <c r="I10" s="32">
        <v>200.31</v>
      </c>
    </row>
    <row r="11" spans="1:9">
      <c r="B11" t="s">
        <v>15</v>
      </c>
      <c r="D11" s="32"/>
      <c r="E11" s="32"/>
      <c r="F11" s="32">
        <v>-200.31</v>
      </c>
      <c r="G11" s="32"/>
      <c r="H11" s="32"/>
      <c r="I11" s="32">
        <v>-200.31</v>
      </c>
    </row>
    <row r="12" spans="1:9">
      <c r="C12" t="s">
        <v>12</v>
      </c>
      <c r="D12" s="32"/>
      <c r="E12" s="32"/>
      <c r="F12" s="32">
        <v>-200.31</v>
      </c>
      <c r="G12" s="32"/>
      <c r="H12" s="32"/>
      <c r="I12" s="32">
        <v>-200.31</v>
      </c>
    </row>
    <row r="13" spans="1:9">
      <c r="A13" t="s">
        <v>171</v>
      </c>
      <c r="D13" s="32"/>
      <c r="E13" s="32"/>
      <c r="F13" s="32"/>
      <c r="G13" s="32"/>
      <c r="H13" s="32"/>
      <c r="I13" s="32"/>
    </row>
    <row r="14" spans="1:9">
      <c r="B14" t="s">
        <v>171</v>
      </c>
      <c r="D14" s="32"/>
      <c r="E14" s="32"/>
      <c r="F14" s="32"/>
      <c r="G14" s="32"/>
      <c r="H14" s="32"/>
      <c r="I14" s="32"/>
    </row>
    <row r="15" spans="1:9">
      <c r="C15" t="s">
        <v>171</v>
      </c>
      <c r="D15" s="32"/>
      <c r="E15" s="32"/>
      <c r="F15" s="32"/>
      <c r="G15" s="32"/>
      <c r="H15" s="32"/>
      <c r="I15" s="32"/>
    </row>
    <row r="16" spans="1:9">
      <c r="A16" t="s">
        <v>22</v>
      </c>
      <c r="D16" s="32"/>
      <c r="E16" s="32"/>
      <c r="F16" s="32"/>
      <c r="G16" s="32">
        <v>-200</v>
      </c>
      <c r="H16" s="32">
        <v>-200.12</v>
      </c>
      <c r="I16" s="32">
        <v>-400.12</v>
      </c>
    </row>
    <row r="17" spans="1:9">
      <c r="B17" t="s">
        <v>23</v>
      </c>
      <c r="D17" s="32"/>
      <c r="E17" s="32"/>
      <c r="F17" s="32"/>
      <c r="G17" s="32">
        <v>-200</v>
      </c>
      <c r="H17" s="32">
        <v>-200.12</v>
      </c>
      <c r="I17" s="32">
        <v>-400.12</v>
      </c>
    </row>
    <row r="18" spans="1:9">
      <c r="C18" t="s">
        <v>12</v>
      </c>
      <c r="D18" s="32"/>
      <c r="E18" s="32"/>
      <c r="F18" s="32"/>
      <c r="G18" s="32">
        <v>-200</v>
      </c>
      <c r="H18" s="32">
        <v>-200.12</v>
      </c>
      <c r="I18" s="32">
        <v>-400.12</v>
      </c>
    </row>
    <row r="19" spans="1:9">
      <c r="A19" t="s">
        <v>70</v>
      </c>
      <c r="D19" s="32">
        <v>-200</v>
      </c>
      <c r="E19" s="32"/>
      <c r="F19" s="32"/>
      <c r="G19" s="32"/>
      <c r="H19" s="32"/>
      <c r="I19" s="32">
        <v>-200</v>
      </c>
    </row>
    <row r="20" spans="1:9">
      <c r="B20" t="s">
        <v>71</v>
      </c>
      <c r="D20" s="32">
        <v>-200</v>
      </c>
      <c r="E20" s="32"/>
      <c r="F20" s="32"/>
      <c r="G20" s="32"/>
      <c r="H20" s="32"/>
      <c r="I20" s="32">
        <v>-200</v>
      </c>
    </row>
    <row r="21" spans="1:9">
      <c r="C21" t="s">
        <v>12</v>
      </c>
      <c r="D21" s="32">
        <v>-200</v>
      </c>
      <c r="E21" s="32"/>
      <c r="F21" s="32"/>
      <c r="G21" s="32"/>
      <c r="H21" s="32"/>
      <c r="I21" s="32">
        <v>-200</v>
      </c>
    </row>
    <row r="22" spans="1:9">
      <c r="A22" t="s">
        <v>8</v>
      </c>
      <c r="D22" s="32">
        <v>-200</v>
      </c>
      <c r="E22" s="32"/>
      <c r="F22" s="32">
        <v>0</v>
      </c>
      <c r="G22" s="32">
        <v>-400</v>
      </c>
      <c r="H22" s="32">
        <v>-200.12</v>
      </c>
      <c r="I22" s="32">
        <v>-800.12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3"/>
  <dimension ref="A1:O12"/>
  <sheetViews>
    <sheetView tabSelected="1" workbookViewId="0">
      <pane ySplit="3" topLeftCell="A4" activePane="bottomLeft" state="frozen"/>
      <selection pane="bottomLeft" activeCell="E19" sqref="E19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113" customWidth="1"/>
    <col min="8" max="8" width="11.42578125" style="36"/>
    <col min="9" max="10" width="14.140625" style="35" customWidth="1"/>
    <col min="12" max="13" width="11.42578125" style="89"/>
    <col min="14" max="14" width="11.42578125" style="130"/>
    <col min="15" max="15" width="11.7109375" style="1" customWidth="1"/>
    <col min="16" max="16384" width="11.42578125" style="1"/>
  </cols>
  <sheetData>
    <row r="1" spans="1:15" ht="36.75" customHeight="1">
      <c r="A1" s="133"/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</row>
    <row r="2" spans="1:15" ht="36.75" customHeight="1">
      <c r="A2" s="132" t="s">
        <v>100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</row>
    <row r="3" spans="1:15" s="20" customFormat="1" ht="39.75" customHeight="1">
      <c r="A3" s="20" t="s">
        <v>2</v>
      </c>
      <c r="B3" s="21" t="s">
        <v>0</v>
      </c>
      <c r="C3" s="21" t="s">
        <v>91</v>
      </c>
      <c r="D3" s="20" t="s">
        <v>1</v>
      </c>
      <c r="E3" s="20" t="s">
        <v>18</v>
      </c>
      <c r="F3" s="20" t="s">
        <v>19</v>
      </c>
      <c r="G3" s="112" t="s">
        <v>122</v>
      </c>
      <c r="H3" s="20" t="s">
        <v>11</v>
      </c>
      <c r="I3" s="20" t="s">
        <v>12</v>
      </c>
      <c r="J3" s="20" t="s">
        <v>118</v>
      </c>
      <c r="K3" s="20" t="s">
        <v>121</v>
      </c>
      <c r="L3" s="20" t="s">
        <v>164</v>
      </c>
      <c r="M3" s="20" t="s">
        <v>10</v>
      </c>
      <c r="N3" s="127" t="s">
        <v>194</v>
      </c>
      <c r="O3" s="114" t="s">
        <v>187</v>
      </c>
    </row>
    <row r="4" spans="1:15">
      <c r="A4" s="1" t="s">
        <v>14</v>
      </c>
      <c r="B4" s="2">
        <v>42309</v>
      </c>
      <c r="C4" s="2" t="s">
        <v>92</v>
      </c>
      <c r="D4" s="118" t="s">
        <v>81</v>
      </c>
      <c r="E4" s="118" t="s">
        <v>22</v>
      </c>
      <c r="F4" s="118" t="s">
        <v>23</v>
      </c>
      <c r="G4" s="131" t="s">
        <v>205</v>
      </c>
      <c r="H4" s="119"/>
      <c r="I4" s="119">
        <v>-200</v>
      </c>
      <c r="J4" s="119">
        <f>Tableau1[[#This Row],[Crédit]]+Tableau1[[#This Row],[Débit]]</f>
        <v>-200</v>
      </c>
      <c r="K4" s="42" t="str">
        <f>IF(Tableau1[[#This Row],[Crédit]]&lt;&gt;"","Crédit",IF(Tableau1[[#This Row],[Débit]]&lt;&gt;"","Débit",""))</f>
        <v>Débit</v>
      </c>
      <c r="L4" s="111">
        <f>IF(A3="Compte",Tableau1[[#This Row],[Solde Courant]],L3+Tableau1[[#This Row],[Solde Courant]])</f>
        <v>-200</v>
      </c>
      <c r="M4" s="129" t="s">
        <v>197</v>
      </c>
      <c r="N4" s="111">
        <v>20</v>
      </c>
      <c r="O4" s="120"/>
    </row>
    <row r="5" spans="1:15">
      <c r="A5" s="1" t="s">
        <v>76</v>
      </c>
      <c r="B5" s="2">
        <v>42310</v>
      </c>
      <c r="C5" s="2" t="s">
        <v>146</v>
      </c>
      <c r="D5" s="118" t="s">
        <v>79</v>
      </c>
      <c r="E5" s="118" t="s">
        <v>6</v>
      </c>
      <c r="F5" s="118" t="s">
        <v>21</v>
      </c>
      <c r="G5" s="131" t="s">
        <v>205</v>
      </c>
      <c r="H5" s="119"/>
      <c r="I5" s="119">
        <v>-200</v>
      </c>
      <c r="J5" s="119">
        <f>Tableau1[[#This Row],[Crédit]]+Tableau1[[#This Row],[Débit]]</f>
        <v>-200</v>
      </c>
      <c r="K5" s="42" t="str">
        <f>IF(Tableau1[[#This Row],[Crédit]]&lt;&gt;"","Crédit",IF(Tableau1[[#This Row],[Débit]]&lt;&gt;"","Débit",""))</f>
        <v>Débit</v>
      </c>
      <c r="L5" s="111">
        <f>IF(A4="Compte",Tableau1[[#This Row],[Solde Courant]],L4+Tableau1[[#This Row],[Solde Courant]])</f>
        <v>-400</v>
      </c>
      <c r="M5" s="129" t="s">
        <v>198</v>
      </c>
      <c r="N5" s="111"/>
      <c r="O5" s="120"/>
    </row>
    <row r="6" spans="1:15">
      <c r="A6" s="1" t="s">
        <v>14</v>
      </c>
      <c r="B6" s="2">
        <v>42310</v>
      </c>
      <c r="C6" s="2" t="s">
        <v>92</v>
      </c>
      <c r="D6" s="118" t="s">
        <v>80</v>
      </c>
      <c r="E6" s="118" t="s">
        <v>70</v>
      </c>
      <c r="F6" s="118" t="s">
        <v>71</v>
      </c>
      <c r="G6" s="131" t="s">
        <v>205</v>
      </c>
      <c r="H6" s="119"/>
      <c r="I6" s="119">
        <v>-200</v>
      </c>
      <c r="J6" s="119">
        <f>Tableau1[[#This Row],[Crédit]]+Tableau1[[#This Row],[Débit]]</f>
        <v>-200</v>
      </c>
      <c r="K6" s="42" t="str">
        <f>IF(Tableau1[[#This Row],[Crédit]]&lt;&gt;"","Crédit",IF(Tableau1[[#This Row],[Débit]]&lt;&gt;"","Débit",""))</f>
        <v>Débit</v>
      </c>
      <c r="L6" s="111">
        <f>IF(A5="Compte",Tableau1[[#This Row],[Solde Courant]],L5+Tableau1[[#This Row],[Solde Courant]])</f>
        <v>-600</v>
      </c>
      <c r="M6" s="129"/>
      <c r="N6" s="111">
        <v>21</v>
      </c>
      <c r="O6" s="120" t="s">
        <v>199</v>
      </c>
    </row>
    <row r="7" spans="1:15" ht="25.5">
      <c r="A7" s="1" t="s">
        <v>14</v>
      </c>
      <c r="B7" s="2">
        <v>42318</v>
      </c>
      <c r="C7" s="2" t="s">
        <v>92</v>
      </c>
      <c r="D7" s="118" t="s">
        <v>78</v>
      </c>
      <c r="E7" s="118" t="s">
        <v>105</v>
      </c>
      <c r="F7" s="118" t="s">
        <v>15</v>
      </c>
      <c r="G7" s="131" t="s">
        <v>205</v>
      </c>
      <c r="H7" s="119"/>
      <c r="I7" s="119">
        <v>-200.31</v>
      </c>
      <c r="J7" s="119">
        <f>Tableau1[[#This Row],[Crédit]]+Tableau1[[#This Row],[Débit]]</f>
        <v>-200.31</v>
      </c>
      <c r="K7" s="42" t="str">
        <f>IF(Tableau1[[#This Row],[Crédit]]&lt;&gt;"","Crédit",IF(Tableau1[[#This Row],[Débit]]&lt;&gt;"","Débit",""))</f>
        <v>Débit</v>
      </c>
      <c r="L7" s="111">
        <f>IF(A6="Compte",Tableau1[[#This Row],[Solde Courant]],L6+Tableau1[[#This Row],[Solde Courant]])</f>
        <v>-800.31</v>
      </c>
      <c r="M7" s="129" t="s">
        <v>203</v>
      </c>
      <c r="N7" s="111">
        <v>22</v>
      </c>
      <c r="O7" s="120" t="s">
        <v>201</v>
      </c>
    </row>
    <row r="8" spans="1:15">
      <c r="A8" s="1" t="s">
        <v>15</v>
      </c>
      <c r="B8" s="2">
        <v>42318</v>
      </c>
      <c r="C8" s="2" t="s">
        <v>92</v>
      </c>
      <c r="D8" s="118" t="s">
        <v>78</v>
      </c>
      <c r="E8" s="118" t="s">
        <v>105</v>
      </c>
      <c r="F8" s="118" t="s">
        <v>14</v>
      </c>
      <c r="G8" s="131" t="s">
        <v>205</v>
      </c>
      <c r="H8" s="119">
        <v>200.31</v>
      </c>
      <c r="I8" s="119"/>
      <c r="J8" s="119">
        <f>Tableau1[[#This Row],[Crédit]]+Tableau1[[#This Row],[Débit]]</f>
        <v>200.31</v>
      </c>
      <c r="K8" s="42" t="str">
        <f>IF(Tableau1[[#This Row],[Crédit]]&lt;&gt;"","Crédit",IF(Tableau1[[#This Row],[Débit]]&lt;&gt;"","Débit",""))</f>
        <v>Crédit</v>
      </c>
      <c r="L8" s="111">
        <f>IF(A7="Compte",Tableau1[[#This Row],[Solde Courant]],L7+Tableau1[[#This Row],[Solde Courant]])</f>
        <v>-600</v>
      </c>
      <c r="M8" s="129" t="s">
        <v>203</v>
      </c>
      <c r="N8" s="111"/>
      <c r="O8" s="120" t="s">
        <v>202</v>
      </c>
    </row>
    <row r="9" spans="1:15">
      <c r="A9" s="1" t="s">
        <v>100</v>
      </c>
      <c r="B9" s="2">
        <v>42319</v>
      </c>
      <c r="C9" s="2" t="s">
        <v>93</v>
      </c>
      <c r="D9" s="162" t="s">
        <v>84</v>
      </c>
      <c r="E9" s="162" t="s">
        <v>22</v>
      </c>
      <c r="F9" s="162" t="s">
        <v>23</v>
      </c>
      <c r="G9" s="163"/>
      <c r="H9" s="119"/>
      <c r="I9" s="164">
        <v>-200.12</v>
      </c>
      <c r="J9" s="164">
        <f>Tableau1[[#This Row],[Crédit]]+Tableau1[[#This Row],[Débit]]</f>
        <v>-200.12</v>
      </c>
      <c r="K9" s="42" t="str">
        <f>IF(Tableau1[[#This Row],[Crédit]]&lt;&gt;"","Crédit",IF(Tableau1[[#This Row],[Débit]]&lt;&gt;"","Débit",""))</f>
        <v>Débit</v>
      </c>
      <c r="L9" s="111">
        <f>IF(A8="Compte",Tableau1[[#This Row],[Solde Courant]],L8+Tableau1[[#This Row],[Solde Courant]])</f>
        <v>-800.12</v>
      </c>
      <c r="M9" s="129" t="s">
        <v>204</v>
      </c>
      <c r="N9" s="111"/>
      <c r="O9" s="165"/>
    </row>
    <row r="10" spans="1:15" ht="25.5">
      <c r="A10" s="1" t="s">
        <v>17</v>
      </c>
      <c r="B10" s="2">
        <v>42320</v>
      </c>
      <c r="C10" s="2" t="s">
        <v>94</v>
      </c>
      <c r="D10" s="162" t="s">
        <v>87</v>
      </c>
      <c r="E10" s="162" t="s">
        <v>105</v>
      </c>
      <c r="F10" s="162" t="s">
        <v>14</v>
      </c>
      <c r="G10" s="163"/>
      <c r="H10" s="164"/>
      <c r="I10" s="164">
        <v>-300.22000000000003</v>
      </c>
      <c r="J10" s="164">
        <f>Tableau1[[#This Row],[Crédit]]+Tableau1[[#This Row],[Débit]]</f>
        <v>-300.22000000000003</v>
      </c>
      <c r="K10" s="42" t="str">
        <f>IF(Tableau1[[#This Row],[Crédit]]&lt;&gt;"","Crédit",IF(Tableau1[[#This Row],[Débit]]&lt;&gt;"","Débit",""))</f>
        <v>Débit</v>
      </c>
      <c r="L10" s="111">
        <f>IF(A9="Compte",Tableau1[[#This Row],[Solde Courant]],L9+Tableau1[[#This Row],[Solde Courant]])</f>
        <v>-1100.3400000000001</v>
      </c>
      <c r="M10" s="129" t="s">
        <v>208</v>
      </c>
      <c r="N10" s="111"/>
      <c r="O10" s="165" t="s">
        <v>206</v>
      </c>
    </row>
    <row r="11" spans="1:15" ht="25.5">
      <c r="A11" s="1" t="s">
        <v>14</v>
      </c>
      <c r="B11" s="2">
        <v>42320</v>
      </c>
      <c r="C11" s="2" t="s">
        <v>95</v>
      </c>
      <c r="D11" s="162" t="s">
        <v>87</v>
      </c>
      <c r="E11" s="162" t="s">
        <v>105</v>
      </c>
      <c r="F11" s="162" t="s">
        <v>17</v>
      </c>
      <c r="G11" s="163"/>
      <c r="H11" s="164">
        <v>300.22000000000003</v>
      </c>
      <c r="I11" s="164"/>
      <c r="J11" s="164">
        <f>Tableau1[[#This Row],[Crédit]]+Tableau1[[#This Row],[Débit]]</f>
        <v>300.22000000000003</v>
      </c>
      <c r="K11" s="42" t="str">
        <f>IF(Tableau1[[#This Row],[Crédit]]&lt;&gt;"","Crédit",IF(Tableau1[[#This Row],[Débit]]&lt;&gt;"","Débit",""))</f>
        <v>Crédit</v>
      </c>
      <c r="L11" s="111">
        <f>IF(A10="Compte",Tableau1[[#This Row],[Solde Courant]],L10+Tableau1[[#This Row],[Solde Courant]])</f>
        <v>-800.12000000000012</v>
      </c>
      <c r="M11" s="129" t="s">
        <v>208</v>
      </c>
      <c r="N11" s="111"/>
      <c r="O11" s="165" t="s">
        <v>207</v>
      </c>
    </row>
    <row r="12" spans="1:15" ht="38.25">
      <c r="A12" s="1" t="s">
        <v>13</v>
      </c>
      <c r="B12" s="2">
        <v>42321</v>
      </c>
      <c r="C12" s="2" t="s">
        <v>92</v>
      </c>
      <c r="D12" s="162" t="s">
        <v>3</v>
      </c>
      <c r="E12" s="162" t="s">
        <v>70</v>
      </c>
      <c r="F12" s="162" t="s">
        <v>71</v>
      </c>
      <c r="G12" s="163"/>
      <c r="H12" s="164"/>
      <c r="I12" s="164">
        <v>-200.12</v>
      </c>
      <c r="J12" s="164">
        <f>Tableau1[[#This Row],[Crédit]]+Tableau1[[#This Row],[Débit]]</f>
        <v>-200.12</v>
      </c>
      <c r="K12" s="42" t="str">
        <f>IF(Tableau1[[#This Row],[Crédit]]&lt;&gt;"","Crédit",IF(Tableau1[[#This Row],[Débit]]&lt;&gt;"","Débit",""))</f>
        <v>Débit</v>
      </c>
      <c r="L12" s="111">
        <f>IF(A11="Compte",Tableau1[[#This Row],[Solde Courant]],L11+Tableau1[[#This Row],[Solde Courant]])</f>
        <v>-1000.2400000000001</v>
      </c>
      <c r="M12" s="129" t="s">
        <v>210</v>
      </c>
      <c r="N12" s="111">
        <v>109</v>
      </c>
      <c r="O12" s="165" t="s">
        <v>209</v>
      </c>
    </row>
  </sheetData>
  <sheetProtection sheet="1" objects="1" scenarios="1"/>
  <sortState ref="A2:N771">
    <sortCondition ref="B1"/>
  </sortState>
  <dataConsolidate/>
  <mergeCells count="2">
    <mergeCell ref="A2:O2"/>
    <mergeCell ref="A1:O1"/>
  </mergeCells>
  <conditionalFormatting sqref="I4:J1048576">
    <cfRule type="cellIs" dxfId="12" priority="46" operator="lessThan">
      <formula>0</formula>
    </cfRule>
  </conditionalFormatting>
  <conditionalFormatting sqref="H4:H12">
    <cfRule type="cellIs" dxfId="11" priority="1" operator="lessThan">
      <formula>0</formula>
    </cfRule>
  </conditionalFormatting>
  <dataValidations count="5">
    <dataValidation type="list" allowBlank="1" showInputMessage="1" showErrorMessage="1" sqref="E3:F3">
      <formula1>categ</formula1>
    </dataValidation>
    <dataValidation type="list" allowBlank="1" showInputMessage="1" showErrorMessage="1" sqref="C4:C1048576">
      <formula1>Type_op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E4:E1048576">
      <formula1>Choix1</formula1>
    </dataValidation>
    <dataValidation type="list" allowBlank="1" showInputMessage="1" showErrorMessage="1" sqref="F4:F1048576">
      <formula1>OFFSET(Choix2,MATCH(E4,Choix1,0)-1,1,,COUNTA(OFFSET(Choix2,MATCH(E4,Choix1,0)-1,0))-1)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4"/>
  <dimension ref="A1:AW26"/>
  <sheetViews>
    <sheetView workbookViewId="0">
      <selection activeCell="C37" sqref="C37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2" t="s">
        <v>18</v>
      </c>
      <c r="B1" s="14" t="s">
        <v>19</v>
      </c>
    </row>
    <row r="2" spans="1:49">
      <c r="A2" s="22" t="s">
        <v>105</v>
      </c>
      <c r="B2" s="98" t="str">
        <f t="shared" ref="B2:I2" ca="1" si="0">INDIRECT("Système!A" &amp; COLUMN(B2))</f>
        <v>YYY - Compte Courant</v>
      </c>
      <c r="C2" s="98" t="str">
        <f t="shared" ca="1" si="0"/>
        <v>YYY - Livret Epargne</v>
      </c>
      <c r="D2" s="98" t="str">
        <f t="shared" ca="1" si="0"/>
        <v>YYY - Monnaie</v>
      </c>
      <c r="E2" s="98" t="str">
        <f t="shared" ca="1" si="0"/>
        <v>XXX - Compte Courant</v>
      </c>
      <c r="F2" s="98" t="str">
        <f t="shared" ca="1" si="0"/>
        <v>XXX - Livret caisse d'Epargne</v>
      </c>
      <c r="G2" s="98" t="str">
        <f t="shared" ca="1" si="0"/>
        <v>XXX - Livret Compte courant</v>
      </c>
      <c r="H2" s="98" t="str">
        <f t="shared" ca="1" si="0"/>
        <v>XXX - Monnaie</v>
      </c>
      <c r="I2" s="98" t="str">
        <f t="shared" ca="1" si="0"/>
        <v>XYX - Compte Joint</v>
      </c>
      <c r="J2" s="98"/>
      <c r="K2" s="98"/>
      <c r="L2" s="98"/>
      <c r="M2" s="98"/>
      <c r="N2" s="98"/>
    </row>
    <row r="3" spans="1:49">
      <c r="A3" s="13" t="s">
        <v>6</v>
      </c>
      <c r="B3" s="5" t="s">
        <v>20</v>
      </c>
      <c r="C3" s="5" t="s">
        <v>21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6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</row>
    <row r="4" spans="1:49">
      <c r="A4" s="5" t="s">
        <v>22</v>
      </c>
      <c r="B4" s="5" t="s">
        <v>23</v>
      </c>
      <c r="C4" s="5" t="s">
        <v>6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6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</row>
    <row r="5" spans="1:49">
      <c r="A5" s="6" t="s">
        <v>24</v>
      </c>
      <c r="B5" s="6" t="s">
        <v>25</v>
      </c>
      <c r="C5" s="6" t="s">
        <v>26</v>
      </c>
      <c r="D5" s="6" t="s">
        <v>27</v>
      </c>
      <c r="E5" s="6" t="s">
        <v>28</v>
      </c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</row>
    <row r="6" spans="1:49">
      <c r="A6" s="6" t="s">
        <v>29</v>
      </c>
      <c r="B6" s="6" t="s">
        <v>30</v>
      </c>
      <c r="C6" s="6" t="s">
        <v>31</v>
      </c>
      <c r="D6" s="6" t="s">
        <v>32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>
      <c r="A7" s="6" t="s">
        <v>33</v>
      </c>
      <c r="B7" s="6" t="s">
        <v>34</v>
      </c>
      <c r="C7" s="6" t="s">
        <v>35</v>
      </c>
      <c r="D7" s="6" t="s">
        <v>36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</row>
    <row r="8" spans="1:49">
      <c r="A8" s="6" t="s">
        <v>37</v>
      </c>
      <c r="B8" s="6" t="s">
        <v>38</v>
      </c>
      <c r="C8" s="6" t="s">
        <v>4</v>
      </c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5"/>
      <c r="P8" s="6"/>
      <c r="Q8" s="6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</row>
    <row r="9" spans="1:49">
      <c r="A9" s="6" t="s">
        <v>39</v>
      </c>
      <c r="B9" s="6" t="s">
        <v>40</v>
      </c>
      <c r="C9" s="6" t="s">
        <v>41</v>
      </c>
      <c r="D9" s="6" t="s">
        <v>42</v>
      </c>
      <c r="E9" s="6" t="s">
        <v>43</v>
      </c>
      <c r="F9" s="6" t="s">
        <v>6</v>
      </c>
      <c r="G9" s="6" t="s">
        <v>44</v>
      </c>
      <c r="H9" s="6" t="s">
        <v>45</v>
      </c>
      <c r="I9" s="6"/>
      <c r="J9" s="6"/>
      <c r="K9" s="6"/>
      <c r="L9" s="6"/>
      <c r="M9" s="6"/>
      <c r="N9" s="5"/>
      <c r="O9" s="5"/>
      <c r="P9" s="6"/>
      <c r="Q9" s="6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</row>
    <row r="10" spans="1:49">
      <c r="A10" s="6" t="s">
        <v>9</v>
      </c>
      <c r="B10" s="6" t="s">
        <v>46</v>
      </c>
      <c r="C10" s="6" t="s">
        <v>47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</row>
    <row r="11" spans="1:49">
      <c r="A11" s="6" t="s">
        <v>7</v>
      </c>
      <c r="B11" s="6" t="s">
        <v>48</v>
      </c>
      <c r="C11" s="6" t="s">
        <v>49</v>
      </c>
      <c r="D11" s="6" t="s">
        <v>50</v>
      </c>
      <c r="E11" s="6" t="s">
        <v>51</v>
      </c>
      <c r="F11" s="6" t="s">
        <v>58</v>
      </c>
      <c r="G11" s="6" t="s">
        <v>53</v>
      </c>
      <c r="H11" s="6" t="s">
        <v>5</v>
      </c>
      <c r="I11" s="6" t="s">
        <v>54</v>
      </c>
      <c r="J11" s="6" t="s">
        <v>55</v>
      </c>
      <c r="K11" s="6" t="s">
        <v>56</v>
      </c>
      <c r="L11" s="6" t="s">
        <v>57</v>
      </c>
      <c r="M11" s="6" t="s">
        <v>52</v>
      </c>
      <c r="N11" s="6" t="s">
        <v>59</v>
      </c>
      <c r="O11" s="6"/>
      <c r="P11" s="6"/>
      <c r="Q11" s="6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</row>
    <row r="12" spans="1:49">
      <c r="A12" s="6" t="s">
        <v>60</v>
      </c>
      <c r="B12" s="6" t="s">
        <v>61</v>
      </c>
      <c r="C12" s="6" t="s">
        <v>62</v>
      </c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</row>
    <row r="13" spans="1:49">
      <c r="A13" s="6" t="s">
        <v>63</v>
      </c>
      <c r="B13" s="6" t="s">
        <v>64</v>
      </c>
      <c r="C13" s="6" t="s">
        <v>65</v>
      </c>
      <c r="D13" s="6" t="s">
        <v>66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>
      <c r="A14" s="5" t="s">
        <v>67</v>
      </c>
      <c r="B14" s="5" t="s">
        <v>68</v>
      </c>
      <c r="C14" s="5" t="s">
        <v>69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6"/>
      <c r="P14" s="6"/>
      <c r="Q14" s="6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</row>
    <row r="15" spans="1:49" s="5" customFormat="1" ht="11.25">
      <c r="A15" s="6" t="s">
        <v>70</v>
      </c>
      <c r="B15" s="6" t="s">
        <v>68</v>
      </c>
      <c r="C15" s="6" t="s">
        <v>6</v>
      </c>
      <c r="D15" s="6" t="s">
        <v>71</v>
      </c>
      <c r="E15" s="6" t="s">
        <v>72</v>
      </c>
      <c r="F15" s="6" t="s">
        <v>69</v>
      </c>
      <c r="G15" s="6" t="s">
        <v>73</v>
      </c>
      <c r="H15" s="6" t="s">
        <v>74</v>
      </c>
      <c r="I15" s="6" t="s">
        <v>75</v>
      </c>
      <c r="J15" s="6"/>
      <c r="K15" s="6"/>
      <c r="L15" s="6"/>
      <c r="M15" s="6"/>
      <c r="N15" s="6"/>
      <c r="O15" s="6"/>
      <c r="P15" s="6"/>
      <c r="Q15" s="6"/>
    </row>
    <row r="16" spans="1:49" s="5" customFormat="1" ht="11.25"/>
    <row r="17" spans="2:6" s="5" customFormat="1" ht="11.25"/>
    <row r="18" spans="2:6" s="5" customFormat="1" ht="11.25"/>
    <row r="19" spans="2:6" s="5" customFormat="1">
      <c r="B19"/>
      <c r="C19"/>
      <c r="D19"/>
      <c r="E19"/>
    </row>
    <row r="20" spans="2:6" s="5" customFormat="1">
      <c r="B20"/>
      <c r="C20"/>
      <c r="D20"/>
      <c r="E20"/>
    </row>
    <row r="21" spans="2:6" s="5" customFormat="1">
      <c r="B21"/>
      <c r="C21"/>
      <c r="D21"/>
      <c r="E21"/>
    </row>
    <row r="22" spans="2:6" s="5" customFormat="1" ht="11.25"/>
    <row r="23" spans="2:6" s="5" customFormat="1" ht="11.25"/>
    <row r="24" spans="2:6" s="5" customFormat="1" ht="11.25"/>
    <row r="25" spans="2:6" s="5" customFormat="1">
      <c r="E25"/>
      <c r="F25"/>
    </row>
    <row r="26" spans="2:6" s="5" customFormat="1" ht="11.25"/>
  </sheetData>
  <conditionalFormatting sqref="A2:A1048576">
    <cfRule type="expression" dxfId="10" priority="9">
      <formula>A2&lt;&gt;""</formula>
    </cfRule>
  </conditionalFormatting>
  <conditionalFormatting sqref="B2:XFD1048576">
    <cfRule type="expression" dxfId="9" priority="4">
      <formula>AND(COUNTIF(B2,"&gt;&lt;")&gt;0)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5"/>
  <dimension ref="A1:E26"/>
  <sheetViews>
    <sheetView workbookViewId="0">
      <selection activeCell="C8" sqref="C8"/>
    </sheetView>
  </sheetViews>
  <sheetFormatPr baseColWidth="10" defaultRowHeight="12.75"/>
  <cols>
    <col min="1" max="1" width="20" style="9" customWidth="1"/>
    <col min="2" max="2" width="18.28515625" bestFit="1" customWidth="1"/>
    <col min="3" max="3" width="28.140625" bestFit="1" customWidth="1"/>
  </cols>
  <sheetData>
    <row r="1" spans="1:5">
      <c r="A1" s="7" t="s">
        <v>1</v>
      </c>
      <c r="B1" s="134" t="s">
        <v>174</v>
      </c>
      <c r="C1" s="135"/>
    </row>
    <row r="2" spans="1:5">
      <c r="A2" s="10" t="s">
        <v>78</v>
      </c>
      <c r="B2" s="109" t="s">
        <v>175</v>
      </c>
      <c r="C2" s="109" t="s">
        <v>176</v>
      </c>
    </row>
    <row r="3" spans="1:5">
      <c r="A3" s="10" t="s">
        <v>79</v>
      </c>
      <c r="B3" s="88" t="s">
        <v>104</v>
      </c>
      <c r="C3" s="88" t="s">
        <v>177</v>
      </c>
      <c r="D3" s="88" t="s">
        <v>191</v>
      </c>
      <c r="E3" s="88" t="s">
        <v>192</v>
      </c>
    </row>
    <row r="4" spans="1:5">
      <c r="A4" s="10" t="s">
        <v>80</v>
      </c>
      <c r="B4" s="88" t="s">
        <v>172</v>
      </c>
      <c r="C4" s="88" t="s">
        <v>178</v>
      </c>
      <c r="D4" s="88" t="s">
        <v>193</v>
      </c>
    </row>
    <row r="5" spans="1:5">
      <c r="A5" s="10" t="s">
        <v>81</v>
      </c>
      <c r="B5" s="88" t="s">
        <v>190</v>
      </c>
      <c r="C5" s="88" t="s">
        <v>185</v>
      </c>
    </row>
    <row r="6" spans="1:5">
      <c r="A6" s="10" t="s">
        <v>82</v>
      </c>
      <c r="B6" s="88"/>
      <c r="C6" s="88"/>
    </row>
    <row r="7" spans="1:5">
      <c r="A7" s="10" t="s">
        <v>83</v>
      </c>
    </row>
    <row r="8" spans="1:5">
      <c r="A8" s="10" t="s">
        <v>84</v>
      </c>
    </row>
    <row r="9" spans="1:5">
      <c r="A9" s="10" t="s">
        <v>3</v>
      </c>
    </row>
    <row r="10" spans="1:5">
      <c r="A10" s="10" t="s">
        <v>77</v>
      </c>
    </row>
    <row r="11" spans="1:5">
      <c r="A11" s="10" t="s">
        <v>85</v>
      </c>
    </row>
    <row r="12" spans="1:5">
      <c r="A12" s="10" t="s">
        <v>86</v>
      </c>
    </row>
    <row r="13" spans="1:5">
      <c r="A13" s="10" t="s">
        <v>87</v>
      </c>
    </row>
    <row r="14" spans="1:5">
      <c r="A14" s="10" t="s">
        <v>88</v>
      </c>
    </row>
    <row r="15" spans="1:5">
      <c r="A15" s="10" t="s">
        <v>89</v>
      </c>
    </row>
    <row r="16" spans="1:5">
      <c r="A16" s="10" t="s">
        <v>90</v>
      </c>
    </row>
    <row r="17" spans="1:1">
      <c r="A17" s="10" t="s">
        <v>104</v>
      </c>
    </row>
    <row r="18" spans="1:1">
      <c r="A18" s="10" t="s">
        <v>5</v>
      </c>
    </row>
    <row r="19" spans="1:1">
      <c r="A19" s="11" t="s">
        <v>179</v>
      </c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</sheetData>
  <mergeCells count="1">
    <mergeCell ref="B1:C1"/>
  </mergeCells>
  <conditionalFormatting sqref="A2:A1048576">
    <cfRule type="expression" dxfId="8" priority="2">
      <formula>A2&lt;&gt;""</formula>
    </cfRule>
  </conditionalFormatting>
  <conditionalFormatting sqref="B3:B1048576 C3:C6 E3 C9:C1048576 D4">
    <cfRule type="expression" dxfId="7" priority="3">
      <formula>B3&lt;&gt;""</formula>
    </cfRule>
  </conditionalFormatting>
  <conditionalFormatting sqref="D3">
    <cfRule type="expression" dxfId="6" priority="1">
      <formula>D3&lt;&gt;""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6"/>
  <dimension ref="A1:J25"/>
  <sheetViews>
    <sheetView workbookViewId="0">
      <pane ySplit="2" topLeftCell="A3" activePane="bottomLeft" state="frozenSplit"/>
      <selection pane="bottomLeft" activeCell="F20" sqref="F20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85546875" bestFit="1" customWidth="1"/>
    <col min="8" max="8" width="17.7109375" bestFit="1" customWidth="1"/>
  </cols>
  <sheetData>
    <row r="1" spans="1:10">
      <c r="A1" s="44" t="s">
        <v>2</v>
      </c>
      <c r="B1" s="54" t="s">
        <v>144</v>
      </c>
      <c r="C1" s="136" t="s">
        <v>116</v>
      </c>
      <c r="D1" s="136"/>
      <c r="E1" s="45" t="s">
        <v>91</v>
      </c>
      <c r="F1" s="46" t="s">
        <v>128</v>
      </c>
      <c r="G1" s="46" t="s">
        <v>17</v>
      </c>
      <c r="H1" s="115" t="s">
        <v>71</v>
      </c>
      <c r="I1" s="116" t="s">
        <v>188</v>
      </c>
      <c r="J1" s="116" t="s">
        <v>189</v>
      </c>
    </row>
    <row r="2" spans="1:10">
      <c r="A2" s="40" t="s">
        <v>14</v>
      </c>
      <c r="B2" s="97">
        <v>22</v>
      </c>
      <c r="C2" s="38" t="s">
        <v>102</v>
      </c>
      <c r="D2" s="39" t="s">
        <v>124</v>
      </c>
      <c r="E2" s="15" t="s">
        <v>146</v>
      </c>
      <c r="F2" s="137" t="s">
        <v>129</v>
      </c>
      <c r="G2" s="138" t="s">
        <v>170</v>
      </c>
      <c r="H2" t="s">
        <v>180</v>
      </c>
      <c r="I2" s="117">
        <v>11</v>
      </c>
      <c r="J2" s="117">
        <v>12</v>
      </c>
    </row>
    <row r="3" spans="1:10">
      <c r="A3" s="40" t="s">
        <v>76</v>
      </c>
      <c r="B3" s="97" t="s">
        <v>143</v>
      </c>
      <c r="C3" s="38" t="s">
        <v>103</v>
      </c>
      <c r="D3" s="39" t="s">
        <v>124</v>
      </c>
      <c r="E3" s="15" t="s">
        <v>92</v>
      </c>
      <c r="F3" s="137"/>
      <c r="G3" s="139"/>
      <c r="H3" t="s">
        <v>182</v>
      </c>
    </row>
    <row r="4" spans="1:10">
      <c r="A4" s="41" t="s">
        <v>100</v>
      </c>
      <c r="B4" s="97" t="s">
        <v>143</v>
      </c>
      <c r="C4" s="38" t="s">
        <v>106</v>
      </c>
      <c r="D4" s="39" t="s">
        <v>124</v>
      </c>
      <c r="E4" s="15" t="s">
        <v>93</v>
      </c>
      <c r="F4" s="57" t="s">
        <v>145</v>
      </c>
      <c r="G4" s="55">
        <f ca="1">TODAY()</f>
        <v>42319</v>
      </c>
      <c r="H4" t="s">
        <v>181</v>
      </c>
    </row>
    <row r="5" spans="1:10">
      <c r="A5" s="40" t="s">
        <v>13</v>
      </c>
      <c r="B5" s="97">
        <v>110</v>
      </c>
      <c r="C5" s="38" t="s">
        <v>107</v>
      </c>
      <c r="D5" s="39" t="s">
        <v>124</v>
      </c>
      <c r="E5" s="15" t="s">
        <v>94</v>
      </c>
      <c r="H5" t="s">
        <v>183</v>
      </c>
    </row>
    <row r="6" spans="1:10">
      <c r="A6" s="41" t="s">
        <v>15</v>
      </c>
      <c r="B6" s="97" t="s">
        <v>143</v>
      </c>
      <c r="C6" s="38" t="s">
        <v>108</v>
      </c>
      <c r="D6" s="39" t="s">
        <v>124</v>
      </c>
      <c r="E6" s="15" t="s">
        <v>95</v>
      </c>
      <c r="H6" t="s">
        <v>184</v>
      </c>
    </row>
    <row r="7" spans="1:10">
      <c r="A7" s="40" t="s">
        <v>16</v>
      </c>
      <c r="B7" s="97" t="s">
        <v>143</v>
      </c>
      <c r="C7" s="38" t="s">
        <v>109</v>
      </c>
      <c r="D7" s="39" t="s">
        <v>124</v>
      </c>
      <c r="E7" s="15" t="s">
        <v>96</v>
      </c>
    </row>
    <row r="8" spans="1:10">
      <c r="A8" s="41" t="s">
        <v>99</v>
      </c>
      <c r="B8" s="97" t="s">
        <v>143</v>
      </c>
      <c r="C8" s="38" t="s">
        <v>110</v>
      </c>
      <c r="D8" s="39" t="s">
        <v>124</v>
      </c>
      <c r="E8" s="8" t="s">
        <v>97</v>
      </c>
      <c r="G8" s="88"/>
    </row>
    <row r="9" spans="1:10">
      <c r="A9" s="41" t="s">
        <v>17</v>
      </c>
      <c r="B9" s="97" t="s">
        <v>196</v>
      </c>
      <c r="C9" s="38" t="s">
        <v>111</v>
      </c>
      <c r="D9" s="39" t="s">
        <v>124</v>
      </c>
      <c r="E9" s="8" t="s">
        <v>98</v>
      </c>
    </row>
    <row r="10" spans="1:10">
      <c r="A10" s="5"/>
      <c r="B10" s="5"/>
      <c r="C10" s="38" t="s">
        <v>112</v>
      </c>
      <c r="D10" s="39" t="s">
        <v>124</v>
      </c>
      <c r="E10" s="5"/>
    </row>
    <row r="11" spans="1:10">
      <c r="A11" s="5"/>
      <c r="B11" s="5"/>
      <c r="C11" s="38" t="s">
        <v>113</v>
      </c>
      <c r="D11" s="39" t="s">
        <v>124</v>
      </c>
      <c r="E11" s="5"/>
    </row>
    <row r="12" spans="1:10">
      <c r="A12" s="5"/>
      <c r="B12" s="5"/>
      <c r="C12" s="38" t="s">
        <v>114</v>
      </c>
      <c r="D12" s="39" t="s">
        <v>124</v>
      </c>
      <c r="E12" s="4"/>
    </row>
    <row r="13" spans="1:10">
      <c r="A13" s="5"/>
      <c r="B13" s="5"/>
      <c r="C13" s="38" t="s">
        <v>115</v>
      </c>
      <c r="D13" s="39" t="s">
        <v>130</v>
      </c>
    </row>
    <row r="14" spans="1:10">
      <c r="A14" s="5"/>
      <c r="B14" s="5"/>
      <c r="E14" s="5"/>
    </row>
    <row r="15" spans="1:10">
      <c r="A15" s="5"/>
      <c r="B15" s="5"/>
      <c r="E15" s="5"/>
    </row>
    <row r="16" spans="1:10">
      <c r="A16" s="5"/>
      <c r="B16" s="5"/>
      <c r="E16" s="5"/>
    </row>
    <row r="17" spans="1:5">
      <c r="A17" s="5"/>
      <c r="B17" s="5"/>
      <c r="E17" s="5"/>
    </row>
    <row r="18" spans="1:5">
      <c r="A18" s="5"/>
      <c r="B18" s="5"/>
      <c r="E18" s="5"/>
    </row>
    <row r="19" spans="1:5">
      <c r="A19" s="5"/>
      <c r="B19" s="5"/>
      <c r="E19" s="5"/>
    </row>
    <row r="20" spans="1:5">
      <c r="A20" s="5"/>
      <c r="B20" s="5"/>
      <c r="E20" s="5"/>
    </row>
    <row r="21" spans="1:5">
      <c r="E21" s="5"/>
    </row>
    <row r="22" spans="1:5">
      <c r="E22" s="5"/>
    </row>
    <row r="23" spans="1:5">
      <c r="E23" s="5"/>
    </row>
    <row r="24" spans="1:5">
      <c r="E24" s="5"/>
    </row>
    <row r="25" spans="1:5">
      <c r="E25" s="5"/>
    </row>
  </sheetData>
  <mergeCells count="3">
    <mergeCell ref="C1:D1"/>
    <mergeCell ref="F2:F3"/>
    <mergeCell ref="G2:G3"/>
  </mergeCells>
  <conditionalFormatting sqref="A2:B1048576">
    <cfRule type="expression" dxfId="5" priority="1">
      <formula>A2&lt;&gt;""</formula>
    </cfRule>
  </conditionalFormatting>
  <conditionalFormatting sqref="E2:E1048576">
    <cfRule type="expression" dxfId="4" priority="8">
      <formula>E2&lt;&gt;""</formula>
    </cfRule>
  </conditionalFormatting>
  <conditionalFormatting sqref="H2:H1048576">
    <cfRule type="expression" dxfId="3" priority="9">
      <formula>H2&lt;&gt;""</formula>
    </cfRule>
  </conditionalFormatting>
  <conditionalFormatting sqref="D2:D1048576">
    <cfRule type="cellIs" dxfId="2" priority="2" operator="equal">
      <formula>"Non Inscrite"</formula>
    </cfRule>
    <cfRule type="cellIs" dxfId="1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Word.Document.8" dvAspect="DVASPECT_ICON" shapeId="3076" r:id="rId4">
          <objectPr defaultSize="0" r:id="rId5">
            <anchor moveWithCells="1">
              <from>
                <xdr:col>5</xdr:col>
                <xdr:colOff>561975</xdr:colOff>
                <xdr:row>8</xdr:row>
                <xdr:rowOff>152400</xdr:rowOff>
              </from>
              <to>
                <xdr:col>5</xdr:col>
                <xdr:colOff>1476375</xdr:colOff>
                <xdr:row>13</xdr:row>
                <xdr:rowOff>28575</xdr:rowOff>
              </to>
            </anchor>
          </objectPr>
        </oleObject>
      </mc:Choice>
      <mc:Fallback>
        <oleObject progId="Word.Document.8" dvAspect="DVASPECT_ICON" shapeId="3076" r:id="rId4"/>
      </mc:Fallback>
    </mc:AlternateContent>
    <mc:AlternateContent xmlns:mc="http://schemas.openxmlformats.org/markup-compatibility/2006">
      <mc:Choice Requires="x14">
        <oleObject progId="Word.Document.8" dvAspect="DVASPECT_ICON" shapeId="3079" r:id="rId6">
          <objectPr defaultSize="0" r:id="rId7">
            <anchor moveWithCells="1">
              <from>
                <xdr:col>5</xdr:col>
                <xdr:colOff>1771650</xdr:colOff>
                <xdr:row>9</xdr:row>
                <xdr:rowOff>0</xdr:rowOff>
              </from>
              <to>
                <xdr:col>6</xdr:col>
                <xdr:colOff>723900</xdr:colOff>
                <xdr:row>13</xdr:row>
                <xdr:rowOff>38100</xdr:rowOff>
              </to>
            </anchor>
          </objectPr>
        </oleObject>
      </mc:Choice>
      <mc:Fallback>
        <oleObject progId="Word.Document.8" dvAspect="DVASPECT_ICON" shapeId="3079" r:id="rId6"/>
      </mc:Fallback>
    </mc:AlternateContent>
  </oleObjec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/>
  <dimension ref="A1:S8"/>
  <sheetViews>
    <sheetView zoomScale="85" zoomScaleNormal="85" workbookViewId="0">
      <selection activeCell="G7" sqref="G7"/>
    </sheetView>
  </sheetViews>
  <sheetFormatPr baseColWidth="10" defaultRowHeight="12.75"/>
  <cols>
    <col min="1" max="1" width="20.140625" bestFit="1" customWidth="1"/>
    <col min="2" max="2" width="7.42578125" style="34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100" customWidth="1"/>
    <col min="7" max="7" width="12.85546875" bestFit="1" customWidth="1"/>
    <col min="8" max="17" width="11.42578125" style="104"/>
    <col min="18" max="19" width="11.42578125" style="36"/>
  </cols>
  <sheetData>
    <row r="1" spans="1:19" ht="25.5">
      <c r="A1" s="28" t="s">
        <v>2</v>
      </c>
      <c r="B1" s="29" t="s">
        <v>0</v>
      </c>
      <c r="C1" s="29" t="s">
        <v>91</v>
      </c>
      <c r="D1" s="28" t="s">
        <v>1</v>
      </c>
      <c r="E1" s="28" t="s">
        <v>18</v>
      </c>
      <c r="F1" s="28" t="s">
        <v>19</v>
      </c>
      <c r="G1" s="28" t="s">
        <v>101</v>
      </c>
      <c r="H1" s="16" t="s">
        <v>102</v>
      </c>
      <c r="I1" s="23" t="s">
        <v>103</v>
      </c>
      <c r="J1" s="31" t="s">
        <v>106</v>
      </c>
      <c r="K1" s="31" t="s">
        <v>107</v>
      </c>
      <c r="L1" s="31" t="s">
        <v>108</v>
      </c>
      <c r="M1" s="31" t="s">
        <v>109</v>
      </c>
      <c r="N1" s="31" t="s">
        <v>110</v>
      </c>
      <c r="O1" s="31" t="s">
        <v>111</v>
      </c>
      <c r="P1" s="31" t="s">
        <v>112</v>
      </c>
      <c r="Q1" s="31" t="s">
        <v>113</v>
      </c>
      <c r="R1" s="31" t="s">
        <v>114</v>
      </c>
      <c r="S1" s="31" t="s">
        <v>115</v>
      </c>
    </row>
    <row r="2" spans="1:19">
      <c r="A2" s="17" t="s">
        <v>14</v>
      </c>
      <c r="B2" s="33">
        <v>1</v>
      </c>
      <c r="C2" s="18" t="s">
        <v>95</v>
      </c>
      <c r="D2" s="19" t="s">
        <v>125</v>
      </c>
      <c r="E2" s="19" t="s">
        <v>105</v>
      </c>
      <c r="F2" s="99" t="s">
        <v>17</v>
      </c>
      <c r="G2" s="19" t="s">
        <v>12</v>
      </c>
      <c r="H2" s="56">
        <v>-110</v>
      </c>
      <c r="I2" s="56">
        <v>-120</v>
      </c>
      <c r="J2" s="56">
        <v>-130</v>
      </c>
      <c r="K2" s="56">
        <v>-140</v>
      </c>
      <c r="L2" s="56">
        <v>-150</v>
      </c>
      <c r="M2" s="56">
        <v>-160</v>
      </c>
      <c r="N2" s="56">
        <v>-170</v>
      </c>
      <c r="O2" s="56">
        <v>-180</v>
      </c>
      <c r="P2" s="56">
        <v>-190</v>
      </c>
      <c r="Q2" s="56">
        <v>-200</v>
      </c>
      <c r="R2" s="56">
        <v>-200</v>
      </c>
      <c r="S2" s="37"/>
    </row>
    <row r="3" spans="1:19">
      <c r="A3" s="17" t="s">
        <v>13</v>
      </c>
      <c r="B3" s="33">
        <v>1</v>
      </c>
      <c r="C3" s="18" t="s">
        <v>95</v>
      </c>
      <c r="D3" s="19" t="s">
        <v>125</v>
      </c>
      <c r="E3" s="19" t="s">
        <v>105</v>
      </c>
      <c r="F3" s="99" t="s">
        <v>17</v>
      </c>
      <c r="G3" s="26" t="s">
        <v>12</v>
      </c>
      <c r="H3" s="56">
        <v>-111</v>
      </c>
      <c r="I3" s="101">
        <v>-121</v>
      </c>
      <c r="J3" s="56">
        <v>-131</v>
      </c>
      <c r="K3" s="56">
        <v>-141</v>
      </c>
      <c r="L3" s="56">
        <v>-151</v>
      </c>
      <c r="M3" s="56">
        <v>-161</v>
      </c>
      <c r="N3" s="56">
        <v>-171</v>
      </c>
      <c r="O3" s="56">
        <v>-181</v>
      </c>
      <c r="P3" s="56">
        <v>-191</v>
      </c>
      <c r="Q3" s="56">
        <v>-201</v>
      </c>
      <c r="R3" s="56">
        <v>-201</v>
      </c>
      <c r="S3" s="37"/>
    </row>
    <row r="4" spans="1:19">
      <c r="A4" s="17" t="s">
        <v>14</v>
      </c>
      <c r="B4" s="33">
        <v>2</v>
      </c>
      <c r="C4" s="18" t="s">
        <v>94</v>
      </c>
      <c r="D4" s="19" t="s">
        <v>87</v>
      </c>
      <c r="E4" s="19" t="s">
        <v>22</v>
      </c>
      <c r="F4" s="99" t="s">
        <v>23</v>
      </c>
      <c r="G4" s="19" t="s">
        <v>12</v>
      </c>
      <c r="H4" s="56">
        <v>-210</v>
      </c>
      <c r="I4" s="56">
        <v>-220</v>
      </c>
      <c r="J4" s="56">
        <v>-230</v>
      </c>
      <c r="K4" s="56">
        <v>-240</v>
      </c>
      <c r="L4" s="56">
        <v>-250</v>
      </c>
      <c r="M4" s="56">
        <v>-260</v>
      </c>
      <c r="N4" s="56">
        <v>-270</v>
      </c>
      <c r="O4" s="56">
        <v>-280</v>
      </c>
      <c r="P4" s="56">
        <v>-290</v>
      </c>
      <c r="Q4" s="56">
        <v>-300</v>
      </c>
      <c r="R4" s="56">
        <v>-300</v>
      </c>
      <c r="S4" s="37"/>
    </row>
    <row r="5" spans="1:19">
      <c r="A5" s="17" t="s">
        <v>14</v>
      </c>
      <c r="B5" s="33">
        <v>3</v>
      </c>
      <c r="C5" s="18" t="s">
        <v>93</v>
      </c>
      <c r="D5" s="19" t="s">
        <v>126</v>
      </c>
      <c r="E5" s="19" t="s">
        <v>22</v>
      </c>
      <c r="F5" s="99" t="s">
        <v>6</v>
      </c>
      <c r="G5" s="19" t="s">
        <v>11</v>
      </c>
      <c r="H5" s="56">
        <v>310</v>
      </c>
      <c r="I5" s="101">
        <v>320</v>
      </c>
      <c r="J5" s="56">
        <v>330</v>
      </c>
      <c r="K5" s="101">
        <v>340</v>
      </c>
      <c r="L5" s="56">
        <v>350</v>
      </c>
      <c r="M5" s="101">
        <v>360</v>
      </c>
      <c r="N5" s="56">
        <v>370</v>
      </c>
      <c r="O5" s="101">
        <v>380</v>
      </c>
      <c r="P5" s="56">
        <v>390</v>
      </c>
      <c r="Q5" s="101">
        <v>400</v>
      </c>
      <c r="R5" s="101">
        <v>400</v>
      </c>
      <c r="S5" s="37"/>
    </row>
    <row r="6" spans="1:19">
      <c r="A6" s="24" t="s">
        <v>14</v>
      </c>
      <c r="B6" s="33">
        <v>4</v>
      </c>
      <c r="C6" s="25" t="s">
        <v>94</v>
      </c>
      <c r="D6" s="26" t="s">
        <v>119</v>
      </c>
      <c r="E6" s="26" t="s">
        <v>37</v>
      </c>
      <c r="F6" s="99" t="s">
        <v>38</v>
      </c>
      <c r="G6" s="26" t="s">
        <v>11</v>
      </c>
      <c r="H6" s="102">
        <v>410</v>
      </c>
      <c r="I6" s="102">
        <v>420</v>
      </c>
      <c r="J6" s="102">
        <v>430</v>
      </c>
      <c r="K6" s="102">
        <v>440</v>
      </c>
      <c r="L6" s="102">
        <v>450</v>
      </c>
      <c r="M6" s="102">
        <v>460</v>
      </c>
      <c r="N6" s="102">
        <v>470</v>
      </c>
      <c r="O6" s="102">
        <v>480</v>
      </c>
      <c r="P6" s="102">
        <v>490</v>
      </c>
      <c r="Q6" s="102">
        <v>500</v>
      </c>
      <c r="R6" s="102">
        <v>500</v>
      </c>
      <c r="S6" s="37"/>
    </row>
    <row r="7" spans="1:19">
      <c r="A7" s="27" t="s">
        <v>17</v>
      </c>
      <c r="B7" s="33">
        <v>5</v>
      </c>
      <c r="C7" s="25" t="s">
        <v>95</v>
      </c>
      <c r="D7" s="26" t="s">
        <v>125</v>
      </c>
      <c r="E7" s="26" t="s">
        <v>39</v>
      </c>
      <c r="F7" s="99" t="s">
        <v>40</v>
      </c>
      <c r="G7" s="26" t="s">
        <v>12</v>
      </c>
      <c r="H7" s="102"/>
      <c r="I7" s="103"/>
      <c r="J7" s="37"/>
      <c r="K7" s="37"/>
      <c r="L7" s="37"/>
      <c r="M7" s="37"/>
      <c r="N7" s="37"/>
      <c r="O7" s="37">
        <v>-8888</v>
      </c>
      <c r="P7" s="37"/>
      <c r="Q7" s="37"/>
      <c r="R7" s="37"/>
      <c r="S7" s="37"/>
    </row>
    <row r="8" spans="1:19">
      <c r="A8" s="30" t="s">
        <v>14</v>
      </c>
      <c r="B8" s="33">
        <v>6</v>
      </c>
      <c r="C8" s="25" t="s">
        <v>95</v>
      </c>
      <c r="D8" s="26" t="s">
        <v>104</v>
      </c>
      <c r="E8" s="26" t="s">
        <v>33</v>
      </c>
      <c r="F8" s="99" t="s">
        <v>34</v>
      </c>
      <c r="G8" s="26" t="s">
        <v>12</v>
      </c>
      <c r="H8" s="102"/>
      <c r="I8" s="103"/>
      <c r="J8" s="37"/>
      <c r="K8" s="37"/>
      <c r="L8" s="37"/>
      <c r="M8" s="37"/>
      <c r="N8" s="37"/>
      <c r="O8" s="37">
        <v>-9999</v>
      </c>
      <c r="P8" s="37"/>
      <c r="Q8" s="37"/>
      <c r="R8" s="37"/>
      <c r="S8" s="37"/>
    </row>
  </sheetData>
  <dataValidations count="6">
    <dataValidation type="list" allowBlank="1" showInputMessage="1" showErrorMessage="1" sqref="E2:E1048576">
      <formula1>Choix1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/>
  <dimension ref="A1:L3"/>
  <sheetViews>
    <sheetView workbookViewId="0">
      <selection activeCell="K3" sqref="K3"/>
    </sheetView>
  </sheetViews>
  <sheetFormatPr baseColWidth="10" defaultRowHeight="12.75"/>
  <cols>
    <col min="1" max="1" width="9.85546875" style="92" bestFit="1" customWidth="1"/>
    <col min="2" max="2" width="14.140625" style="92" bestFit="1" customWidth="1"/>
    <col min="3" max="3" width="14.7109375" style="92" bestFit="1" customWidth="1"/>
    <col min="5" max="5" width="9.7109375" style="36" bestFit="1" customWidth="1"/>
    <col min="6" max="6" width="21" style="106" bestFit="1" customWidth="1"/>
    <col min="7" max="7" width="17.7109375" style="106" bestFit="1" customWidth="1"/>
    <col min="8" max="8" width="7.42578125" style="108" bestFit="1" customWidth="1"/>
    <col min="9" max="9" width="14.42578125" style="95" bestFit="1" customWidth="1"/>
    <col min="10" max="10" width="14" bestFit="1" customWidth="1"/>
  </cols>
  <sheetData>
    <row r="1" spans="1:12">
      <c r="A1" s="88" t="s">
        <v>0</v>
      </c>
      <c r="B1" s="88" t="s">
        <v>173</v>
      </c>
      <c r="C1" s="88" t="s">
        <v>70</v>
      </c>
      <c r="D1" s="88" t="s">
        <v>1</v>
      </c>
      <c r="E1" s="88" t="s">
        <v>12</v>
      </c>
      <c r="F1" s="88" t="s">
        <v>168</v>
      </c>
      <c r="G1" s="88" t="s">
        <v>71</v>
      </c>
      <c r="H1" s="88" t="s">
        <v>166</v>
      </c>
      <c r="I1" s="88" t="s">
        <v>167</v>
      </c>
      <c r="J1" s="88" t="s">
        <v>169</v>
      </c>
      <c r="K1" t="s">
        <v>10</v>
      </c>
      <c r="L1" s="88" t="s">
        <v>188</v>
      </c>
    </row>
    <row r="2" spans="1:12">
      <c r="A2" s="121">
        <v>42310</v>
      </c>
      <c r="B2" s="121" t="s">
        <v>172</v>
      </c>
      <c r="C2" s="121" t="s">
        <v>178</v>
      </c>
      <c r="D2" s="110" t="s">
        <v>80</v>
      </c>
      <c r="E2" s="122">
        <v>-200</v>
      </c>
      <c r="F2" s="123">
        <v>300</v>
      </c>
      <c r="G2" s="123" t="s">
        <v>182</v>
      </c>
      <c r="H2" s="124">
        <v>10</v>
      </c>
      <c r="I2" s="125" t="s">
        <v>200</v>
      </c>
      <c r="J2" s="126">
        <f>Tableau4[[#This Row],[Distance parcourue]]/100</f>
        <v>3</v>
      </c>
      <c r="K2" s="110"/>
      <c r="L2" s="110" t="s">
        <v>199</v>
      </c>
    </row>
    <row r="3" spans="1:12">
      <c r="A3" s="91">
        <v>42321</v>
      </c>
      <c r="B3" s="91" t="s">
        <v>172</v>
      </c>
      <c r="C3" s="91" t="s">
        <v>178</v>
      </c>
      <c r="D3" s="88" t="s">
        <v>3</v>
      </c>
      <c r="E3" s="93">
        <v>-200.12</v>
      </c>
      <c r="F3" s="105"/>
      <c r="G3" s="105" t="s">
        <v>181</v>
      </c>
      <c r="H3" s="107"/>
      <c r="I3" s="94"/>
      <c r="J3" s="96">
        <f>Tableau4[[#This Row],[Distance parcourue]]/100</f>
        <v>0</v>
      </c>
      <c r="K3" s="88" t="s">
        <v>210</v>
      </c>
      <c r="L3" s="88" t="s">
        <v>209</v>
      </c>
    </row>
  </sheetData>
  <sheetProtection sheet="1" objects="1" scenarios="1"/>
  <conditionalFormatting sqref="E2:E1048576">
    <cfRule type="cellIs" dxfId="0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9"/>
  <dimension ref="A1:AC4"/>
  <sheetViews>
    <sheetView workbookViewId="0">
      <selection activeCell="A35" sqref="A3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40"/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1"/>
      <c r="R1" s="51">
        <v>1</v>
      </c>
      <c r="S1" s="51">
        <v>2</v>
      </c>
      <c r="T1" s="51">
        <v>3</v>
      </c>
      <c r="U1" s="51">
        <v>4</v>
      </c>
      <c r="V1" s="51">
        <v>5</v>
      </c>
      <c r="W1" s="51">
        <v>6</v>
      </c>
      <c r="X1" s="51">
        <v>7</v>
      </c>
      <c r="Y1" s="51">
        <v>8</v>
      </c>
      <c r="Z1" s="51">
        <v>9</v>
      </c>
      <c r="AA1" s="51">
        <v>10</v>
      </c>
      <c r="AB1" s="51">
        <v>11</v>
      </c>
      <c r="AC1" s="51">
        <v>12</v>
      </c>
    </row>
    <row r="2" spans="1:29">
      <c r="A2" s="142"/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3"/>
      <c r="R2" s="52" t="e">
        <f ca="1">SUM(INDIRECT("R4:R"&amp;COUNTA($C:$C)+3))</f>
        <v>#REF!</v>
      </c>
      <c r="S2" s="52" t="e">
        <f ca="1">SUM(INDIRECT("S4:S"&amp;COUNTA($C:$C)+3))</f>
        <v>#REF!</v>
      </c>
      <c r="T2" s="52" t="e">
        <f ca="1">SUM(INDIRECT("T4:T"&amp;COUNTA($C:$C)+3))</f>
        <v>#REF!</v>
      </c>
      <c r="U2" s="52" t="e">
        <f ca="1">SUM(INDIRECT("U4:U"&amp;COUNTA($C:$C)+3))</f>
        <v>#REF!</v>
      </c>
      <c r="V2" s="52" t="e">
        <f ca="1">SUM(INDIRECT("V4:V"&amp;COUNTA($C:$C)+3))</f>
        <v>#REF!</v>
      </c>
      <c r="W2" s="52" t="e">
        <f ca="1">SUM(INDIRECT("W4:W"&amp;COUNTA($C:$C)+3))</f>
        <v>#REF!</v>
      </c>
      <c r="X2" s="52" t="e">
        <f ca="1">SUM(INDIRECT("X4:X"&amp;COUNTA($C:$C)+3))</f>
        <v>#REF!</v>
      </c>
      <c r="Y2" s="52" t="e">
        <f ca="1">SUM(INDIRECT("Y4:Y"&amp;COUNTA($C:$C)+3))</f>
        <v>#REF!</v>
      </c>
      <c r="Z2" s="52" t="e">
        <f ca="1">SUM(INDIRECT("Z4:Z"&amp;COUNTA($C:$C)+3))</f>
        <v>#REF!</v>
      </c>
      <c r="AA2" s="52" t="e">
        <f ca="1">SUM(INDIRECT("AA4:AA"&amp;COUNTA($C:$C)+3))</f>
        <v>#REF!</v>
      </c>
      <c r="AB2" s="52" t="e">
        <f ca="1">SUM(INDIRECT("AB4:AB"&amp;COUNTA($C:$C)+3))</f>
        <v>#REF!</v>
      </c>
      <c r="AC2" s="52" t="e">
        <f ca="1">SUM(INDIRECT("AC4:AC"&amp;COUNTA($C:$C)+3))</f>
        <v>#REF!</v>
      </c>
    </row>
    <row r="3" spans="1:29" ht="25.5">
      <c r="A3" s="90" t="s">
        <v>2</v>
      </c>
      <c r="B3" s="47" t="s">
        <v>1</v>
      </c>
      <c r="C3" s="90" t="s">
        <v>18</v>
      </c>
      <c r="D3" s="47" t="s">
        <v>19</v>
      </c>
      <c r="E3" s="47" t="s">
        <v>165</v>
      </c>
      <c r="F3" s="48" t="s">
        <v>102</v>
      </c>
      <c r="G3" s="48" t="s">
        <v>103</v>
      </c>
      <c r="H3" s="49" t="s">
        <v>106</v>
      </c>
      <c r="I3" s="49" t="s">
        <v>107</v>
      </c>
      <c r="J3" s="49" t="s">
        <v>108</v>
      </c>
      <c r="K3" s="49" t="s">
        <v>109</v>
      </c>
      <c r="L3" s="49" t="s">
        <v>110</v>
      </c>
      <c r="M3" s="49" t="s">
        <v>111</v>
      </c>
      <c r="N3" s="49" t="s">
        <v>112</v>
      </c>
      <c r="O3" s="49" t="s">
        <v>113</v>
      </c>
      <c r="P3" s="49" t="s">
        <v>114</v>
      </c>
      <c r="Q3" s="49" t="s">
        <v>115</v>
      </c>
      <c r="R3" s="50" t="s">
        <v>132</v>
      </c>
      <c r="S3" s="50" t="s">
        <v>131</v>
      </c>
      <c r="T3" s="50" t="s">
        <v>133</v>
      </c>
      <c r="U3" s="50" t="s">
        <v>134</v>
      </c>
      <c r="V3" s="50" t="s">
        <v>135</v>
      </c>
      <c r="W3" s="50" t="s">
        <v>136</v>
      </c>
      <c r="X3" s="50" t="s">
        <v>137</v>
      </c>
      <c r="Y3" s="50" t="s">
        <v>138</v>
      </c>
      <c r="Z3" s="50" t="s">
        <v>139</v>
      </c>
      <c r="AA3" s="50" t="s">
        <v>140</v>
      </c>
      <c r="AB3" s="50" t="s">
        <v>141</v>
      </c>
      <c r="AC3" s="50" t="s">
        <v>142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53" t="e">
        <f t="shared" ref="R4:AC4" ca="1" si="0">F4-SUMPRODUCT((Libellés_principaux=$C4)*(Libellés_secondaires=$D4)*(Débit))</f>
        <v>#REF!</v>
      </c>
      <c r="S4" s="53" t="e">
        <f t="shared" ca="1" si="0"/>
        <v>#REF!</v>
      </c>
      <c r="T4" s="53" t="e">
        <f t="shared" ca="1" si="0"/>
        <v>#REF!</v>
      </c>
      <c r="U4" s="53" t="e">
        <f t="shared" ca="1" si="0"/>
        <v>#REF!</v>
      </c>
      <c r="V4" s="53" t="e">
        <f t="shared" ca="1" si="0"/>
        <v>#REF!</v>
      </c>
      <c r="W4" s="53" t="e">
        <f t="shared" ca="1" si="0"/>
        <v>#REF!</v>
      </c>
      <c r="X4" s="53" t="e">
        <f t="shared" ca="1" si="0"/>
        <v>#REF!</v>
      </c>
      <c r="Y4" s="53" t="e">
        <f t="shared" ca="1" si="0"/>
        <v>#REF!</v>
      </c>
      <c r="Z4" s="53" t="e">
        <f t="shared" ca="1" si="0"/>
        <v>#REF!</v>
      </c>
      <c r="AA4" s="53" t="e">
        <f t="shared" ca="1" si="0"/>
        <v>#REF!</v>
      </c>
      <c r="AB4" s="53" t="e">
        <f t="shared" ca="1" si="0"/>
        <v>#REF!</v>
      </c>
      <c r="AC4" s="53" t="e">
        <f t="shared" ca="1" si="0"/>
        <v>#REF!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40"/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</row>
    <row r="2" spans="1:20" ht="21" thickBot="1">
      <c r="A2" s="144" t="s">
        <v>161</v>
      </c>
      <c r="B2" s="145"/>
      <c r="C2" s="145"/>
      <c r="D2" s="145"/>
      <c r="E2" s="145"/>
      <c r="F2" s="145"/>
      <c r="G2" s="145"/>
      <c r="H2" s="145"/>
      <c r="I2" s="146"/>
      <c r="J2" s="58" t="s">
        <v>163</v>
      </c>
      <c r="K2" s="59"/>
      <c r="L2" s="59"/>
      <c r="M2" s="59"/>
      <c r="N2" s="59"/>
      <c r="O2" s="59"/>
      <c r="P2" s="59"/>
      <c r="Q2" s="59"/>
      <c r="R2" s="59"/>
      <c r="S2" s="59"/>
      <c r="T2" s="60"/>
    </row>
    <row r="3" spans="1:20" ht="21" thickBot="1">
      <c r="A3" s="147" t="s">
        <v>162</v>
      </c>
      <c r="B3" s="148"/>
      <c r="C3" s="148"/>
      <c r="D3" s="148"/>
      <c r="E3" s="148"/>
      <c r="F3" s="148"/>
      <c r="G3" s="148"/>
      <c r="H3" s="148"/>
      <c r="I3" s="148"/>
      <c r="J3" s="148"/>
      <c r="K3" s="148"/>
      <c r="L3" s="148"/>
      <c r="M3" s="148"/>
      <c r="N3" s="148"/>
      <c r="O3" s="148"/>
      <c r="P3" s="148"/>
      <c r="Q3" s="148"/>
      <c r="R3" s="149"/>
      <c r="S3" s="150" t="s">
        <v>147</v>
      </c>
      <c r="T3" s="151"/>
    </row>
    <row r="4" spans="1:20" ht="29.25" thickBot="1">
      <c r="A4" s="61" t="s">
        <v>148</v>
      </c>
      <c r="B4" s="152">
        <v>700</v>
      </c>
      <c r="C4" s="153"/>
      <c r="D4" s="61" t="s">
        <v>149</v>
      </c>
      <c r="E4" s="152">
        <v>200</v>
      </c>
      <c r="F4" s="153"/>
      <c r="G4" s="61" t="s">
        <v>3</v>
      </c>
      <c r="H4" s="152">
        <v>150</v>
      </c>
      <c r="I4" s="153"/>
      <c r="J4" s="61" t="s">
        <v>150</v>
      </c>
      <c r="K4" s="152">
        <v>120</v>
      </c>
      <c r="L4" s="153"/>
      <c r="M4" s="61" t="s">
        <v>151</v>
      </c>
      <c r="N4" s="152">
        <v>0</v>
      </c>
      <c r="O4" s="153"/>
      <c r="P4" s="61" t="s">
        <v>152</v>
      </c>
      <c r="Q4" s="152">
        <v>0</v>
      </c>
      <c r="R4" s="153"/>
      <c r="S4" s="62" t="s">
        <v>153</v>
      </c>
      <c r="T4" s="63">
        <f>SUM(T6:T16)</f>
        <v>0</v>
      </c>
    </row>
    <row r="5" spans="1:20" ht="29.25" thickBot="1">
      <c r="A5" s="64" t="s">
        <v>154</v>
      </c>
      <c r="B5" s="158">
        <f>B4-C17</f>
        <v>700</v>
      </c>
      <c r="C5" s="159"/>
      <c r="D5" s="65" t="s">
        <v>154</v>
      </c>
      <c r="E5" s="160">
        <f>E4-F17</f>
        <v>200</v>
      </c>
      <c r="F5" s="161"/>
      <c r="G5" s="65" t="s">
        <v>154</v>
      </c>
      <c r="H5" s="160">
        <f>H4-I17</f>
        <v>150</v>
      </c>
      <c r="I5" s="161"/>
      <c r="J5" s="65" t="s">
        <v>154</v>
      </c>
      <c r="K5" s="160">
        <f>K4-L17</f>
        <v>120</v>
      </c>
      <c r="L5" s="161"/>
      <c r="M5" s="65" t="s">
        <v>154</v>
      </c>
      <c r="N5" s="160">
        <f>N4-O17</f>
        <v>0</v>
      </c>
      <c r="O5" s="161"/>
      <c r="P5" s="65" t="s">
        <v>154</v>
      </c>
      <c r="Q5" s="160">
        <f>Q4-R17</f>
        <v>0</v>
      </c>
      <c r="R5" s="161"/>
      <c r="S5" s="66" t="s">
        <v>155</v>
      </c>
      <c r="T5" s="67" t="s">
        <v>156</v>
      </c>
    </row>
    <row r="6" spans="1:20" ht="18.75" thickBot="1">
      <c r="A6" s="66" t="s">
        <v>155</v>
      </c>
      <c r="B6" s="68" t="s">
        <v>157</v>
      </c>
      <c r="C6" s="67" t="s">
        <v>158</v>
      </c>
      <c r="D6" s="66" t="s">
        <v>155</v>
      </c>
      <c r="E6" s="68" t="s">
        <v>157</v>
      </c>
      <c r="F6" s="67" t="s">
        <v>158</v>
      </c>
      <c r="G6" s="66" t="s">
        <v>155</v>
      </c>
      <c r="H6" s="68" t="s">
        <v>157</v>
      </c>
      <c r="I6" s="67" t="s">
        <v>158</v>
      </c>
      <c r="J6" s="66" t="s">
        <v>155</v>
      </c>
      <c r="K6" s="68" t="s">
        <v>157</v>
      </c>
      <c r="L6" s="67" t="s">
        <v>158</v>
      </c>
      <c r="M6" s="66" t="s">
        <v>155</v>
      </c>
      <c r="N6" s="68" t="s">
        <v>157</v>
      </c>
      <c r="O6" s="67" t="s">
        <v>158</v>
      </c>
      <c r="P6" s="66" t="s">
        <v>155</v>
      </c>
      <c r="Q6" s="68" t="s">
        <v>157</v>
      </c>
      <c r="R6" s="67" t="s">
        <v>158</v>
      </c>
      <c r="S6" s="69"/>
      <c r="T6" s="70"/>
    </row>
    <row r="7" spans="1:20" ht="18">
      <c r="A7" s="71"/>
      <c r="B7" s="72"/>
      <c r="C7" s="70"/>
      <c r="D7" s="71"/>
      <c r="E7" s="72"/>
      <c r="F7" s="70"/>
      <c r="G7" s="71"/>
      <c r="H7" s="72"/>
      <c r="I7" s="70"/>
      <c r="J7" s="71"/>
      <c r="K7" s="72"/>
      <c r="L7" s="70"/>
      <c r="M7" s="71"/>
      <c r="N7" s="72"/>
      <c r="O7" s="70"/>
      <c r="P7" s="71"/>
      <c r="Q7" s="72"/>
      <c r="R7" s="70"/>
      <c r="S7" s="69"/>
      <c r="T7" s="70"/>
    </row>
    <row r="8" spans="1:20" ht="18">
      <c r="A8" s="73"/>
      <c r="B8" s="74"/>
      <c r="C8" s="75"/>
      <c r="D8" s="73"/>
      <c r="E8" s="74"/>
      <c r="F8" s="75"/>
      <c r="G8" s="73"/>
      <c r="H8" s="74"/>
      <c r="I8" s="75"/>
      <c r="J8" s="73"/>
      <c r="K8" s="74"/>
      <c r="L8" s="75"/>
      <c r="M8" s="73"/>
      <c r="N8" s="74"/>
      <c r="O8" s="75"/>
      <c r="P8" s="73"/>
      <c r="Q8" s="74"/>
      <c r="R8" s="75"/>
      <c r="S8" s="76"/>
      <c r="T8" s="75"/>
    </row>
    <row r="9" spans="1:20" ht="18">
      <c r="A9" s="73"/>
      <c r="B9" s="74"/>
      <c r="C9" s="75"/>
      <c r="D9" s="73"/>
      <c r="E9" s="74"/>
      <c r="F9" s="75"/>
      <c r="G9" s="73"/>
      <c r="H9" s="74"/>
      <c r="I9" s="75"/>
      <c r="J9" s="73"/>
      <c r="K9" s="74"/>
      <c r="L9" s="75"/>
      <c r="M9" s="73"/>
      <c r="N9" s="74"/>
      <c r="O9" s="75"/>
      <c r="P9" s="73"/>
      <c r="Q9" s="74"/>
      <c r="R9" s="75"/>
      <c r="S9" s="76"/>
      <c r="T9" s="75"/>
    </row>
    <row r="10" spans="1:20" ht="18">
      <c r="A10" s="73"/>
      <c r="B10" s="74"/>
      <c r="C10" s="75"/>
      <c r="D10" s="73"/>
      <c r="E10" s="74"/>
      <c r="F10" s="75"/>
      <c r="G10" s="73"/>
      <c r="H10" s="74"/>
      <c r="I10" s="75"/>
      <c r="J10" s="73"/>
      <c r="K10" s="74"/>
      <c r="L10" s="75"/>
      <c r="M10" s="73"/>
      <c r="N10" s="74"/>
      <c r="O10" s="75"/>
      <c r="P10" s="73"/>
      <c r="Q10" s="74"/>
      <c r="R10" s="75"/>
      <c r="S10" s="76"/>
      <c r="T10" s="75"/>
    </row>
    <row r="11" spans="1:20" ht="18">
      <c r="A11" s="73"/>
      <c r="B11" s="74"/>
      <c r="C11" s="75"/>
      <c r="D11" s="73"/>
      <c r="E11" s="74"/>
      <c r="F11" s="75"/>
      <c r="G11" s="73"/>
      <c r="H11" s="74"/>
      <c r="I11" s="75"/>
      <c r="J11" s="73"/>
      <c r="K11" s="74"/>
      <c r="L11" s="75"/>
      <c r="M11" s="73"/>
      <c r="N11" s="74"/>
      <c r="O11" s="75"/>
      <c r="P11" s="73"/>
      <c r="Q11" s="74"/>
      <c r="R11" s="75"/>
      <c r="S11" s="76"/>
      <c r="T11" s="75"/>
    </row>
    <row r="12" spans="1:20" ht="18">
      <c r="A12" s="73"/>
      <c r="B12" s="74"/>
      <c r="C12" s="75"/>
      <c r="D12" s="73"/>
      <c r="E12" s="74"/>
      <c r="F12" s="75"/>
      <c r="G12" s="73"/>
      <c r="H12" s="74"/>
      <c r="I12" s="75"/>
      <c r="J12" s="73"/>
      <c r="K12" s="74"/>
      <c r="L12" s="75"/>
      <c r="M12" s="73"/>
      <c r="N12" s="74"/>
      <c r="O12" s="75"/>
      <c r="P12" s="73"/>
      <c r="Q12" s="74"/>
      <c r="R12" s="75"/>
      <c r="S12" s="76"/>
      <c r="T12" s="75"/>
    </row>
    <row r="13" spans="1:20" ht="18">
      <c r="A13" s="76"/>
      <c r="B13" s="74"/>
      <c r="C13" s="75"/>
      <c r="D13" s="76"/>
      <c r="E13" s="74"/>
      <c r="F13" s="75"/>
      <c r="G13" s="76"/>
      <c r="H13" s="74"/>
      <c r="I13" s="75"/>
      <c r="J13" s="76"/>
      <c r="K13" s="74"/>
      <c r="L13" s="75"/>
      <c r="M13" s="76"/>
      <c r="N13" s="74"/>
      <c r="O13" s="75"/>
      <c r="P13" s="76"/>
      <c r="Q13" s="74"/>
      <c r="R13" s="75"/>
      <c r="S13" s="76"/>
      <c r="T13" s="75"/>
    </row>
    <row r="14" spans="1:20" ht="18">
      <c r="A14" s="76"/>
      <c r="B14" s="74"/>
      <c r="C14" s="75"/>
      <c r="D14" s="76"/>
      <c r="E14" s="74"/>
      <c r="F14" s="75"/>
      <c r="G14" s="76"/>
      <c r="H14" s="74"/>
      <c r="I14" s="75"/>
      <c r="J14" s="76"/>
      <c r="K14" s="74"/>
      <c r="L14" s="75"/>
      <c r="M14" s="76"/>
      <c r="N14" s="74"/>
      <c r="O14" s="75"/>
      <c r="P14" s="76"/>
      <c r="Q14" s="74"/>
      <c r="R14" s="75"/>
      <c r="S14" s="76"/>
      <c r="T14" s="75"/>
    </row>
    <row r="15" spans="1:20" ht="18">
      <c r="A15" s="76"/>
      <c r="B15" s="74"/>
      <c r="C15" s="75"/>
      <c r="D15" s="76"/>
      <c r="E15" s="74"/>
      <c r="F15" s="75"/>
      <c r="G15" s="76"/>
      <c r="H15" s="74"/>
      <c r="I15" s="75"/>
      <c r="J15" s="76"/>
      <c r="K15" s="74"/>
      <c r="L15" s="75"/>
      <c r="M15" s="76"/>
      <c r="N15" s="74"/>
      <c r="O15" s="75"/>
      <c r="P15" s="76"/>
      <c r="Q15" s="74"/>
      <c r="R15" s="75"/>
      <c r="S15" s="76"/>
      <c r="T15" s="75"/>
    </row>
    <row r="16" spans="1:20" ht="18.75" thickBot="1">
      <c r="A16" s="77"/>
      <c r="B16" s="78"/>
      <c r="C16" s="79"/>
      <c r="D16" s="77"/>
      <c r="E16" s="78"/>
      <c r="F16" s="79"/>
      <c r="G16" s="77"/>
      <c r="H16" s="78"/>
      <c r="I16" s="79"/>
      <c r="J16" s="77"/>
      <c r="K16" s="78"/>
      <c r="L16" s="79"/>
      <c r="M16" s="77"/>
      <c r="N16" s="78"/>
      <c r="O16" s="79"/>
      <c r="P16" s="77"/>
      <c r="Q16" s="78"/>
      <c r="R16" s="79"/>
      <c r="S16" s="80"/>
      <c r="T16" s="81"/>
    </row>
    <row r="17" spans="1:20" ht="29.25" thickBot="1">
      <c r="A17" s="82" t="str">
        <f>"Total "&amp;A4</f>
        <v>Total Achats divers</v>
      </c>
      <c r="B17" s="83">
        <f>SUM(B7:B16)</f>
        <v>0</v>
      </c>
      <c r="C17" s="84">
        <f t="array" ref="C17">SUMPRODUCT((IF(B7:B16=0,C7:C16,B7:B16))*1)</f>
        <v>0</v>
      </c>
      <c r="D17" s="82" t="str">
        <f>"Total "&amp;D4</f>
        <v>Total Habillement</v>
      </c>
      <c r="E17" s="83">
        <f>SUM(E7:E16)</f>
        <v>0</v>
      </c>
      <c r="F17" s="84">
        <f t="array" ref="F17">SUMPRODUCT((IF(E7:E16=0,F7:F16,E7:E16))*1)</f>
        <v>0</v>
      </c>
      <c r="G17" s="82" t="str">
        <f>"Total "&amp;G4</f>
        <v>Total Divers</v>
      </c>
      <c r="H17" s="83">
        <f>SUM(H7:H16)</f>
        <v>0</v>
      </c>
      <c r="I17" s="84">
        <f t="array" ref="I17">SUMPRODUCT((IF(H7:H16=0,I7:I16,H7:H16))*1)</f>
        <v>0</v>
      </c>
      <c r="J17" s="82" t="str">
        <f>"Total "&amp;J4</f>
        <v>Total Cantine</v>
      </c>
      <c r="K17" s="83">
        <f>SUM(K7:K16)</f>
        <v>0</v>
      </c>
      <c r="L17" s="84">
        <f t="array" ref="L17">SUMPRODUCT((IF(K7:K16=0,L7:L16,K7:K16))*1)</f>
        <v>0</v>
      </c>
      <c r="M17" s="82" t="str">
        <f>"Total "&amp;M4</f>
        <v>Total Extra</v>
      </c>
      <c r="N17" s="83">
        <f>SUM(N7:N16)</f>
        <v>0</v>
      </c>
      <c r="O17" s="84">
        <f t="array" ref="O17">SUMPRODUCT((IF(N7:N16=0,O7:O16,N7:N16))*1)</f>
        <v>0</v>
      </c>
      <c r="P17" s="82" t="str">
        <f>"Total "&amp;P4</f>
        <v>Total Autre</v>
      </c>
      <c r="Q17" s="83">
        <f>SUM(Q7:Q16)</f>
        <v>0</v>
      </c>
      <c r="R17" s="84">
        <f t="array" ref="R17">SUMPRODUCT((IF(Q7:Q16=0,R7:R16,Q7:Q16))*1)</f>
        <v>0</v>
      </c>
      <c r="S17" s="82" t="s">
        <v>159</v>
      </c>
      <c r="T17" s="85">
        <f>T4</f>
        <v>0</v>
      </c>
    </row>
    <row r="18" spans="1:20" ht="31.5">
      <c r="A18" s="86" t="s">
        <v>160</v>
      </c>
      <c r="B18" s="154"/>
      <c r="C18" s="154"/>
      <c r="D18" s="154"/>
      <c r="E18" s="154"/>
      <c r="F18" s="154"/>
      <c r="G18" s="154"/>
      <c r="H18" s="154"/>
      <c r="I18" s="154"/>
      <c r="J18" s="154"/>
      <c r="K18" s="154"/>
      <c r="L18" s="154"/>
      <c r="M18" s="154"/>
      <c r="N18" s="154"/>
      <c r="O18" s="154"/>
      <c r="P18" s="154"/>
      <c r="Q18" s="154"/>
      <c r="R18" s="154"/>
      <c r="S18" s="154"/>
      <c r="T18" s="155"/>
    </row>
    <row r="19" spans="1:20" ht="16.5" thickBot="1">
      <c r="A19" s="87"/>
      <c r="B19" s="156"/>
      <c r="C19" s="156"/>
      <c r="D19" s="156"/>
      <c r="E19" s="156"/>
      <c r="F19" s="156"/>
      <c r="G19" s="156"/>
      <c r="H19" s="156"/>
      <c r="I19" s="156"/>
      <c r="J19" s="156"/>
      <c r="K19" s="156"/>
      <c r="L19" s="156"/>
      <c r="M19" s="156"/>
      <c r="N19" s="156"/>
      <c r="O19" s="156"/>
      <c r="P19" s="156"/>
      <c r="Q19" s="156"/>
      <c r="R19" s="156"/>
      <c r="S19" s="156"/>
      <c r="T19" s="157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Choix2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Ben</cp:lastModifiedBy>
  <dcterms:created xsi:type="dcterms:W3CDTF">2004-03-07T20:52:29Z</dcterms:created>
  <dcterms:modified xsi:type="dcterms:W3CDTF">2015-11-11T22:37:56Z</dcterms:modified>
</cp:coreProperties>
</file>