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4240" windowHeight="13740"/>
  </bookViews>
  <sheets>
    <sheet name="Feuil1" sheetId="1" r:id="rId1"/>
  </sheets>
  <functionGroups builtInGroupCount="17"/>
  <definedNames>
    <definedName name="_xlnm._FilterDatabase" localSheetId="0" hidden="1">Feuil1!$V$1:$AO$1</definedName>
  </definedNames>
  <calcPr calcId="14562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1000" i="1" l="1"/>
  <c r="AH999" i="1"/>
  <c r="AH998" i="1"/>
  <c r="AH997" i="1"/>
  <c r="AH996" i="1"/>
  <c r="AH995" i="1"/>
  <c r="AH994" i="1"/>
  <c r="AH993" i="1"/>
  <c r="AH992" i="1"/>
  <c r="AH991" i="1"/>
  <c r="AH990" i="1"/>
  <c r="AH989" i="1"/>
  <c r="AH988" i="1"/>
  <c r="AH987" i="1"/>
  <c r="AH986" i="1"/>
  <c r="AH985" i="1"/>
  <c r="AH984" i="1"/>
  <c r="AH983" i="1"/>
  <c r="AH982" i="1"/>
  <c r="AH981" i="1"/>
  <c r="AH980" i="1"/>
  <c r="AH979" i="1"/>
  <c r="AH978" i="1"/>
  <c r="AH977" i="1"/>
  <c r="AH976" i="1"/>
  <c r="AH975" i="1"/>
  <c r="AH974" i="1"/>
  <c r="AH973" i="1"/>
  <c r="AH972" i="1"/>
  <c r="AH971" i="1"/>
  <c r="AH970" i="1"/>
  <c r="AH969" i="1"/>
  <c r="AH968" i="1"/>
  <c r="AH967" i="1"/>
  <c r="AH966" i="1"/>
  <c r="AH965" i="1"/>
  <c r="AH964" i="1"/>
  <c r="AH963" i="1"/>
  <c r="AH962" i="1"/>
  <c r="AH961" i="1"/>
  <c r="AH960" i="1"/>
  <c r="AH959" i="1"/>
  <c r="AH958" i="1"/>
  <c r="AH957" i="1"/>
  <c r="AH956" i="1"/>
  <c r="AH955" i="1"/>
  <c r="AH954" i="1"/>
  <c r="AH953" i="1"/>
  <c r="AH952" i="1"/>
  <c r="AH951" i="1"/>
  <c r="AH950" i="1"/>
  <c r="AH949" i="1"/>
  <c r="AH948" i="1"/>
  <c r="AH947" i="1"/>
  <c r="AH946" i="1"/>
  <c r="AH945" i="1"/>
  <c r="AH944" i="1"/>
  <c r="AH943" i="1"/>
  <c r="AH942" i="1"/>
  <c r="AH941" i="1"/>
  <c r="AH940" i="1"/>
  <c r="AH939" i="1"/>
  <c r="AH938" i="1"/>
  <c r="AH937" i="1"/>
  <c r="AH936" i="1"/>
  <c r="AH935" i="1"/>
  <c r="AH934" i="1"/>
  <c r="AH933" i="1"/>
  <c r="AH932" i="1"/>
  <c r="AH931" i="1"/>
  <c r="AH930" i="1"/>
  <c r="AH929" i="1"/>
  <c r="AH928" i="1"/>
  <c r="AH927" i="1"/>
  <c r="AH926" i="1"/>
  <c r="AH925" i="1"/>
  <c r="AH924" i="1"/>
  <c r="AH923" i="1"/>
  <c r="AH922" i="1"/>
  <c r="AH921" i="1"/>
  <c r="AH920" i="1"/>
  <c r="AH919" i="1"/>
  <c r="AH918" i="1"/>
  <c r="AH917" i="1"/>
  <c r="AH916" i="1"/>
  <c r="AH915" i="1"/>
  <c r="AH914" i="1"/>
  <c r="AH913" i="1"/>
  <c r="AH912" i="1"/>
  <c r="AH911" i="1"/>
  <c r="AH910" i="1"/>
  <c r="AH909" i="1"/>
  <c r="AH908" i="1"/>
  <c r="AH907" i="1"/>
  <c r="AH906" i="1"/>
  <c r="AH905" i="1"/>
  <c r="AH904" i="1"/>
  <c r="AH903" i="1"/>
  <c r="AH902" i="1"/>
  <c r="AH901" i="1"/>
  <c r="AH900" i="1"/>
  <c r="AH899" i="1"/>
  <c r="AH898" i="1"/>
  <c r="AH897" i="1"/>
  <c r="AH896" i="1"/>
  <c r="AH895" i="1"/>
  <c r="AH894" i="1"/>
  <c r="AH893" i="1"/>
  <c r="AH892" i="1"/>
  <c r="AH891" i="1"/>
  <c r="AH890" i="1"/>
  <c r="AH889" i="1"/>
  <c r="AH888" i="1"/>
  <c r="AH887" i="1"/>
  <c r="AH886" i="1"/>
  <c r="AH885" i="1"/>
  <c r="AH884" i="1"/>
  <c r="AH883" i="1"/>
  <c r="AH882" i="1"/>
  <c r="AH881" i="1"/>
  <c r="AH880" i="1"/>
  <c r="AH879" i="1"/>
  <c r="AH878" i="1"/>
  <c r="AH877" i="1"/>
  <c r="AH876" i="1"/>
  <c r="AH875" i="1"/>
  <c r="AH874" i="1"/>
  <c r="AH873" i="1"/>
  <c r="AH872" i="1"/>
  <c r="AH871" i="1"/>
  <c r="AH870" i="1"/>
  <c r="AH869" i="1"/>
  <c r="AH868" i="1"/>
  <c r="AH867" i="1"/>
  <c r="AH866" i="1"/>
  <c r="AH865" i="1"/>
  <c r="AH864" i="1"/>
  <c r="AH863" i="1"/>
  <c r="AH862" i="1"/>
  <c r="AH861" i="1"/>
  <c r="AH860" i="1"/>
  <c r="AH859" i="1"/>
  <c r="AH858" i="1"/>
  <c r="AH857" i="1"/>
  <c r="AH856" i="1"/>
  <c r="AH855" i="1"/>
  <c r="AH854" i="1"/>
  <c r="AH853" i="1"/>
  <c r="AH852" i="1"/>
  <c r="AH851" i="1"/>
  <c r="AH850" i="1"/>
  <c r="AH849" i="1"/>
  <c r="AH848" i="1"/>
  <c r="AH847" i="1"/>
  <c r="AH846" i="1"/>
  <c r="AH845" i="1"/>
  <c r="AH844" i="1"/>
  <c r="AH843" i="1"/>
  <c r="AH842" i="1"/>
  <c r="AH841" i="1"/>
  <c r="AH840" i="1"/>
  <c r="AH839" i="1"/>
  <c r="AH838" i="1"/>
  <c r="AH837" i="1"/>
  <c r="AH836" i="1"/>
  <c r="AH835" i="1"/>
  <c r="AH834" i="1"/>
  <c r="AH833" i="1"/>
  <c r="AH832" i="1"/>
  <c r="AH831" i="1"/>
  <c r="AH830" i="1"/>
  <c r="AH829" i="1"/>
  <c r="AH828" i="1"/>
  <c r="AH827" i="1"/>
  <c r="AH826" i="1"/>
  <c r="AH825" i="1"/>
  <c r="AH824" i="1"/>
  <c r="AH823" i="1"/>
  <c r="AH822" i="1"/>
  <c r="AH821" i="1"/>
  <c r="AH820" i="1"/>
  <c r="AH819" i="1"/>
  <c r="AH818" i="1"/>
  <c r="AH817" i="1"/>
  <c r="AH816" i="1"/>
  <c r="AH815" i="1"/>
  <c r="AH814" i="1"/>
  <c r="AH813" i="1"/>
  <c r="AH812" i="1"/>
  <c r="AH811" i="1"/>
  <c r="AH810" i="1"/>
  <c r="AH809" i="1"/>
  <c r="AH808" i="1"/>
  <c r="AH807" i="1"/>
  <c r="AH806" i="1"/>
  <c r="AH805" i="1"/>
  <c r="AH804" i="1"/>
  <c r="AH803" i="1"/>
  <c r="AH802" i="1"/>
  <c r="AH801" i="1"/>
  <c r="AH800" i="1"/>
  <c r="AH799" i="1"/>
  <c r="AH798" i="1"/>
  <c r="AH797" i="1"/>
  <c r="AH796" i="1"/>
  <c r="AH795" i="1"/>
  <c r="AH794" i="1"/>
  <c r="AH793" i="1"/>
  <c r="AH792" i="1"/>
  <c r="AH791" i="1"/>
  <c r="AH790" i="1"/>
  <c r="AH789" i="1"/>
  <c r="AH788" i="1"/>
  <c r="AH787" i="1"/>
  <c r="AH786" i="1"/>
  <c r="AH785" i="1"/>
  <c r="AH784" i="1"/>
  <c r="AH783" i="1"/>
  <c r="AH782" i="1"/>
  <c r="AH781" i="1"/>
  <c r="AH780" i="1"/>
  <c r="AH779" i="1"/>
  <c r="AH778" i="1"/>
  <c r="AH777" i="1"/>
  <c r="AH776" i="1"/>
  <c r="AH775" i="1"/>
  <c r="AH774" i="1"/>
  <c r="AH773" i="1"/>
  <c r="AH772" i="1"/>
  <c r="AH771" i="1"/>
  <c r="AH770" i="1"/>
  <c r="AH769" i="1"/>
  <c r="AH768" i="1"/>
  <c r="AH767" i="1"/>
  <c r="AH766" i="1"/>
  <c r="AH765" i="1"/>
  <c r="AH764" i="1"/>
  <c r="AH763" i="1"/>
  <c r="AH762" i="1"/>
  <c r="AH761" i="1"/>
  <c r="AH760" i="1"/>
  <c r="AH759" i="1"/>
  <c r="AH758" i="1"/>
  <c r="AH757" i="1"/>
  <c r="AH756" i="1"/>
  <c r="AH755" i="1"/>
  <c r="AH754" i="1"/>
  <c r="AH753" i="1"/>
  <c r="AH752" i="1"/>
  <c r="AH751" i="1"/>
  <c r="AH750" i="1"/>
  <c r="AH749" i="1"/>
  <c r="AH748" i="1"/>
  <c r="AH747" i="1"/>
  <c r="AH746" i="1"/>
  <c r="AH745" i="1"/>
  <c r="AH744" i="1"/>
  <c r="AH743" i="1"/>
  <c r="AH742" i="1"/>
  <c r="AH741" i="1"/>
  <c r="AH740" i="1"/>
  <c r="AH739" i="1"/>
  <c r="AH738" i="1"/>
  <c r="AH737" i="1"/>
  <c r="AH736" i="1"/>
  <c r="AH735" i="1"/>
  <c r="AH734" i="1"/>
  <c r="AH733" i="1"/>
  <c r="AH732" i="1"/>
  <c r="AH731" i="1"/>
  <c r="AH730" i="1"/>
  <c r="AH729" i="1"/>
  <c r="AH728" i="1"/>
  <c r="AH727" i="1"/>
  <c r="AH726" i="1"/>
  <c r="AH725" i="1"/>
  <c r="AH724" i="1"/>
  <c r="AH723" i="1"/>
  <c r="AH722" i="1"/>
  <c r="AH721" i="1"/>
  <c r="AH720" i="1"/>
  <c r="AH719" i="1"/>
  <c r="AH718" i="1"/>
  <c r="AH717" i="1"/>
  <c r="AH716" i="1"/>
  <c r="AH715" i="1"/>
  <c r="AH714" i="1"/>
  <c r="AH713" i="1"/>
  <c r="AH712" i="1"/>
  <c r="AH711" i="1"/>
  <c r="AH710" i="1"/>
  <c r="AH709" i="1"/>
  <c r="AH708" i="1"/>
  <c r="AH707" i="1"/>
  <c r="AH706" i="1"/>
  <c r="AH705" i="1"/>
  <c r="AH704" i="1"/>
  <c r="AH703" i="1"/>
  <c r="AH702" i="1"/>
  <c r="AH701" i="1"/>
  <c r="AH700" i="1"/>
  <c r="AH699" i="1"/>
  <c r="AH698" i="1"/>
  <c r="AH697" i="1"/>
  <c r="AH696" i="1"/>
  <c r="AH695" i="1"/>
  <c r="AH694" i="1"/>
  <c r="AH693" i="1"/>
  <c r="AH692" i="1"/>
  <c r="AH691" i="1"/>
  <c r="AH690" i="1"/>
  <c r="AH689" i="1"/>
  <c r="AH688" i="1"/>
  <c r="AH687" i="1"/>
  <c r="AH686" i="1"/>
  <c r="AH685" i="1"/>
  <c r="AH684" i="1"/>
  <c r="AH683" i="1"/>
  <c r="AH682" i="1"/>
  <c r="AH681" i="1"/>
  <c r="AH680" i="1"/>
  <c r="AH679" i="1"/>
  <c r="AH678" i="1"/>
  <c r="AH677" i="1"/>
  <c r="AH676" i="1"/>
  <c r="AH675" i="1"/>
  <c r="AH674" i="1"/>
  <c r="AH673" i="1"/>
  <c r="AH672" i="1"/>
  <c r="AH671" i="1"/>
  <c r="AH670" i="1"/>
  <c r="AH669" i="1"/>
  <c r="AH668" i="1"/>
  <c r="AH667" i="1"/>
  <c r="AH666" i="1"/>
  <c r="AH665" i="1"/>
  <c r="AH664" i="1"/>
  <c r="AH663" i="1"/>
  <c r="AH662" i="1"/>
  <c r="AH661" i="1"/>
  <c r="AH660" i="1"/>
  <c r="AH659" i="1"/>
  <c r="AH658" i="1"/>
  <c r="AH657" i="1"/>
  <c r="AH656" i="1"/>
  <c r="AH655" i="1"/>
  <c r="AH654" i="1"/>
  <c r="AH653" i="1"/>
  <c r="AH652" i="1"/>
  <c r="AH651" i="1"/>
  <c r="AH650" i="1"/>
  <c r="AH649" i="1"/>
  <c r="AH648" i="1"/>
  <c r="AH647" i="1"/>
  <c r="AH646" i="1"/>
  <c r="AH645" i="1"/>
  <c r="AH644" i="1"/>
  <c r="AH643" i="1"/>
  <c r="AH642" i="1"/>
  <c r="AH641" i="1"/>
  <c r="AH640" i="1"/>
  <c r="AH639" i="1"/>
  <c r="AH638" i="1"/>
  <c r="AH637" i="1"/>
  <c r="AH636" i="1"/>
  <c r="AH635" i="1"/>
  <c r="AH634" i="1"/>
  <c r="AH633" i="1"/>
  <c r="AH632" i="1"/>
  <c r="AH631" i="1"/>
  <c r="AH630" i="1"/>
  <c r="AH629" i="1"/>
  <c r="AH628" i="1"/>
  <c r="AH627" i="1"/>
  <c r="AH626" i="1"/>
  <c r="AH625" i="1"/>
  <c r="AH624" i="1"/>
  <c r="AH623" i="1"/>
  <c r="AH622" i="1"/>
  <c r="AH621" i="1"/>
  <c r="AH620" i="1"/>
  <c r="AH619" i="1"/>
  <c r="AH618" i="1"/>
  <c r="AH617" i="1"/>
  <c r="AH616" i="1"/>
  <c r="AH615" i="1"/>
  <c r="AH614" i="1"/>
  <c r="AH613" i="1"/>
  <c r="AH612" i="1"/>
  <c r="AH611" i="1"/>
  <c r="AH610" i="1"/>
  <c r="AH609" i="1"/>
  <c r="AH608" i="1"/>
  <c r="AH607" i="1"/>
  <c r="AH606" i="1"/>
  <c r="AH605" i="1"/>
  <c r="AH604" i="1"/>
  <c r="AH603" i="1"/>
  <c r="AH602" i="1"/>
  <c r="AH601" i="1"/>
  <c r="AH600" i="1"/>
  <c r="AH599" i="1"/>
  <c r="AH598" i="1"/>
  <c r="AH597" i="1"/>
  <c r="AH596" i="1"/>
  <c r="AH595" i="1"/>
  <c r="AH594" i="1"/>
  <c r="AH593" i="1"/>
  <c r="AH592" i="1"/>
  <c r="AH591" i="1"/>
  <c r="AH590" i="1"/>
  <c r="AH589" i="1"/>
  <c r="AH588" i="1"/>
  <c r="AH587" i="1"/>
  <c r="AH586" i="1"/>
  <c r="AH585" i="1"/>
  <c r="AH584" i="1"/>
  <c r="AH583" i="1"/>
  <c r="AH582" i="1"/>
  <c r="AH581" i="1"/>
  <c r="AH580" i="1"/>
  <c r="AH579" i="1"/>
  <c r="AH578" i="1"/>
  <c r="AH577" i="1"/>
  <c r="AH576" i="1"/>
  <c r="AH575" i="1"/>
  <c r="AH574" i="1"/>
  <c r="AH573" i="1"/>
  <c r="AH572" i="1"/>
  <c r="AH571" i="1"/>
  <c r="AH570" i="1"/>
  <c r="AH569" i="1"/>
  <c r="AH568" i="1"/>
  <c r="AH567" i="1"/>
  <c r="AH566" i="1"/>
  <c r="AH565" i="1"/>
  <c r="AH564" i="1"/>
  <c r="AH563" i="1"/>
  <c r="AH562" i="1"/>
  <c r="AH561" i="1"/>
  <c r="AH560" i="1"/>
  <c r="AH559" i="1"/>
  <c r="AH558" i="1"/>
  <c r="AH557" i="1"/>
  <c r="AH556" i="1"/>
  <c r="AH555" i="1"/>
  <c r="AH554" i="1"/>
  <c r="AH553" i="1"/>
  <c r="AH552" i="1"/>
  <c r="AH551" i="1"/>
  <c r="AH550" i="1"/>
  <c r="AH549" i="1"/>
  <c r="AH548" i="1"/>
  <c r="AH547" i="1"/>
  <c r="AH546" i="1"/>
  <c r="AH545" i="1"/>
  <c r="AH544" i="1"/>
  <c r="AH543" i="1"/>
  <c r="AH542" i="1"/>
  <c r="AH541" i="1"/>
  <c r="AH540" i="1"/>
  <c r="AH539" i="1"/>
  <c r="AH538" i="1"/>
  <c r="AH537" i="1"/>
  <c r="AH536" i="1"/>
  <c r="AH535" i="1"/>
  <c r="AH534" i="1"/>
  <c r="AH533" i="1"/>
  <c r="AH532" i="1"/>
  <c r="AH531" i="1"/>
  <c r="AH530" i="1"/>
  <c r="AH529" i="1"/>
  <c r="AH528" i="1"/>
  <c r="AH527" i="1"/>
  <c r="AH526" i="1"/>
  <c r="AH525" i="1"/>
  <c r="AH524" i="1"/>
  <c r="AH523" i="1"/>
  <c r="AH522" i="1"/>
  <c r="AH521" i="1"/>
  <c r="AH520" i="1"/>
  <c r="AH519" i="1"/>
  <c r="AH518" i="1"/>
  <c r="AH517" i="1"/>
  <c r="AH516" i="1"/>
  <c r="AH515" i="1"/>
  <c r="AH514" i="1"/>
  <c r="AH513" i="1"/>
  <c r="AH512" i="1"/>
  <c r="AH511" i="1"/>
  <c r="AH510" i="1"/>
  <c r="AH509" i="1"/>
  <c r="AH508" i="1"/>
  <c r="AH507" i="1"/>
  <c r="AH506" i="1"/>
  <c r="AH505" i="1"/>
  <c r="AH504" i="1"/>
  <c r="AH503" i="1"/>
  <c r="AH502" i="1"/>
  <c r="AH501" i="1"/>
  <c r="AH500" i="1"/>
  <c r="AH499" i="1"/>
  <c r="AH498" i="1"/>
  <c r="AH497" i="1"/>
  <c r="AH496" i="1"/>
  <c r="AH495" i="1"/>
  <c r="AH494" i="1"/>
  <c r="AH493" i="1"/>
  <c r="AH492" i="1"/>
  <c r="AH491" i="1"/>
  <c r="AH490" i="1"/>
  <c r="AH489" i="1"/>
  <c r="AH488" i="1"/>
  <c r="AH487" i="1"/>
  <c r="AH486" i="1"/>
  <c r="AH485" i="1"/>
  <c r="AH484" i="1"/>
  <c r="AH483" i="1"/>
  <c r="AH482" i="1"/>
  <c r="AH481" i="1"/>
  <c r="AH480" i="1"/>
  <c r="AH479" i="1"/>
  <c r="AH478" i="1"/>
  <c r="AH477" i="1"/>
  <c r="AH476" i="1"/>
  <c r="AH475" i="1"/>
  <c r="AH474" i="1"/>
  <c r="AH473" i="1"/>
  <c r="AH472" i="1"/>
  <c r="AH471" i="1"/>
  <c r="AH470" i="1"/>
  <c r="AH469" i="1"/>
  <c r="AH468" i="1"/>
  <c r="AH467" i="1"/>
  <c r="AH466" i="1"/>
  <c r="AH465" i="1"/>
  <c r="AH464" i="1"/>
  <c r="AH463" i="1"/>
  <c r="AH462" i="1"/>
  <c r="AH461" i="1"/>
  <c r="AH460" i="1"/>
  <c r="AH459" i="1"/>
  <c r="AH458" i="1"/>
  <c r="AH457" i="1"/>
  <c r="AH456" i="1"/>
  <c r="AH455" i="1"/>
  <c r="AH454" i="1"/>
  <c r="AH453" i="1"/>
  <c r="AH452" i="1"/>
  <c r="AH451" i="1"/>
  <c r="AH450" i="1"/>
  <c r="AH449" i="1"/>
  <c r="AH448" i="1"/>
  <c r="AH447" i="1"/>
  <c r="AH446" i="1"/>
  <c r="AH445" i="1"/>
  <c r="AH444" i="1"/>
  <c r="AH443" i="1"/>
  <c r="AH442" i="1"/>
  <c r="AH441" i="1"/>
  <c r="AH440" i="1"/>
  <c r="AH439" i="1"/>
  <c r="AH438" i="1"/>
  <c r="AH437" i="1"/>
  <c r="AH436" i="1"/>
  <c r="AH435" i="1"/>
  <c r="AH434" i="1"/>
  <c r="AH433" i="1"/>
  <c r="AH432" i="1"/>
  <c r="AH431" i="1"/>
  <c r="AH430" i="1"/>
  <c r="AH429" i="1"/>
  <c r="AH428" i="1"/>
  <c r="AH427" i="1"/>
  <c r="AH426" i="1"/>
  <c r="AH425" i="1"/>
  <c r="AH424" i="1"/>
  <c r="AH423" i="1"/>
  <c r="AH422" i="1"/>
  <c r="AH421" i="1"/>
  <c r="AH420" i="1"/>
  <c r="AH419" i="1"/>
  <c r="AH418" i="1"/>
  <c r="AH417" i="1"/>
  <c r="AH416" i="1"/>
  <c r="AH415" i="1"/>
  <c r="AH414" i="1"/>
  <c r="AH413" i="1"/>
  <c r="AH412" i="1"/>
  <c r="AH411" i="1"/>
  <c r="AH410" i="1"/>
  <c r="AH409" i="1"/>
  <c r="AH408" i="1"/>
  <c r="AH407" i="1"/>
  <c r="AH406" i="1"/>
  <c r="AH405" i="1"/>
  <c r="AH404" i="1"/>
  <c r="AH403" i="1"/>
  <c r="AH402" i="1"/>
  <c r="AH401" i="1"/>
  <c r="AH400" i="1"/>
  <c r="AH399" i="1"/>
  <c r="AH398" i="1"/>
  <c r="AH397" i="1"/>
  <c r="AH396" i="1"/>
  <c r="AH395" i="1"/>
  <c r="AH394" i="1"/>
  <c r="AH393" i="1"/>
  <c r="AH392" i="1"/>
  <c r="AH391" i="1"/>
  <c r="AH390" i="1"/>
  <c r="AH389" i="1"/>
  <c r="AH388" i="1"/>
  <c r="AH387" i="1"/>
  <c r="AH386" i="1"/>
  <c r="AH385" i="1"/>
  <c r="AH384" i="1"/>
  <c r="AH383" i="1"/>
  <c r="AH382" i="1"/>
  <c r="AH381" i="1"/>
  <c r="AH380" i="1"/>
  <c r="AH379" i="1"/>
  <c r="AH378" i="1"/>
  <c r="AH377" i="1"/>
  <c r="AH376" i="1"/>
  <c r="AH375" i="1"/>
  <c r="AH374" i="1"/>
  <c r="AH373" i="1"/>
  <c r="AH372" i="1"/>
  <c r="AH371" i="1"/>
  <c r="AH370" i="1"/>
  <c r="AH369" i="1"/>
  <c r="AH368" i="1"/>
  <c r="AH367" i="1"/>
  <c r="AH366" i="1"/>
  <c r="AH365" i="1"/>
  <c r="AH364" i="1"/>
  <c r="AH363" i="1"/>
  <c r="AH362" i="1"/>
  <c r="AH361" i="1"/>
  <c r="AH360" i="1"/>
  <c r="AH359" i="1"/>
  <c r="AH358" i="1"/>
  <c r="AH357" i="1"/>
  <c r="AH356" i="1"/>
  <c r="AH355" i="1"/>
  <c r="AH354" i="1"/>
  <c r="AH353" i="1"/>
  <c r="AH352" i="1"/>
  <c r="AH351" i="1"/>
  <c r="AH350" i="1"/>
  <c r="AH349" i="1"/>
  <c r="AH348" i="1"/>
  <c r="AH347" i="1"/>
  <c r="AH346" i="1"/>
  <c r="AH345" i="1"/>
  <c r="AH344" i="1"/>
  <c r="AH343" i="1"/>
  <c r="AH342" i="1"/>
  <c r="AH341" i="1"/>
  <c r="AH340" i="1"/>
  <c r="AH339" i="1"/>
  <c r="AH338" i="1"/>
  <c r="AH337" i="1"/>
  <c r="AH336" i="1"/>
  <c r="AH335" i="1"/>
  <c r="AH334" i="1"/>
  <c r="AH333" i="1"/>
  <c r="AH332" i="1"/>
  <c r="AH331" i="1"/>
  <c r="AH330" i="1"/>
  <c r="AH329" i="1"/>
  <c r="AH328" i="1"/>
  <c r="AH327" i="1"/>
  <c r="AH326" i="1"/>
  <c r="AH325" i="1"/>
  <c r="AH324" i="1"/>
  <c r="AH323" i="1"/>
  <c r="AH322" i="1"/>
  <c r="AH321" i="1"/>
  <c r="AH320" i="1"/>
  <c r="AH319" i="1"/>
  <c r="AH318" i="1"/>
  <c r="AH317" i="1"/>
  <c r="AH316" i="1"/>
  <c r="AH315" i="1"/>
  <c r="AH314" i="1"/>
  <c r="AH313" i="1"/>
  <c r="AH312" i="1"/>
  <c r="AH311" i="1"/>
  <c r="AH310" i="1"/>
  <c r="AH309" i="1"/>
  <c r="AH308" i="1"/>
  <c r="AH307" i="1"/>
  <c r="AH306" i="1"/>
  <c r="AH305" i="1"/>
  <c r="AH304" i="1"/>
  <c r="AH303" i="1"/>
  <c r="AH302" i="1"/>
  <c r="AH301" i="1"/>
  <c r="AH300" i="1"/>
  <c r="AH299" i="1"/>
  <c r="AH298" i="1"/>
  <c r="AH297" i="1"/>
  <c r="AH296" i="1"/>
  <c r="AH295" i="1"/>
  <c r="AH294" i="1"/>
  <c r="AH293" i="1"/>
  <c r="AH292" i="1"/>
  <c r="AH291" i="1"/>
  <c r="AH290" i="1"/>
  <c r="AH289" i="1"/>
  <c r="AH288" i="1"/>
  <c r="AH287" i="1"/>
  <c r="AH286" i="1"/>
  <c r="AH285" i="1"/>
  <c r="AH284" i="1"/>
  <c r="AH283" i="1"/>
  <c r="AH282" i="1"/>
  <c r="AH281" i="1"/>
  <c r="AH280" i="1"/>
  <c r="AH279" i="1"/>
  <c r="AH278" i="1"/>
  <c r="AH277" i="1"/>
  <c r="AH276" i="1"/>
  <c r="AH275" i="1"/>
  <c r="AH274" i="1"/>
  <c r="AH273" i="1"/>
  <c r="AH272" i="1"/>
  <c r="AH271" i="1"/>
  <c r="AH270" i="1"/>
  <c r="AH269" i="1"/>
  <c r="AH268" i="1"/>
  <c r="AH267" i="1"/>
  <c r="AH266" i="1"/>
  <c r="AH265" i="1"/>
  <c r="AH264" i="1"/>
  <c r="AH263" i="1"/>
  <c r="AH262" i="1"/>
  <c r="AH261" i="1"/>
  <c r="AH260" i="1"/>
  <c r="AH259" i="1"/>
  <c r="AH258" i="1"/>
  <c r="AH257" i="1"/>
  <c r="AH256" i="1"/>
  <c r="AH255" i="1"/>
  <c r="AH254" i="1"/>
  <c r="AH253" i="1"/>
  <c r="AH252" i="1"/>
  <c r="AH251" i="1"/>
  <c r="AH250" i="1"/>
  <c r="AH249" i="1"/>
  <c r="AH248" i="1"/>
  <c r="AH247" i="1"/>
  <c r="AH246" i="1"/>
  <c r="AH245" i="1"/>
  <c r="AH244" i="1"/>
  <c r="AH243" i="1"/>
  <c r="AH242" i="1"/>
  <c r="AH241" i="1"/>
  <c r="AH240" i="1"/>
  <c r="AH239" i="1"/>
  <c r="AH238" i="1"/>
  <c r="AH237" i="1"/>
  <c r="AH236" i="1"/>
  <c r="AH235" i="1"/>
  <c r="AH234" i="1"/>
  <c r="AH233" i="1"/>
  <c r="AH232" i="1"/>
  <c r="AH231" i="1"/>
  <c r="AH230" i="1"/>
  <c r="AH229" i="1"/>
  <c r="AH228" i="1"/>
  <c r="AH227" i="1"/>
  <c r="AH226" i="1"/>
  <c r="AH225" i="1"/>
  <c r="AH224" i="1"/>
  <c r="AH223" i="1"/>
  <c r="AH222" i="1"/>
  <c r="AH221" i="1"/>
  <c r="AH220" i="1"/>
  <c r="AH219" i="1"/>
  <c r="AH218" i="1"/>
  <c r="AH217" i="1"/>
  <c r="AH216" i="1"/>
  <c r="AH215" i="1"/>
  <c r="AH214" i="1"/>
  <c r="AH213" i="1"/>
  <c r="AH212" i="1"/>
  <c r="AH211" i="1"/>
  <c r="AH210" i="1"/>
  <c r="AH209" i="1"/>
  <c r="AH208" i="1"/>
  <c r="AH207" i="1"/>
  <c r="AH206" i="1"/>
  <c r="AH205" i="1"/>
  <c r="AH204" i="1"/>
  <c r="AH203" i="1"/>
  <c r="AH202" i="1"/>
  <c r="AH201" i="1"/>
  <c r="AH200" i="1"/>
  <c r="AH199" i="1"/>
  <c r="AH198" i="1"/>
  <c r="AH197" i="1"/>
  <c r="AH196" i="1"/>
  <c r="AH195" i="1"/>
  <c r="AH194" i="1"/>
  <c r="AH193" i="1"/>
  <c r="AH192" i="1"/>
  <c r="AH191" i="1"/>
  <c r="AH190" i="1"/>
  <c r="AH189" i="1"/>
  <c r="AH188" i="1"/>
  <c r="AH187" i="1"/>
  <c r="AH186" i="1"/>
  <c r="AH185" i="1"/>
  <c r="AH184" i="1"/>
  <c r="AH183" i="1"/>
  <c r="AH182" i="1"/>
  <c r="AH181" i="1"/>
  <c r="AH180" i="1"/>
  <c r="AH179" i="1"/>
  <c r="AH178" i="1"/>
  <c r="AH177" i="1"/>
  <c r="AH176" i="1"/>
  <c r="AH175" i="1"/>
  <c r="AH174" i="1"/>
  <c r="AH173" i="1"/>
  <c r="AH172" i="1"/>
  <c r="AH171" i="1"/>
  <c r="AH170" i="1"/>
  <c r="AH169" i="1"/>
  <c r="AH168" i="1"/>
  <c r="AH167" i="1"/>
  <c r="AH166" i="1"/>
  <c r="AH165" i="1"/>
  <c r="AH164" i="1"/>
  <c r="AH163" i="1"/>
  <c r="AH162" i="1"/>
  <c r="AH161" i="1"/>
  <c r="AH160" i="1"/>
  <c r="AH159" i="1"/>
  <c r="AH158" i="1"/>
  <c r="AH157" i="1"/>
  <c r="AH156" i="1"/>
  <c r="AH155" i="1"/>
  <c r="AH154" i="1"/>
  <c r="AH153" i="1"/>
  <c r="AH152" i="1"/>
  <c r="AH151" i="1"/>
  <c r="AH150" i="1"/>
  <c r="AH149" i="1"/>
  <c r="AH148" i="1"/>
  <c r="AH147" i="1"/>
  <c r="AH146" i="1"/>
  <c r="AH145" i="1"/>
  <c r="AH144" i="1"/>
  <c r="AH143" i="1"/>
  <c r="AH142" i="1"/>
  <c r="AH141" i="1"/>
  <c r="AH140" i="1"/>
  <c r="AH139" i="1"/>
  <c r="AH138" i="1"/>
  <c r="AH137" i="1"/>
  <c r="AH136" i="1"/>
  <c r="AH135" i="1"/>
  <c r="AH134" i="1"/>
  <c r="AH133" i="1"/>
  <c r="AH132" i="1"/>
  <c r="AH131" i="1"/>
  <c r="AH130" i="1"/>
  <c r="AH129" i="1"/>
  <c r="AH128" i="1"/>
  <c r="AH127" i="1"/>
  <c r="AH126" i="1"/>
  <c r="AH125" i="1"/>
  <c r="AH124" i="1"/>
  <c r="AH123" i="1"/>
  <c r="AH122" i="1"/>
  <c r="AH121" i="1"/>
  <c r="AH120" i="1"/>
  <c r="AH119" i="1"/>
  <c r="AH118" i="1"/>
  <c r="AH117" i="1"/>
  <c r="AH116" i="1"/>
  <c r="AH115" i="1"/>
  <c r="AH114" i="1"/>
  <c r="AH113" i="1"/>
  <c r="AH112" i="1"/>
  <c r="AH111" i="1"/>
  <c r="AH110" i="1"/>
  <c r="AH109" i="1"/>
  <c r="AH108" i="1"/>
  <c r="AH107" i="1"/>
  <c r="AH106" i="1"/>
  <c r="AH105" i="1"/>
  <c r="AH104" i="1"/>
  <c r="AH103" i="1"/>
  <c r="AH102" i="1"/>
  <c r="AH101" i="1"/>
  <c r="AH100" i="1"/>
  <c r="AH99" i="1"/>
  <c r="AH98" i="1"/>
  <c r="AH97" i="1"/>
  <c r="AH96" i="1"/>
  <c r="AH95" i="1"/>
  <c r="AH94" i="1"/>
  <c r="AH93" i="1"/>
  <c r="AH92" i="1"/>
  <c r="AH91" i="1"/>
  <c r="AH90" i="1"/>
  <c r="AH89" i="1"/>
  <c r="AH88" i="1"/>
  <c r="AH87" i="1"/>
  <c r="AH86" i="1"/>
  <c r="AH85" i="1"/>
  <c r="AH84" i="1"/>
  <c r="AH83" i="1"/>
  <c r="AH82" i="1"/>
  <c r="AH81" i="1"/>
  <c r="AH80" i="1"/>
  <c r="AH79" i="1"/>
  <c r="AH78" i="1"/>
  <c r="AH77" i="1"/>
  <c r="AH76" i="1"/>
  <c r="AH75" i="1"/>
  <c r="AH74" i="1"/>
  <c r="AH73" i="1"/>
  <c r="AH72" i="1"/>
  <c r="AH71" i="1"/>
  <c r="AH70" i="1"/>
  <c r="AH69" i="1"/>
  <c r="AH68" i="1"/>
  <c r="AH67" i="1"/>
  <c r="AH66" i="1"/>
  <c r="AH65" i="1"/>
  <c r="AH64" i="1"/>
  <c r="AH63" i="1"/>
  <c r="AH62" i="1"/>
  <c r="AH61" i="1"/>
  <c r="AH60" i="1"/>
  <c r="AH59" i="1"/>
  <c r="AH58" i="1"/>
  <c r="AH57" i="1"/>
  <c r="AH56" i="1"/>
  <c r="AH55" i="1"/>
  <c r="AH54" i="1"/>
  <c r="AH53" i="1"/>
  <c r="AH52" i="1"/>
  <c r="AH51" i="1"/>
  <c r="AH50" i="1"/>
  <c r="AH49" i="1"/>
  <c r="AH48" i="1"/>
  <c r="AH47" i="1"/>
  <c r="AH46" i="1"/>
  <c r="AH45" i="1"/>
  <c r="AH44" i="1"/>
  <c r="AH43" i="1"/>
  <c r="AH42" i="1"/>
  <c r="AH41" i="1"/>
  <c r="AH40" i="1"/>
  <c r="AH39" i="1"/>
  <c r="AH38" i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  <c r="AH7" i="1"/>
  <c r="AH6" i="1"/>
  <c r="AH5" i="1"/>
  <c r="AH4" i="1"/>
  <c r="AH3" i="1"/>
  <c r="AH2" i="1"/>
  <c r="AD1000" i="1"/>
  <c r="AD999" i="1"/>
  <c r="AD998" i="1"/>
  <c r="AD997" i="1"/>
  <c r="AD996" i="1"/>
  <c r="AD995" i="1"/>
  <c r="AD994" i="1"/>
  <c r="AD993" i="1"/>
  <c r="AD992" i="1"/>
  <c r="AD991" i="1"/>
  <c r="AD990" i="1"/>
  <c r="AD989" i="1"/>
  <c r="AD988" i="1"/>
  <c r="AD987" i="1"/>
  <c r="AD986" i="1"/>
  <c r="AD985" i="1"/>
  <c r="AD984" i="1"/>
  <c r="AD983" i="1"/>
  <c r="AD982" i="1"/>
  <c r="AD981" i="1"/>
  <c r="AD980" i="1"/>
  <c r="AD979" i="1"/>
  <c r="AD978" i="1"/>
  <c r="AD977" i="1"/>
  <c r="AD976" i="1"/>
  <c r="AD975" i="1"/>
  <c r="AD974" i="1"/>
  <c r="AD973" i="1"/>
  <c r="AD972" i="1"/>
  <c r="AD971" i="1"/>
  <c r="AD970" i="1"/>
  <c r="AD969" i="1"/>
  <c r="AD968" i="1"/>
  <c r="AD967" i="1"/>
  <c r="AD966" i="1"/>
  <c r="AD965" i="1"/>
  <c r="AD964" i="1"/>
  <c r="AD963" i="1"/>
  <c r="AD962" i="1"/>
  <c r="AD961" i="1"/>
  <c r="AD960" i="1"/>
  <c r="AD959" i="1"/>
  <c r="AD958" i="1"/>
  <c r="AD957" i="1"/>
  <c r="AD956" i="1"/>
  <c r="AD955" i="1"/>
  <c r="AD954" i="1"/>
  <c r="AD953" i="1"/>
  <c r="AD952" i="1"/>
  <c r="AD951" i="1"/>
  <c r="AD950" i="1"/>
  <c r="AD949" i="1"/>
  <c r="AD948" i="1"/>
  <c r="AD947" i="1"/>
  <c r="AD946" i="1"/>
  <c r="AD945" i="1"/>
  <c r="AD944" i="1"/>
  <c r="AD943" i="1"/>
  <c r="AD942" i="1"/>
  <c r="AD941" i="1"/>
  <c r="AD940" i="1"/>
  <c r="AD939" i="1"/>
  <c r="AD938" i="1"/>
  <c r="AD937" i="1"/>
  <c r="AD936" i="1"/>
  <c r="AD935" i="1"/>
  <c r="AD934" i="1"/>
  <c r="AD933" i="1"/>
  <c r="AD932" i="1"/>
  <c r="AD931" i="1"/>
  <c r="AD930" i="1"/>
  <c r="AD929" i="1"/>
  <c r="AD928" i="1"/>
  <c r="AD927" i="1"/>
  <c r="AD926" i="1"/>
  <c r="AD925" i="1"/>
  <c r="AD924" i="1"/>
  <c r="AD923" i="1"/>
  <c r="AD922" i="1"/>
  <c r="AD921" i="1"/>
  <c r="AD920" i="1"/>
  <c r="AD919" i="1"/>
  <c r="AD918" i="1"/>
  <c r="AD917" i="1"/>
  <c r="AD916" i="1"/>
  <c r="AD915" i="1"/>
  <c r="AD914" i="1"/>
  <c r="AD913" i="1"/>
  <c r="AD912" i="1"/>
  <c r="AD911" i="1"/>
  <c r="AD910" i="1"/>
  <c r="AD909" i="1"/>
  <c r="AD908" i="1"/>
  <c r="AD907" i="1"/>
  <c r="AD906" i="1"/>
  <c r="AD905" i="1"/>
  <c r="AD904" i="1"/>
  <c r="AD903" i="1"/>
  <c r="AD902" i="1"/>
  <c r="AD901" i="1"/>
  <c r="AD900" i="1"/>
  <c r="AD899" i="1"/>
  <c r="AD898" i="1"/>
  <c r="AD897" i="1"/>
  <c r="AD896" i="1"/>
  <c r="AD895" i="1"/>
  <c r="AD894" i="1"/>
  <c r="AD893" i="1"/>
  <c r="AD892" i="1"/>
  <c r="AD891" i="1"/>
  <c r="AD890" i="1"/>
  <c r="AD889" i="1"/>
  <c r="AD888" i="1"/>
  <c r="AD887" i="1"/>
  <c r="AD886" i="1"/>
  <c r="AD885" i="1"/>
  <c r="AD884" i="1"/>
  <c r="AD883" i="1"/>
  <c r="AD882" i="1"/>
  <c r="AD881" i="1"/>
  <c r="AD880" i="1"/>
  <c r="AD879" i="1"/>
  <c r="AD878" i="1"/>
  <c r="AD877" i="1"/>
  <c r="AD876" i="1"/>
  <c r="AD875" i="1"/>
  <c r="AD874" i="1"/>
  <c r="AD873" i="1"/>
  <c r="AD872" i="1"/>
  <c r="AD871" i="1"/>
  <c r="AD870" i="1"/>
  <c r="AD869" i="1"/>
  <c r="AD868" i="1"/>
  <c r="AD867" i="1"/>
  <c r="AD866" i="1"/>
  <c r="AD865" i="1"/>
  <c r="AD864" i="1"/>
  <c r="AD863" i="1"/>
  <c r="AD862" i="1"/>
  <c r="AD861" i="1"/>
  <c r="AD860" i="1"/>
  <c r="AD859" i="1"/>
  <c r="AD858" i="1"/>
  <c r="AD857" i="1"/>
  <c r="AD856" i="1"/>
  <c r="AD855" i="1"/>
  <c r="AD854" i="1"/>
  <c r="AD853" i="1"/>
  <c r="AD852" i="1"/>
  <c r="AD851" i="1"/>
  <c r="AD850" i="1"/>
  <c r="AD849" i="1"/>
  <c r="AD848" i="1"/>
  <c r="AD847" i="1"/>
  <c r="AD846" i="1"/>
  <c r="AD845" i="1"/>
  <c r="AD844" i="1"/>
  <c r="AD843" i="1"/>
  <c r="AD842" i="1"/>
  <c r="AD841" i="1"/>
  <c r="AD840" i="1"/>
  <c r="AD839" i="1"/>
  <c r="AD838" i="1"/>
  <c r="AD837" i="1"/>
  <c r="AD836" i="1"/>
  <c r="AD835" i="1"/>
  <c r="AD834" i="1"/>
  <c r="AD833" i="1"/>
  <c r="AD832" i="1"/>
  <c r="AD831" i="1"/>
  <c r="AD830" i="1"/>
  <c r="AD829" i="1"/>
  <c r="AD828" i="1"/>
  <c r="AD827" i="1"/>
  <c r="AD826" i="1"/>
  <c r="AD825" i="1"/>
  <c r="AD824" i="1"/>
  <c r="AD823" i="1"/>
  <c r="AD822" i="1"/>
  <c r="AD821" i="1"/>
  <c r="AD820" i="1"/>
  <c r="AD819" i="1"/>
  <c r="AD818" i="1"/>
  <c r="AD817" i="1"/>
  <c r="AD816" i="1"/>
  <c r="AD815" i="1"/>
  <c r="AD814" i="1"/>
  <c r="AD813" i="1"/>
  <c r="AD812" i="1"/>
  <c r="AD811" i="1"/>
  <c r="AD810" i="1"/>
  <c r="AD809" i="1"/>
  <c r="AD808" i="1"/>
  <c r="AD807" i="1"/>
  <c r="AD806" i="1"/>
  <c r="AD805" i="1"/>
  <c r="AD804" i="1"/>
  <c r="AD803" i="1"/>
  <c r="AD802" i="1"/>
  <c r="AD801" i="1"/>
  <c r="AD800" i="1"/>
  <c r="AD799" i="1"/>
  <c r="AD798" i="1"/>
  <c r="AD797" i="1"/>
  <c r="AD796" i="1"/>
  <c r="AD795" i="1"/>
  <c r="AD794" i="1"/>
  <c r="AD793" i="1"/>
  <c r="AD792" i="1"/>
  <c r="AD791" i="1"/>
  <c r="AD790" i="1"/>
  <c r="AD789" i="1"/>
  <c r="AD788" i="1"/>
  <c r="AD787" i="1"/>
  <c r="AD786" i="1"/>
  <c r="AD785" i="1"/>
  <c r="AD784" i="1"/>
  <c r="AD783" i="1"/>
  <c r="AD782" i="1"/>
  <c r="AD781" i="1"/>
  <c r="AD780" i="1"/>
  <c r="AD779" i="1"/>
  <c r="AD778" i="1"/>
  <c r="AD777" i="1"/>
  <c r="AD776" i="1"/>
  <c r="AD775" i="1"/>
  <c r="AD774" i="1"/>
  <c r="AD773" i="1"/>
  <c r="AD772" i="1"/>
  <c r="AD771" i="1"/>
  <c r="AD770" i="1"/>
  <c r="AD769" i="1"/>
  <c r="AD768" i="1"/>
  <c r="AD767" i="1"/>
  <c r="AD766" i="1"/>
  <c r="AD765" i="1"/>
  <c r="AD764" i="1"/>
  <c r="AD763" i="1"/>
  <c r="AD762" i="1"/>
  <c r="AD761" i="1"/>
  <c r="AD760" i="1"/>
  <c r="AD759" i="1"/>
  <c r="AD758" i="1"/>
  <c r="AD757" i="1"/>
  <c r="AD756" i="1"/>
  <c r="AD755" i="1"/>
  <c r="AD754" i="1"/>
  <c r="AD753" i="1"/>
  <c r="AD752" i="1"/>
  <c r="AD751" i="1"/>
  <c r="AD750" i="1"/>
  <c r="AD749" i="1"/>
  <c r="AD748" i="1"/>
  <c r="AD747" i="1"/>
  <c r="AD746" i="1"/>
  <c r="AD745" i="1"/>
  <c r="AD744" i="1"/>
  <c r="AD743" i="1"/>
  <c r="AD742" i="1"/>
  <c r="AD741" i="1"/>
  <c r="AD740" i="1"/>
  <c r="AD739" i="1"/>
  <c r="AD738" i="1"/>
  <c r="AD737" i="1"/>
  <c r="AD736" i="1"/>
  <c r="AD735" i="1"/>
  <c r="AD734" i="1"/>
  <c r="AD733" i="1"/>
  <c r="AD732" i="1"/>
  <c r="AD731" i="1"/>
  <c r="AD730" i="1"/>
  <c r="AD729" i="1"/>
  <c r="AD728" i="1"/>
  <c r="AD727" i="1"/>
  <c r="AD726" i="1"/>
  <c r="AD725" i="1"/>
  <c r="AD724" i="1"/>
  <c r="AD723" i="1"/>
  <c r="AD722" i="1"/>
  <c r="AD721" i="1"/>
  <c r="AD720" i="1"/>
  <c r="AD719" i="1"/>
  <c r="AD718" i="1"/>
  <c r="AD717" i="1"/>
  <c r="AD716" i="1"/>
  <c r="AD715" i="1"/>
  <c r="AD714" i="1"/>
  <c r="AD713" i="1"/>
  <c r="AD712" i="1"/>
  <c r="AD711" i="1"/>
  <c r="AD710" i="1"/>
  <c r="AD709" i="1"/>
  <c r="AD708" i="1"/>
  <c r="AD707" i="1"/>
  <c r="AD706" i="1"/>
  <c r="AD705" i="1"/>
  <c r="AD704" i="1"/>
  <c r="AD703" i="1"/>
  <c r="AD702" i="1"/>
  <c r="AD701" i="1"/>
  <c r="AD700" i="1"/>
  <c r="AD699" i="1"/>
  <c r="AD698" i="1"/>
  <c r="AD697" i="1"/>
  <c r="AD696" i="1"/>
  <c r="AD695" i="1"/>
  <c r="AD694" i="1"/>
  <c r="AD693" i="1"/>
  <c r="AD692" i="1"/>
  <c r="AD691" i="1"/>
  <c r="AD690" i="1"/>
  <c r="AD689" i="1"/>
  <c r="AD688" i="1"/>
  <c r="AD687" i="1"/>
  <c r="AD686" i="1"/>
  <c r="AD685" i="1"/>
  <c r="AD684" i="1"/>
  <c r="AD683" i="1"/>
  <c r="AD682" i="1"/>
  <c r="AD681" i="1"/>
  <c r="AD680" i="1"/>
  <c r="AD679" i="1"/>
  <c r="AD678" i="1"/>
  <c r="AD677" i="1"/>
  <c r="AD676" i="1"/>
  <c r="AD675" i="1"/>
  <c r="AD674" i="1"/>
  <c r="AD673" i="1"/>
  <c r="AD672" i="1"/>
  <c r="AD671" i="1"/>
  <c r="AD670" i="1"/>
  <c r="AD669" i="1"/>
  <c r="AD668" i="1"/>
  <c r="AD667" i="1"/>
  <c r="AD666" i="1"/>
  <c r="AD665" i="1"/>
  <c r="AD664" i="1"/>
  <c r="AD663" i="1"/>
  <c r="AD662" i="1"/>
  <c r="AD661" i="1"/>
  <c r="AD660" i="1"/>
  <c r="AD659" i="1"/>
  <c r="AD658" i="1"/>
  <c r="AD657" i="1"/>
  <c r="AD656" i="1"/>
  <c r="AD655" i="1"/>
  <c r="AD654" i="1"/>
  <c r="AD653" i="1"/>
  <c r="AD652" i="1"/>
  <c r="AD651" i="1"/>
  <c r="AD650" i="1"/>
  <c r="AD649" i="1"/>
  <c r="AD648" i="1"/>
  <c r="AD647" i="1"/>
  <c r="AD646" i="1"/>
  <c r="AD645" i="1"/>
  <c r="AD644" i="1"/>
  <c r="AD643" i="1"/>
  <c r="AD642" i="1"/>
  <c r="AD641" i="1"/>
  <c r="AD640" i="1"/>
  <c r="AD639" i="1"/>
  <c r="AD638" i="1"/>
  <c r="AD637" i="1"/>
  <c r="AD636" i="1"/>
  <c r="AD635" i="1"/>
  <c r="AD634" i="1"/>
  <c r="AD633" i="1"/>
  <c r="AD632" i="1"/>
  <c r="AD631" i="1"/>
  <c r="AD630" i="1"/>
  <c r="AD629" i="1"/>
  <c r="AD628" i="1"/>
  <c r="AD627" i="1"/>
  <c r="AD626" i="1"/>
  <c r="AD625" i="1"/>
  <c r="AD624" i="1"/>
  <c r="AD623" i="1"/>
  <c r="AD622" i="1"/>
  <c r="AD621" i="1"/>
  <c r="AD620" i="1"/>
  <c r="AD619" i="1"/>
  <c r="AD618" i="1"/>
  <c r="AD617" i="1"/>
  <c r="AD616" i="1"/>
  <c r="AD615" i="1"/>
  <c r="AD614" i="1"/>
  <c r="AD613" i="1"/>
  <c r="AD612" i="1"/>
  <c r="AD611" i="1"/>
  <c r="AD610" i="1"/>
  <c r="AD609" i="1"/>
  <c r="AD608" i="1"/>
  <c r="AD607" i="1"/>
  <c r="AD606" i="1"/>
  <c r="AD605" i="1"/>
  <c r="AD604" i="1"/>
  <c r="AD603" i="1"/>
  <c r="AD602" i="1"/>
  <c r="AD601" i="1"/>
  <c r="AD600" i="1"/>
  <c r="AD599" i="1"/>
  <c r="AD598" i="1"/>
  <c r="AD597" i="1"/>
  <c r="AD596" i="1"/>
  <c r="AD595" i="1"/>
  <c r="AD594" i="1"/>
  <c r="AD593" i="1"/>
  <c r="AD592" i="1"/>
  <c r="AD591" i="1"/>
  <c r="AD590" i="1"/>
  <c r="AD589" i="1"/>
  <c r="AD588" i="1"/>
  <c r="AD587" i="1"/>
  <c r="AD586" i="1"/>
  <c r="AD585" i="1"/>
  <c r="AD584" i="1"/>
  <c r="AD583" i="1"/>
  <c r="AD582" i="1"/>
  <c r="AD581" i="1"/>
  <c r="AD580" i="1"/>
  <c r="AD579" i="1"/>
  <c r="AD578" i="1"/>
  <c r="AD577" i="1"/>
  <c r="AD576" i="1"/>
  <c r="AD575" i="1"/>
  <c r="AD574" i="1"/>
  <c r="AD573" i="1"/>
  <c r="AD572" i="1"/>
  <c r="AD571" i="1"/>
  <c r="AD570" i="1"/>
  <c r="AD569" i="1"/>
  <c r="AD568" i="1"/>
  <c r="AD567" i="1"/>
  <c r="AD566" i="1"/>
  <c r="AD565" i="1"/>
  <c r="AD564" i="1"/>
  <c r="AD563" i="1"/>
  <c r="AD562" i="1"/>
  <c r="AD561" i="1"/>
  <c r="AD560" i="1"/>
  <c r="AD559" i="1"/>
  <c r="AD558" i="1"/>
  <c r="AD557" i="1"/>
  <c r="AD556" i="1"/>
  <c r="AD555" i="1"/>
  <c r="AD554" i="1"/>
  <c r="AD553" i="1"/>
  <c r="AD552" i="1"/>
  <c r="AD551" i="1"/>
  <c r="AD550" i="1"/>
  <c r="AD549" i="1"/>
  <c r="AD548" i="1"/>
  <c r="AD547" i="1"/>
  <c r="AD546" i="1"/>
  <c r="AD545" i="1"/>
  <c r="AD544" i="1"/>
  <c r="AD543" i="1"/>
  <c r="AD542" i="1"/>
  <c r="AD541" i="1"/>
  <c r="AD540" i="1"/>
  <c r="AD539" i="1"/>
  <c r="AD538" i="1"/>
  <c r="AD537" i="1"/>
  <c r="AD536" i="1"/>
  <c r="AD535" i="1"/>
  <c r="AD534" i="1"/>
  <c r="AD533" i="1"/>
  <c r="AD532" i="1"/>
  <c r="AD531" i="1"/>
  <c r="AD530" i="1"/>
  <c r="AD529" i="1"/>
  <c r="AD528" i="1"/>
  <c r="AD527" i="1"/>
  <c r="AD526" i="1"/>
  <c r="AD525" i="1"/>
  <c r="AD524" i="1"/>
  <c r="AD523" i="1"/>
  <c r="AD522" i="1"/>
  <c r="AD521" i="1"/>
  <c r="AD520" i="1"/>
  <c r="AD519" i="1"/>
  <c r="AD518" i="1"/>
  <c r="AD517" i="1"/>
  <c r="AD516" i="1"/>
  <c r="AD515" i="1"/>
  <c r="AD514" i="1"/>
  <c r="AD513" i="1"/>
  <c r="AD512" i="1"/>
  <c r="AD511" i="1"/>
  <c r="AD510" i="1"/>
  <c r="AD509" i="1"/>
  <c r="AD508" i="1"/>
  <c r="AD507" i="1"/>
  <c r="AD506" i="1"/>
  <c r="AD505" i="1"/>
  <c r="AD504" i="1"/>
  <c r="AD503" i="1"/>
  <c r="AD502" i="1"/>
  <c r="AD501" i="1"/>
  <c r="AD500" i="1"/>
  <c r="AD499" i="1"/>
  <c r="AD498" i="1"/>
  <c r="AD497" i="1"/>
  <c r="AD496" i="1"/>
  <c r="AD495" i="1"/>
  <c r="AD494" i="1"/>
  <c r="AD493" i="1"/>
  <c r="AD492" i="1"/>
  <c r="AD491" i="1"/>
  <c r="AD490" i="1"/>
  <c r="AD489" i="1"/>
  <c r="AD488" i="1"/>
  <c r="AD487" i="1"/>
  <c r="AD486" i="1"/>
  <c r="AD485" i="1"/>
  <c r="AD484" i="1"/>
  <c r="AD483" i="1"/>
  <c r="AD482" i="1"/>
  <c r="AD481" i="1"/>
  <c r="AD480" i="1"/>
  <c r="AD479" i="1"/>
  <c r="AD478" i="1"/>
  <c r="AD477" i="1"/>
  <c r="AD476" i="1"/>
  <c r="AD475" i="1"/>
  <c r="AD474" i="1"/>
  <c r="AD473" i="1"/>
  <c r="AD472" i="1"/>
  <c r="AD471" i="1"/>
  <c r="AD470" i="1"/>
  <c r="AD469" i="1"/>
  <c r="AD468" i="1"/>
  <c r="AD467" i="1"/>
  <c r="AD466" i="1"/>
  <c r="AD465" i="1"/>
  <c r="AD464" i="1"/>
  <c r="AD463" i="1"/>
  <c r="AD462" i="1"/>
  <c r="AD461" i="1"/>
  <c r="AD460" i="1"/>
  <c r="AD459" i="1"/>
  <c r="AD458" i="1"/>
  <c r="AD457" i="1"/>
  <c r="AD456" i="1"/>
  <c r="AD455" i="1"/>
  <c r="AD454" i="1"/>
  <c r="AD453" i="1"/>
  <c r="AD452" i="1"/>
  <c r="AD451" i="1"/>
  <c r="AD450" i="1"/>
  <c r="AD449" i="1"/>
  <c r="AD448" i="1"/>
  <c r="AD447" i="1"/>
  <c r="AD446" i="1"/>
  <c r="AD445" i="1"/>
  <c r="AD444" i="1"/>
  <c r="AD443" i="1"/>
  <c r="AD442" i="1"/>
  <c r="AD441" i="1"/>
  <c r="AD440" i="1"/>
  <c r="AD439" i="1"/>
  <c r="AD438" i="1"/>
  <c r="AD437" i="1"/>
  <c r="AD436" i="1"/>
  <c r="AD435" i="1"/>
  <c r="AD434" i="1"/>
  <c r="AD433" i="1"/>
  <c r="AD432" i="1"/>
  <c r="AD431" i="1"/>
  <c r="AD430" i="1"/>
  <c r="AD429" i="1"/>
  <c r="AD428" i="1"/>
  <c r="AD427" i="1"/>
  <c r="AD426" i="1"/>
  <c r="AD425" i="1"/>
  <c r="AD424" i="1"/>
  <c r="AD423" i="1"/>
  <c r="AD422" i="1"/>
  <c r="AD421" i="1"/>
  <c r="AD420" i="1"/>
  <c r="AD419" i="1"/>
  <c r="AD418" i="1"/>
  <c r="AD417" i="1"/>
  <c r="AD416" i="1"/>
  <c r="AD415" i="1"/>
  <c r="AD414" i="1"/>
  <c r="AD413" i="1"/>
  <c r="AD412" i="1"/>
  <c r="AD411" i="1"/>
  <c r="AD410" i="1"/>
  <c r="AD409" i="1"/>
  <c r="AD408" i="1"/>
  <c r="AD407" i="1"/>
  <c r="AD406" i="1"/>
  <c r="AD405" i="1"/>
  <c r="AD404" i="1"/>
  <c r="AD403" i="1"/>
  <c r="AD402" i="1"/>
  <c r="AD401" i="1"/>
  <c r="AD400" i="1"/>
  <c r="AD399" i="1"/>
  <c r="AD398" i="1"/>
  <c r="AD397" i="1"/>
  <c r="AD396" i="1"/>
  <c r="AD395" i="1"/>
  <c r="AD394" i="1"/>
  <c r="AD393" i="1"/>
  <c r="AD392" i="1"/>
  <c r="AD391" i="1"/>
  <c r="AD390" i="1"/>
  <c r="AD389" i="1"/>
  <c r="AD388" i="1"/>
  <c r="AD387" i="1"/>
  <c r="AD386" i="1"/>
  <c r="AD385" i="1"/>
  <c r="AD384" i="1"/>
  <c r="AD383" i="1"/>
  <c r="AD382" i="1"/>
  <c r="AD381" i="1"/>
  <c r="AD380" i="1"/>
  <c r="AD379" i="1"/>
  <c r="AD378" i="1"/>
  <c r="AD377" i="1"/>
  <c r="AD376" i="1"/>
  <c r="AD375" i="1"/>
  <c r="AD374" i="1"/>
  <c r="AD373" i="1"/>
  <c r="AD372" i="1"/>
  <c r="AD371" i="1"/>
  <c r="AD370" i="1"/>
  <c r="AD369" i="1"/>
  <c r="AD368" i="1"/>
  <c r="AD367" i="1"/>
  <c r="AD366" i="1"/>
  <c r="AD365" i="1"/>
  <c r="AD364" i="1"/>
  <c r="AD363" i="1"/>
  <c r="AD362" i="1"/>
  <c r="AD361" i="1"/>
  <c r="AD360" i="1"/>
  <c r="AD359" i="1"/>
  <c r="AD358" i="1"/>
  <c r="AD357" i="1"/>
  <c r="AD356" i="1"/>
  <c r="AD355" i="1"/>
  <c r="AD354" i="1"/>
  <c r="AD353" i="1"/>
  <c r="AD352" i="1"/>
  <c r="AD351" i="1"/>
  <c r="AD350" i="1"/>
  <c r="AD349" i="1"/>
  <c r="AD348" i="1"/>
  <c r="AD347" i="1"/>
  <c r="AD346" i="1"/>
  <c r="AD345" i="1"/>
  <c r="AD344" i="1"/>
  <c r="AD343" i="1"/>
  <c r="AD342" i="1"/>
  <c r="AD341" i="1"/>
  <c r="AD340" i="1"/>
  <c r="AD339" i="1"/>
  <c r="AD338" i="1"/>
  <c r="AD337" i="1"/>
  <c r="AD336" i="1"/>
  <c r="AD335" i="1"/>
  <c r="AD334" i="1"/>
  <c r="AD333" i="1"/>
  <c r="AD332" i="1"/>
  <c r="AD331" i="1"/>
  <c r="AD330" i="1"/>
  <c r="AD329" i="1"/>
  <c r="AD328" i="1"/>
  <c r="AD327" i="1"/>
  <c r="AD326" i="1"/>
  <c r="AD325" i="1"/>
  <c r="AD324" i="1"/>
  <c r="AD323" i="1"/>
  <c r="AD322" i="1"/>
  <c r="AD321" i="1"/>
  <c r="AD320" i="1"/>
  <c r="AD319" i="1"/>
  <c r="AD318" i="1"/>
  <c r="AD317" i="1"/>
  <c r="AD316" i="1"/>
  <c r="AD315" i="1"/>
  <c r="AD314" i="1"/>
  <c r="AD313" i="1"/>
  <c r="AD312" i="1"/>
  <c r="AD311" i="1"/>
  <c r="AD310" i="1"/>
  <c r="AD309" i="1"/>
  <c r="AD308" i="1"/>
  <c r="AD307" i="1"/>
  <c r="AD306" i="1"/>
  <c r="AD305" i="1"/>
  <c r="AD304" i="1"/>
  <c r="AD303" i="1"/>
  <c r="AD302" i="1"/>
  <c r="AD301" i="1"/>
  <c r="AD300" i="1"/>
  <c r="AD299" i="1"/>
  <c r="AD298" i="1"/>
  <c r="AD297" i="1"/>
  <c r="AD296" i="1"/>
  <c r="AD295" i="1"/>
  <c r="AD294" i="1"/>
  <c r="AD293" i="1"/>
  <c r="AD292" i="1"/>
  <c r="AD291" i="1"/>
  <c r="AD290" i="1"/>
  <c r="AD289" i="1"/>
  <c r="AD288" i="1"/>
  <c r="AD287" i="1"/>
  <c r="AD286" i="1"/>
  <c r="AD285" i="1"/>
  <c r="AD284" i="1"/>
  <c r="AD283" i="1"/>
  <c r="AD282" i="1"/>
  <c r="AD281" i="1"/>
  <c r="AD280" i="1"/>
  <c r="AD279" i="1"/>
  <c r="AD278" i="1"/>
  <c r="AD277" i="1"/>
  <c r="AD276" i="1"/>
  <c r="AD275" i="1"/>
  <c r="AD274" i="1"/>
  <c r="AD273" i="1"/>
  <c r="AD272" i="1"/>
  <c r="AD271" i="1"/>
  <c r="AD270" i="1"/>
  <c r="AD269" i="1"/>
  <c r="AD268" i="1"/>
  <c r="AD267" i="1"/>
  <c r="AD266" i="1"/>
  <c r="AD265" i="1"/>
  <c r="AD264" i="1"/>
  <c r="AD263" i="1"/>
  <c r="AD262" i="1"/>
  <c r="AD261" i="1"/>
  <c r="AD260" i="1"/>
  <c r="AD259" i="1"/>
  <c r="AD258" i="1"/>
  <c r="AD257" i="1"/>
  <c r="AD256" i="1"/>
  <c r="AD255" i="1"/>
  <c r="AD254" i="1"/>
  <c r="AD253" i="1"/>
  <c r="AD252" i="1"/>
  <c r="AD251" i="1"/>
  <c r="AD250" i="1"/>
  <c r="AD249" i="1"/>
  <c r="AD248" i="1"/>
  <c r="AD247" i="1"/>
  <c r="AD246" i="1"/>
  <c r="AD245" i="1"/>
  <c r="AD244" i="1"/>
  <c r="AD243" i="1"/>
  <c r="AD242" i="1"/>
  <c r="AD241" i="1"/>
  <c r="AD240" i="1"/>
  <c r="AD239" i="1"/>
  <c r="AD238" i="1"/>
  <c r="AD237" i="1"/>
  <c r="AD236" i="1"/>
  <c r="AD235" i="1"/>
  <c r="AD234" i="1"/>
  <c r="AD233" i="1"/>
  <c r="AD232" i="1"/>
  <c r="AD231" i="1"/>
  <c r="AD230" i="1"/>
  <c r="AD229" i="1"/>
  <c r="AD228" i="1"/>
  <c r="AD227" i="1"/>
  <c r="AD226" i="1"/>
  <c r="AD225" i="1"/>
  <c r="AD224" i="1"/>
  <c r="AD223" i="1"/>
  <c r="AD222" i="1"/>
  <c r="AD221" i="1"/>
  <c r="AD220" i="1"/>
  <c r="AD219" i="1"/>
  <c r="AD218" i="1"/>
  <c r="AD217" i="1"/>
  <c r="AD216" i="1"/>
  <c r="AD215" i="1"/>
  <c r="AD214" i="1"/>
  <c r="AD213" i="1"/>
  <c r="AD212" i="1"/>
  <c r="AD211" i="1"/>
  <c r="AD210" i="1"/>
  <c r="AD209" i="1"/>
  <c r="AD208" i="1"/>
  <c r="AD207" i="1"/>
  <c r="AD206" i="1"/>
  <c r="AD205" i="1"/>
  <c r="AD204" i="1"/>
  <c r="AD203" i="1"/>
  <c r="AD202" i="1"/>
  <c r="AD201" i="1"/>
  <c r="AD200" i="1"/>
  <c r="AD199" i="1"/>
  <c r="AD198" i="1"/>
  <c r="AD197" i="1"/>
  <c r="AD196" i="1"/>
  <c r="AD195" i="1"/>
  <c r="AD194" i="1"/>
  <c r="AD193" i="1"/>
  <c r="AD192" i="1"/>
  <c r="AD191" i="1"/>
  <c r="AD190" i="1"/>
  <c r="AD189" i="1"/>
  <c r="AD188" i="1"/>
  <c r="AD187" i="1"/>
  <c r="AD186" i="1"/>
  <c r="AD185" i="1"/>
  <c r="AD184" i="1"/>
  <c r="AD183" i="1"/>
  <c r="AD182" i="1"/>
  <c r="AD181" i="1"/>
  <c r="AD180" i="1"/>
  <c r="AD179" i="1"/>
  <c r="AD178" i="1"/>
  <c r="AD177" i="1"/>
  <c r="AD176" i="1"/>
  <c r="AD175" i="1"/>
  <c r="AD174" i="1"/>
  <c r="AD173" i="1"/>
  <c r="AD172" i="1"/>
  <c r="AD171" i="1"/>
  <c r="AD170" i="1"/>
  <c r="AD169" i="1"/>
  <c r="AD168" i="1"/>
  <c r="AD167" i="1"/>
  <c r="AD166" i="1"/>
  <c r="AD165" i="1"/>
  <c r="AD164" i="1"/>
  <c r="AD163" i="1"/>
  <c r="AD162" i="1"/>
  <c r="AD161" i="1"/>
  <c r="AD160" i="1"/>
  <c r="AD159" i="1"/>
  <c r="AD158" i="1"/>
  <c r="AD157" i="1"/>
  <c r="AD156" i="1"/>
  <c r="AD155" i="1"/>
  <c r="AD154" i="1"/>
  <c r="AD153" i="1"/>
  <c r="AD152" i="1"/>
  <c r="AD151" i="1"/>
  <c r="AD150" i="1"/>
  <c r="AD149" i="1"/>
  <c r="AD148" i="1"/>
  <c r="AD147" i="1"/>
  <c r="AD146" i="1"/>
  <c r="AD145" i="1"/>
  <c r="AD144" i="1"/>
  <c r="AD143" i="1"/>
  <c r="AD142" i="1"/>
  <c r="AD141" i="1"/>
  <c r="AD140" i="1"/>
  <c r="AD139" i="1"/>
  <c r="AD138" i="1"/>
  <c r="AD137" i="1"/>
  <c r="AD136" i="1"/>
  <c r="AD135" i="1"/>
  <c r="AD134" i="1"/>
  <c r="AD133" i="1"/>
  <c r="AD132" i="1"/>
  <c r="AD131" i="1"/>
  <c r="AD130" i="1"/>
  <c r="AD129" i="1"/>
  <c r="AD128" i="1"/>
  <c r="AD127" i="1"/>
  <c r="AD126" i="1"/>
  <c r="AD125" i="1"/>
  <c r="AD124" i="1"/>
  <c r="AD123" i="1"/>
  <c r="AD122" i="1"/>
  <c r="AD121" i="1"/>
  <c r="AD120" i="1"/>
  <c r="AD119" i="1"/>
  <c r="AD118" i="1"/>
  <c r="AD117" i="1"/>
  <c r="AD116" i="1"/>
  <c r="AD115" i="1"/>
  <c r="AD114" i="1"/>
  <c r="AD113" i="1"/>
  <c r="AD112" i="1"/>
  <c r="AD111" i="1"/>
  <c r="AD110" i="1"/>
  <c r="AD109" i="1"/>
  <c r="AD108" i="1"/>
  <c r="AD107" i="1"/>
  <c r="AD106" i="1"/>
  <c r="AD105" i="1"/>
  <c r="AD104" i="1"/>
  <c r="AD103" i="1"/>
  <c r="AD102" i="1"/>
  <c r="AD101" i="1"/>
  <c r="AD100" i="1"/>
  <c r="AD99" i="1"/>
  <c r="AD98" i="1"/>
  <c r="AD97" i="1"/>
  <c r="AD96" i="1"/>
  <c r="AD95" i="1"/>
  <c r="AD94" i="1"/>
  <c r="AD93" i="1"/>
  <c r="AD92" i="1"/>
  <c r="AD91" i="1"/>
  <c r="AD90" i="1"/>
  <c r="AD89" i="1"/>
  <c r="AD88" i="1"/>
  <c r="AD87" i="1"/>
  <c r="AD86" i="1"/>
  <c r="AD85" i="1"/>
  <c r="AD84" i="1"/>
  <c r="AD83" i="1"/>
  <c r="AD82" i="1"/>
  <c r="AD81" i="1"/>
  <c r="AD80" i="1"/>
  <c r="AD79" i="1"/>
  <c r="AD78" i="1"/>
  <c r="AD77" i="1"/>
  <c r="AD76" i="1"/>
  <c r="AD75" i="1"/>
  <c r="AD74" i="1"/>
  <c r="AD73" i="1"/>
  <c r="AD72" i="1"/>
  <c r="AD71" i="1"/>
  <c r="AD70" i="1"/>
  <c r="AD69" i="1"/>
  <c r="AD68" i="1"/>
  <c r="AD67" i="1"/>
  <c r="AD66" i="1"/>
  <c r="AD65" i="1"/>
  <c r="AD64" i="1"/>
  <c r="AD63" i="1"/>
  <c r="AD62" i="1"/>
  <c r="AD61" i="1"/>
  <c r="AD60" i="1"/>
  <c r="AD59" i="1"/>
  <c r="AD58" i="1"/>
  <c r="AD57" i="1"/>
  <c r="AD56" i="1"/>
  <c r="AD55" i="1"/>
  <c r="AD54" i="1"/>
  <c r="AD53" i="1"/>
  <c r="AD52" i="1"/>
  <c r="AD51" i="1"/>
  <c r="AD50" i="1"/>
  <c r="AD49" i="1"/>
  <c r="AD48" i="1"/>
  <c r="AD47" i="1"/>
  <c r="AD46" i="1"/>
  <c r="AD45" i="1"/>
  <c r="AD44" i="1"/>
  <c r="AD43" i="1"/>
  <c r="AD42" i="1"/>
  <c r="AD41" i="1"/>
  <c r="AD40" i="1"/>
  <c r="AD39" i="1"/>
  <c r="AD38" i="1"/>
  <c r="AD37" i="1"/>
  <c r="AD36" i="1"/>
  <c r="AD35" i="1"/>
  <c r="AD34" i="1"/>
  <c r="AD33" i="1"/>
  <c r="AD32" i="1"/>
  <c r="AD31" i="1"/>
  <c r="AD30" i="1"/>
  <c r="AD29" i="1"/>
  <c r="AD28" i="1"/>
  <c r="AD27" i="1"/>
  <c r="AD26" i="1"/>
  <c r="AD25" i="1"/>
  <c r="AD24" i="1"/>
  <c r="AD23" i="1"/>
  <c r="AD22" i="1"/>
  <c r="AD21" i="1"/>
  <c r="AD20" i="1"/>
  <c r="AD19" i="1"/>
  <c r="AD18" i="1"/>
  <c r="AD17" i="1"/>
  <c r="AD16" i="1"/>
  <c r="AD15" i="1"/>
  <c r="AD14" i="1"/>
  <c r="AD13" i="1"/>
  <c r="AD12" i="1"/>
  <c r="AD11" i="1"/>
  <c r="AD10" i="1"/>
  <c r="AD9" i="1"/>
  <c r="AD8" i="1"/>
  <c r="AD7" i="1"/>
  <c r="AD6" i="1"/>
  <c r="AD5" i="1"/>
  <c r="AD4" i="1"/>
  <c r="AD3" i="1"/>
  <c r="AD2" i="1"/>
  <c r="Z1000" i="1"/>
  <c r="Z999" i="1"/>
  <c r="Z998" i="1"/>
  <c r="Z997" i="1"/>
  <c r="Z996" i="1"/>
  <c r="Z995" i="1"/>
  <c r="Z994" i="1"/>
  <c r="Z993" i="1"/>
  <c r="Z992" i="1"/>
  <c r="Z991" i="1"/>
  <c r="Z990" i="1"/>
  <c r="Z989" i="1"/>
  <c r="Z988" i="1"/>
  <c r="Z987" i="1"/>
  <c r="Z986" i="1"/>
  <c r="Z985" i="1"/>
  <c r="Z984" i="1"/>
  <c r="Z983" i="1"/>
  <c r="Z982" i="1"/>
  <c r="Z981" i="1"/>
  <c r="Z980" i="1"/>
  <c r="Z979" i="1"/>
  <c r="Z978" i="1"/>
  <c r="Z977" i="1"/>
  <c r="Z976" i="1"/>
  <c r="Z975" i="1"/>
  <c r="Z974" i="1"/>
  <c r="Z973" i="1"/>
  <c r="Z972" i="1"/>
  <c r="Z971" i="1"/>
  <c r="Z970" i="1"/>
  <c r="Z969" i="1"/>
  <c r="Z968" i="1"/>
  <c r="Z967" i="1"/>
  <c r="Z966" i="1"/>
  <c r="Z965" i="1"/>
  <c r="Z964" i="1"/>
  <c r="Z963" i="1"/>
  <c r="Z962" i="1"/>
  <c r="Z961" i="1"/>
  <c r="Z960" i="1"/>
  <c r="Z959" i="1"/>
  <c r="Z958" i="1"/>
  <c r="Z957" i="1"/>
  <c r="Z956" i="1"/>
  <c r="Z955" i="1"/>
  <c r="Z954" i="1"/>
  <c r="Z953" i="1"/>
  <c r="Z952" i="1"/>
  <c r="Z951" i="1"/>
  <c r="Z950" i="1"/>
  <c r="Z949" i="1"/>
  <c r="Z948" i="1"/>
  <c r="Z947" i="1"/>
  <c r="Z946" i="1"/>
  <c r="Z945" i="1"/>
  <c r="Z944" i="1"/>
  <c r="Z943" i="1"/>
  <c r="Z942" i="1"/>
  <c r="Z941" i="1"/>
  <c r="Z940" i="1"/>
  <c r="Z939" i="1"/>
  <c r="Z938" i="1"/>
  <c r="Z937" i="1"/>
  <c r="Z936" i="1"/>
  <c r="Z935" i="1"/>
  <c r="Z934" i="1"/>
  <c r="Z933" i="1"/>
  <c r="Z932" i="1"/>
  <c r="Z931" i="1"/>
  <c r="Z930" i="1"/>
  <c r="Z929" i="1"/>
  <c r="Z928" i="1"/>
  <c r="Z927" i="1"/>
  <c r="Z926" i="1"/>
  <c r="Z925" i="1"/>
  <c r="Z924" i="1"/>
  <c r="Z923" i="1"/>
  <c r="Z922" i="1"/>
  <c r="Z921" i="1"/>
  <c r="Z920" i="1"/>
  <c r="Z919" i="1"/>
  <c r="Z918" i="1"/>
  <c r="Z917" i="1"/>
  <c r="Z916" i="1"/>
  <c r="Z915" i="1"/>
  <c r="Z914" i="1"/>
  <c r="Z913" i="1"/>
  <c r="Z912" i="1"/>
  <c r="Z911" i="1"/>
  <c r="Z910" i="1"/>
  <c r="Z909" i="1"/>
  <c r="Z908" i="1"/>
  <c r="Z907" i="1"/>
  <c r="Z906" i="1"/>
  <c r="Z905" i="1"/>
  <c r="Z904" i="1"/>
  <c r="Z903" i="1"/>
  <c r="Z902" i="1"/>
  <c r="Z901" i="1"/>
  <c r="Z900" i="1"/>
  <c r="Z899" i="1"/>
  <c r="Z898" i="1"/>
  <c r="Z897" i="1"/>
  <c r="Z896" i="1"/>
  <c r="Z895" i="1"/>
  <c r="Z894" i="1"/>
  <c r="Z893" i="1"/>
  <c r="Z892" i="1"/>
  <c r="Z891" i="1"/>
  <c r="Z890" i="1"/>
  <c r="Z889" i="1"/>
  <c r="Z888" i="1"/>
  <c r="Z887" i="1"/>
  <c r="Z886" i="1"/>
  <c r="Z885" i="1"/>
  <c r="Z884" i="1"/>
  <c r="Z883" i="1"/>
  <c r="Z882" i="1"/>
  <c r="Z881" i="1"/>
  <c r="Z880" i="1"/>
  <c r="Z879" i="1"/>
  <c r="Z878" i="1"/>
  <c r="Z877" i="1"/>
  <c r="Z876" i="1"/>
  <c r="Z875" i="1"/>
  <c r="Z874" i="1"/>
  <c r="Z873" i="1"/>
  <c r="Z872" i="1"/>
  <c r="Z871" i="1"/>
  <c r="Z870" i="1"/>
  <c r="Z869" i="1"/>
  <c r="Z868" i="1"/>
  <c r="Z867" i="1"/>
  <c r="Z866" i="1"/>
  <c r="Z865" i="1"/>
  <c r="Z864" i="1"/>
  <c r="Z863" i="1"/>
  <c r="Z862" i="1"/>
  <c r="Z861" i="1"/>
  <c r="Z860" i="1"/>
  <c r="Z859" i="1"/>
  <c r="Z858" i="1"/>
  <c r="Z857" i="1"/>
  <c r="Z856" i="1"/>
  <c r="Z855" i="1"/>
  <c r="Z854" i="1"/>
  <c r="Z853" i="1"/>
  <c r="Z852" i="1"/>
  <c r="Z851" i="1"/>
  <c r="Z850" i="1"/>
  <c r="Z849" i="1"/>
  <c r="Z848" i="1"/>
  <c r="Z847" i="1"/>
  <c r="Z846" i="1"/>
  <c r="Z845" i="1"/>
  <c r="Z844" i="1"/>
  <c r="Z843" i="1"/>
  <c r="Z842" i="1"/>
  <c r="Z841" i="1"/>
  <c r="Z840" i="1"/>
  <c r="Z839" i="1"/>
  <c r="Z838" i="1"/>
  <c r="Z837" i="1"/>
  <c r="Z836" i="1"/>
  <c r="Z835" i="1"/>
  <c r="Z834" i="1"/>
  <c r="Z833" i="1"/>
  <c r="Z832" i="1"/>
  <c r="Z831" i="1"/>
  <c r="Z830" i="1"/>
  <c r="Z829" i="1"/>
  <c r="Z828" i="1"/>
  <c r="Z827" i="1"/>
  <c r="Z826" i="1"/>
  <c r="Z825" i="1"/>
  <c r="Z824" i="1"/>
  <c r="Z823" i="1"/>
  <c r="Z822" i="1"/>
  <c r="Z821" i="1"/>
  <c r="Z820" i="1"/>
  <c r="Z819" i="1"/>
  <c r="Z818" i="1"/>
  <c r="Z817" i="1"/>
  <c r="Z816" i="1"/>
  <c r="Z815" i="1"/>
  <c r="Z814" i="1"/>
  <c r="Z813" i="1"/>
  <c r="Z812" i="1"/>
  <c r="Z811" i="1"/>
  <c r="Z810" i="1"/>
  <c r="Z809" i="1"/>
  <c r="Z808" i="1"/>
  <c r="Z807" i="1"/>
  <c r="Z806" i="1"/>
  <c r="Z805" i="1"/>
  <c r="Z804" i="1"/>
  <c r="Z803" i="1"/>
  <c r="Z802" i="1"/>
  <c r="Z801" i="1"/>
  <c r="Z800" i="1"/>
  <c r="Z799" i="1"/>
  <c r="Z798" i="1"/>
  <c r="Z797" i="1"/>
  <c r="Z796" i="1"/>
  <c r="Z795" i="1"/>
  <c r="Z794" i="1"/>
  <c r="Z793" i="1"/>
  <c r="Z792" i="1"/>
  <c r="Z791" i="1"/>
  <c r="Z790" i="1"/>
  <c r="Z789" i="1"/>
  <c r="Z788" i="1"/>
  <c r="Z787" i="1"/>
  <c r="Z786" i="1"/>
  <c r="Z785" i="1"/>
  <c r="Z784" i="1"/>
  <c r="Z783" i="1"/>
  <c r="Z782" i="1"/>
  <c r="Z781" i="1"/>
  <c r="Z780" i="1"/>
  <c r="Z779" i="1"/>
  <c r="Z778" i="1"/>
  <c r="Z777" i="1"/>
  <c r="Z776" i="1"/>
  <c r="Z775" i="1"/>
  <c r="Z774" i="1"/>
  <c r="Z773" i="1"/>
  <c r="Z772" i="1"/>
  <c r="Z771" i="1"/>
  <c r="Z770" i="1"/>
  <c r="Z769" i="1"/>
  <c r="Z768" i="1"/>
  <c r="Z767" i="1"/>
  <c r="Z766" i="1"/>
  <c r="Z765" i="1"/>
  <c r="Z764" i="1"/>
  <c r="Z763" i="1"/>
  <c r="Z762" i="1"/>
  <c r="Z761" i="1"/>
  <c r="Z760" i="1"/>
  <c r="Z759" i="1"/>
  <c r="Z758" i="1"/>
  <c r="Z757" i="1"/>
  <c r="Z756" i="1"/>
  <c r="Z755" i="1"/>
  <c r="Z754" i="1"/>
  <c r="Z753" i="1"/>
  <c r="Z752" i="1"/>
  <c r="Z751" i="1"/>
  <c r="Z750" i="1"/>
  <c r="Z749" i="1"/>
  <c r="Z748" i="1"/>
  <c r="Z747" i="1"/>
  <c r="Z746" i="1"/>
  <c r="Z745" i="1"/>
  <c r="Z744" i="1"/>
  <c r="Z743" i="1"/>
  <c r="Z742" i="1"/>
  <c r="Z741" i="1"/>
  <c r="Z740" i="1"/>
  <c r="Z739" i="1"/>
  <c r="Z738" i="1"/>
  <c r="Z737" i="1"/>
  <c r="Z736" i="1"/>
  <c r="Z735" i="1"/>
  <c r="Z734" i="1"/>
  <c r="Z733" i="1"/>
  <c r="Z732" i="1"/>
  <c r="Z731" i="1"/>
  <c r="Z730" i="1"/>
  <c r="Z729" i="1"/>
  <c r="Z728" i="1"/>
  <c r="Z727" i="1"/>
  <c r="Z726" i="1"/>
  <c r="Z725" i="1"/>
  <c r="Z724" i="1"/>
  <c r="Z723" i="1"/>
  <c r="Z722" i="1"/>
  <c r="Z721" i="1"/>
  <c r="Z720" i="1"/>
  <c r="Z719" i="1"/>
  <c r="Z718" i="1"/>
  <c r="Z717" i="1"/>
  <c r="Z716" i="1"/>
  <c r="Z715" i="1"/>
  <c r="Z714" i="1"/>
  <c r="Z713" i="1"/>
  <c r="Z712" i="1"/>
  <c r="Z711" i="1"/>
  <c r="Z710" i="1"/>
  <c r="Z709" i="1"/>
  <c r="Z708" i="1"/>
  <c r="Z707" i="1"/>
  <c r="Z706" i="1"/>
  <c r="Z705" i="1"/>
  <c r="Z704" i="1"/>
  <c r="Z703" i="1"/>
  <c r="Z702" i="1"/>
  <c r="Z701" i="1"/>
  <c r="Z700" i="1"/>
  <c r="Z699" i="1"/>
  <c r="Z698" i="1"/>
  <c r="Z697" i="1"/>
  <c r="Z696" i="1"/>
  <c r="Z695" i="1"/>
  <c r="Z694" i="1"/>
  <c r="Z693" i="1"/>
  <c r="Z692" i="1"/>
  <c r="Z691" i="1"/>
  <c r="Z690" i="1"/>
  <c r="Z689" i="1"/>
  <c r="Z688" i="1"/>
  <c r="Z687" i="1"/>
  <c r="Z686" i="1"/>
  <c r="Z685" i="1"/>
  <c r="Z684" i="1"/>
  <c r="Z683" i="1"/>
  <c r="Z682" i="1"/>
  <c r="Z681" i="1"/>
  <c r="Z680" i="1"/>
  <c r="Z679" i="1"/>
  <c r="Z678" i="1"/>
  <c r="Z677" i="1"/>
  <c r="Z676" i="1"/>
  <c r="Z675" i="1"/>
  <c r="Z674" i="1"/>
  <c r="Z673" i="1"/>
  <c r="Z672" i="1"/>
  <c r="Z671" i="1"/>
  <c r="Z670" i="1"/>
  <c r="Z669" i="1"/>
  <c r="Z668" i="1"/>
  <c r="Z667" i="1"/>
  <c r="Z666" i="1"/>
  <c r="Z665" i="1"/>
  <c r="Z664" i="1"/>
  <c r="Z663" i="1"/>
  <c r="Z662" i="1"/>
  <c r="Z661" i="1"/>
  <c r="Z660" i="1"/>
  <c r="Z659" i="1"/>
  <c r="Z658" i="1"/>
  <c r="Z657" i="1"/>
  <c r="Z656" i="1"/>
  <c r="Z655" i="1"/>
  <c r="Z654" i="1"/>
  <c r="Z653" i="1"/>
  <c r="Z652" i="1"/>
  <c r="Z651" i="1"/>
  <c r="Z650" i="1"/>
  <c r="Z649" i="1"/>
  <c r="Z648" i="1"/>
  <c r="Z647" i="1"/>
  <c r="Z646" i="1"/>
  <c r="Z645" i="1"/>
  <c r="Z644" i="1"/>
  <c r="Z643" i="1"/>
  <c r="Z642" i="1"/>
  <c r="Z641" i="1"/>
  <c r="Z640" i="1"/>
  <c r="Z639" i="1"/>
  <c r="Z638" i="1"/>
  <c r="Z637" i="1"/>
  <c r="Z636" i="1"/>
  <c r="Z635" i="1"/>
  <c r="Z634" i="1"/>
  <c r="Z633" i="1"/>
  <c r="Z632" i="1"/>
  <c r="Z631" i="1"/>
  <c r="Z630" i="1"/>
  <c r="Z629" i="1"/>
  <c r="Z628" i="1"/>
  <c r="Z627" i="1"/>
  <c r="Z626" i="1"/>
  <c r="Z625" i="1"/>
  <c r="Z624" i="1"/>
  <c r="Z623" i="1"/>
  <c r="Z622" i="1"/>
  <c r="Z621" i="1"/>
  <c r="Z620" i="1"/>
  <c r="Z619" i="1"/>
  <c r="Z618" i="1"/>
  <c r="Z617" i="1"/>
  <c r="Z616" i="1"/>
  <c r="Z615" i="1"/>
  <c r="Z614" i="1"/>
  <c r="Z613" i="1"/>
  <c r="Z612" i="1"/>
  <c r="Z611" i="1"/>
  <c r="Z610" i="1"/>
  <c r="Z609" i="1"/>
  <c r="Z608" i="1"/>
  <c r="Z607" i="1"/>
  <c r="Z606" i="1"/>
  <c r="Z605" i="1"/>
  <c r="Z604" i="1"/>
  <c r="Z603" i="1"/>
  <c r="Z602" i="1"/>
  <c r="Z601" i="1"/>
  <c r="Z600" i="1"/>
  <c r="Z599" i="1"/>
  <c r="Z598" i="1"/>
  <c r="Z597" i="1"/>
  <c r="Z596" i="1"/>
  <c r="Z595" i="1"/>
  <c r="Z594" i="1"/>
  <c r="Z593" i="1"/>
  <c r="Z592" i="1"/>
  <c r="Z591" i="1"/>
  <c r="Z590" i="1"/>
  <c r="Z589" i="1"/>
  <c r="Z588" i="1"/>
  <c r="Z587" i="1"/>
  <c r="Z586" i="1"/>
  <c r="Z585" i="1"/>
  <c r="Z584" i="1"/>
  <c r="Z583" i="1"/>
  <c r="Z582" i="1"/>
  <c r="Z581" i="1"/>
  <c r="Z580" i="1"/>
  <c r="Z579" i="1"/>
  <c r="Z578" i="1"/>
  <c r="Z577" i="1"/>
  <c r="Z576" i="1"/>
  <c r="Z575" i="1"/>
  <c r="Z574" i="1"/>
  <c r="Z573" i="1"/>
  <c r="Z572" i="1"/>
  <c r="Z571" i="1"/>
  <c r="Z570" i="1"/>
  <c r="Z569" i="1"/>
  <c r="Z568" i="1"/>
  <c r="Z567" i="1"/>
  <c r="Z566" i="1"/>
  <c r="Z565" i="1"/>
  <c r="Z564" i="1"/>
  <c r="Z563" i="1"/>
  <c r="Z562" i="1"/>
  <c r="Z561" i="1"/>
  <c r="Z560" i="1"/>
  <c r="Z559" i="1"/>
  <c r="Z558" i="1"/>
  <c r="Z557" i="1"/>
  <c r="Z556" i="1"/>
  <c r="Z555" i="1"/>
  <c r="Z554" i="1"/>
  <c r="Z553" i="1"/>
  <c r="Z552" i="1"/>
  <c r="Z551" i="1"/>
  <c r="Z550" i="1"/>
  <c r="Z549" i="1"/>
  <c r="Z548" i="1"/>
  <c r="Z547" i="1"/>
  <c r="Z546" i="1"/>
  <c r="Z545" i="1"/>
  <c r="Z544" i="1"/>
  <c r="Z543" i="1"/>
  <c r="Z542" i="1"/>
  <c r="Z541" i="1"/>
  <c r="Z540" i="1"/>
  <c r="Z539" i="1"/>
  <c r="Z538" i="1"/>
  <c r="Z537" i="1"/>
  <c r="Z536" i="1"/>
  <c r="Z535" i="1"/>
  <c r="Z534" i="1"/>
  <c r="Z533" i="1"/>
  <c r="Z532" i="1"/>
  <c r="Z531" i="1"/>
  <c r="Z530" i="1"/>
  <c r="Z529" i="1"/>
  <c r="Z528" i="1"/>
  <c r="Z527" i="1"/>
  <c r="Z526" i="1"/>
  <c r="Z525" i="1"/>
  <c r="Z524" i="1"/>
  <c r="Z523" i="1"/>
  <c r="Z522" i="1"/>
  <c r="Z521" i="1"/>
  <c r="Z520" i="1"/>
  <c r="Z519" i="1"/>
  <c r="Z518" i="1"/>
  <c r="Z517" i="1"/>
  <c r="Z516" i="1"/>
  <c r="Z515" i="1"/>
  <c r="Z514" i="1"/>
  <c r="Z513" i="1"/>
  <c r="Z512" i="1"/>
  <c r="Z511" i="1"/>
  <c r="Z510" i="1"/>
  <c r="Z509" i="1"/>
  <c r="Z508" i="1"/>
  <c r="Z507" i="1"/>
  <c r="Z506" i="1"/>
  <c r="Z505" i="1"/>
  <c r="Z504" i="1"/>
  <c r="Z503" i="1"/>
  <c r="Z502" i="1"/>
  <c r="Z501" i="1"/>
  <c r="Z500" i="1"/>
  <c r="Z499" i="1"/>
  <c r="Z498" i="1"/>
  <c r="Z497" i="1"/>
  <c r="Z496" i="1"/>
  <c r="Z495" i="1"/>
  <c r="Z494" i="1"/>
  <c r="Z493" i="1"/>
  <c r="Z492" i="1"/>
  <c r="Z491" i="1"/>
  <c r="Z490" i="1"/>
  <c r="Z489" i="1"/>
  <c r="Z488" i="1"/>
  <c r="Z487" i="1"/>
  <c r="Z486" i="1"/>
  <c r="Z485" i="1"/>
  <c r="Z484" i="1"/>
  <c r="Z483" i="1"/>
  <c r="Z482" i="1"/>
  <c r="Z481" i="1"/>
  <c r="Z480" i="1"/>
  <c r="Z479" i="1"/>
  <c r="Z478" i="1"/>
  <c r="Z477" i="1"/>
  <c r="Z476" i="1"/>
  <c r="Z475" i="1"/>
  <c r="Z474" i="1"/>
  <c r="Z473" i="1"/>
  <c r="Z472" i="1"/>
  <c r="Z471" i="1"/>
  <c r="Z470" i="1"/>
  <c r="Z469" i="1"/>
  <c r="Z468" i="1"/>
  <c r="Z467" i="1"/>
  <c r="Z466" i="1"/>
  <c r="Z465" i="1"/>
  <c r="Z464" i="1"/>
  <c r="Z463" i="1"/>
  <c r="Z462" i="1"/>
  <c r="Z461" i="1"/>
  <c r="Z460" i="1"/>
  <c r="Z459" i="1"/>
  <c r="Z458" i="1"/>
  <c r="Z457" i="1"/>
  <c r="Z456" i="1"/>
  <c r="Z455" i="1"/>
  <c r="Z454" i="1"/>
  <c r="Z453" i="1"/>
  <c r="Z452" i="1"/>
  <c r="Z451" i="1"/>
  <c r="Z450" i="1"/>
  <c r="Z449" i="1"/>
  <c r="Z448" i="1"/>
  <c r="Z447" i="1"/>
  <c r="Z446" i="1"/>
  <c r="Z445" i="1"/>
  <c r="Z444" i="1"/>
  <c r="Z443" i="1"/>
  <c r="Z442" i="1"/>
  <c r="Z441" i="1"/>
  <c r="Z440" i="1"/>
  <c r="Z439" i="1"/>
  <c r="Z438" i="1"/>
  <c r="Z437" i="1"/>
  <c r="Z436" i="1"/>
  <c r="Z435" i="1"/>
  <c r="Z434" i="1"/>
  <c r="Z433" i="1"/>
  <c r="Z432" i="1"/>
  <c r="Z431" i="1"/>
  <c r="Z430" i="1"/>
  <c r="Z429" i="1"/>
  <c r="Z428" i="1"/>
  <c r="Z427" i="1"/>
  <c r="Z426" i="1"/>
  <c r="Z425" i="1"/>
  <c r="Z424" i="1"/>
  <c r="Z423" i="1"/>
  <c r="Z422" i="1"/>
  <c r="Z421" i="1"/>
  <c r="Z420" i="1"/>
  <c r="Z419" i="1"/>
  <c r="Z418" i="1"/>
  <c r="Z417" i="1"/>
  <c r="Z416" i="1"/>
  <c r="Z415" i="1"/>
  <c r="Z414" i="1"/>
  <c r="Z413" i="1"/>
  <c r="Z412" i="1"/>
  <c r="Z411" i="1"/>
  <c r="Z410" i="1"/>
  <c r="Z409" i="1"/>
  <c r="Z408" i="1"/>
  <c r="Z407" i="1"/>
  <c r="Z406" i="1"/>
  <c r="Z405" i="1"/>
  <c r="Z404" i="1"/>
  <c r="Z403" i="1"/>
  <c r="Z402" i="1"/>
  <c r="Z401" i="1"/>
  <c r="Z400" i="1"/>
  <c r="Z399" i="1"/>
  <c r="Z398" i="1"/>
  <c r="Z397" i="1"/>
  <c r="Z396" i="1"/>
  <c r="Z395" i="1"/>
  <c r="Z394" i="1"/>
  <c r="Z393" i="1"/>
  <c r="Z392" i="1"/>
  <c r="Z391" i="1"/>
  <c r="Z390" i="1"/>
  <c r="Z389" i="1"/>
  <c r="Z388" i="1"/>
  <c r="Z387" i="1"/>
  <c r="Z386" i="1"/>
  <c r="Z385" i="1"/>
  <c r="Z384" i="1"/>
  <c r="Z383" i="1"/>
  <c r="Z382" i="1"/>
  <c r="Z381" i="1"/>
  <c r="Z380" i="1"/>
  <c r="Z379" i="1"/>
  <c r="Z378" i="1"/>
  <c r="Z377" i="1"/>
  <c r="Z376" i="1"/>
  <c r="Z375" i="1"/>
  <c r="Z374" i="1"/>
  <c r="Z373" i="1"/>
  <c r="Z372" i="1"/>
  <c r="Z371" i="1"/>
  <c r="Z370" i="1"/>
  <c r="Z369" i="1"/>
  <c r="Z368" i="1"/>
  <c r="Z367" i="1"/>
  <c r="Z366" i="1"/>
  <c r="Z365" i="1"/>
  <c r="Z364" i="1"/>
  <c r="Z363" i="1"/>
  <c r="Z362" i="1"/>
  <c r="Z361" i="1"/>
  <c r="Z360" i="1"/>
  <c r="Z359" i="1"/>
  <c r="Z358" i="1"/>
  <c r="Z357" i="1"/>
  <c r="Z356" i="1"/>
  <c r="Z355" i="1"/>
  <c r="Z354" i="1"/>
  <c r="Z353" i="1"/>
  <c r="Z352" i="1"/>
  <c r="Z351" i="1"/>
  <c r="Z350" i="1"/>
  <c r="Z349" i="1"/>
  <c r="Z348" i="1"/>
  <c r="Z347" i="1"/>
  <c r="Z346" i="1"/>
  <c r="Z345" i="1"/>
  <c r="Z344" i="1"/>
  <c r="Z343" i="1"/>
  <c r="Z342" i="1"/>
  <c r="Z341" i="1"/>
  <c r="Z340" i="1"/>
  <c r="Z339" i="1"/>
  <c r="Z338" i="1"/>
  <c r="Z337" i="1"/>
  <c r="Z336" i="1"/>
  <c r="Z335" i="1"/>
  <c r="Z334" i="1"/>
  <c r="Z333" i="1"/>
  <c r="Z332" i="1"/>
  <c r="Z331" i="1"/>
  <c r="Z330" i="1"/>
  <c r="Z329" i="1"/>
  <c r="Z328" i="1"/>
  <c r="Z327" i="1"/>
  <c r="Z326" i="1"/>
  <c r="Z325" i="1"/>
  <c r="Z324" i="1"/>
  <c r="Z323" i="1"/>
  <c r="Z322" i="1"/>
  <c r="Z321" i="1"/>
  <c r="Z320" i="1"/>
  <c r="Z319" i="1"/>
  <c r="Z318" i="1"/>
  <c r="Z317" i="1"/>
  <c r="Z316" i="1"/>
  <c r="Z315" i="1"/>
  <c r="Z314" i="1"/>
  <c r="Z313" i="1"/>
  <c r="Z312" i="1"/>
  <c r="Z311" i="1"/>
  <c r="Z310" i="1"/>
  <c r="Z309" i="1"/>
  <c r="Z308" i="1"/>
  <c r="Z307" i="1"/>
  <c r="Z306" i="1"/>
  <c r="Z305" i="1"/>
  <c r="Z304" i="1"/>
  <c r="Z303" i="1"/>
  <c r="Z302" i="1"/>
  <c r="Z301" i="1"/>
  <c r="Z300" i="1"/>
  <c r="Z299" i="1"/>
  <c r="Z298" i="1"/>
  <c r="Z297" i="1"/>
  <c r="Z296" i="1"/>
  <c r="Z295" i="1"/>
  <c r="Z294" i="1"/>
  <c r="Z293" i="1"/>
  <c r="Z292" i="1"/>
  <c r="Z291" i="1"/>
  <c r="Z290" i="1"/>
  <c r="Z289" i="1"/>
  <c r="Z288" i="1"/>
  <c r="Z287" i="1"/>
  <c r="Z286" i="1"/>
  <c r="Z285" i="1"/>
  <c r="Z284" i="1"/>
  <c r="Z283" i="1"/>
  <c r="Z282" i="1"/>
  <c r="Z281" i="1"/>
  <c r="Z280" i="1"/>
  <c r="Z279" i="1"/>
  <c r="Z278" i="1"/>
  <c r="Z277" i="1"/>
  <c r="Z276" i="1"/>
  <c r="Z275" i="1"/>
  <c r="Z274" i="1"/>
  <c r="Z273" i="1"/>
  <c r="Z272" i="1"/>
  <c r="Z271" i="1"/>
  <c r="Z270" i="1"/>
  <c r="Z269" i="1"/>
  <c r="Z268" i="1"/>
  <c r="Z267" i="1"/>
  <c r="Z266" i="1"/>
  <c r="Z265" i="1"/>
  <c r="Z264" i="1"/>
  <c r="Z263" i="1"/>
  <c r="Z262" i="1"/>
  <c r="Z261" i="1"/>
  <c r="Z260" i="1"/>
  <c r="Z259" i="1"/>
  <c r="Z258" i="1"/>
  <c r="Z257" i="1"/>
  <c r="Z256" i="1"/>
  <c r="Z255" i="1"/>
  <c r="Z254" i="1"/>
  <c r="Z253" i="1"/>
  <c r="Z252" i="1"/>
  <c r="Z251" i="1"/>
  <c r="Z250" i="1"/>
  <c r="Z249" i="1"/>
  <c r="Z248" i="1"/>
  <c r="Z247" i="1"/>
  <c r="Z246" i="1"/>
  <c r="Z245" i="1"/>
  <c r="Z244" i="1"/>
  <c r="Z243" i="1"/>
  <c r="Z242" i="1"/>
  <c r="Z241" i="1"/>
  <c r="Z240" i="1"/>
  <c r="Z239" i="1"/>
  <c r="Z238" i="1"/>
  <c r="Z237" i="1"/>
  <c r="Z236" i="1"/>
  <c r="Z235" i="1"/>
  <c r="Z234" i="1"/>
  <c r="Z233" i="1"/>
  <c r="Z232" i="1"/>
  <c r="Z231" i="1"/>
  <c r="Z230" i="1"/>
  <c r="Z229" i="1"/>
  <c r="Z228" i="1"/>
  <c r="Z227" i="1"/>
  <c r="Z226" i="1"/>
  <c r="Z225" i="1"/>
  <c r="Z224" i="1"/>
  <c r="Z223" i="1"/>
  <c r="Z222" i="1"/>
  <c r="Z221" i="1"/>
  <c r="Z220" i="1"/>
  <c r="Z219" i="1"/>
  <c r="Z218" i="1"/>
  <c r="Z217" i="1"/>
  <c r="Z216" i="1"/>
  <c r="Z215" i="1"/>
  <c r="Z214" i="1"/>
  <c r="Z213" i="1"/>
  <c r="Z212" i="1"/>
  <c r="Z211" i="1"/>
  <c r="Z210" i="1"/>
  <c r="Z209" i="1"/>
  <c r="Z208" i="1"/>
  <c r="Z207" i="1"/>
  <c r="Z206" i="1"/>
  <c r="Z205" i="1"/>
  <c r="Z204" i="1"/>
  <c r="Z203" i="1"/>
  <c r="Z202" i="1"/>
  <c r="Z201" i="1"/>
  <c r="Z200" i="1"/>
  <c r="Z199" i="1"/>
  <c r="Z198" i="1"/>
  <c r="Z197" i="1"/>
  <c r="Z196" i="1"/>
  <c r="Z195" i="1"/>
  <c r="Z194" i="1"/>
  <c r="Z193" i="1"/>
  <c r="Z192" i="1"/>
  <c r="Z191" i="1"/>
  <c r="Z190" i="1"/>
  <c r="Z189" i="1"/>
  <c r="Z188" i="1"/>
  <c r="Z187" i="1"/>
  <c r="Z186" i="1"/>
  <c r="Z185" i="1"/>
  <c r="Z184" i="1"/>
  <c r="Z183" i="1"/>
  <c r="Z182" i="1"/>
  <c r="Z181" i="1"/>
  <c r="Z180" i="1"/>
  <c r="Z179" i="1"/>
  <c r="Z178" i="1"/>
  <c r="Z177" i="1"/>
  <c r="Z176" i="1"/>
  <c r="Z175" i="1"/>
  <c r="Z174" i="1"/>
  <c r="Z173" i="1"/>
  <c r="Z172" i="1"/>
  <c r="Z171" i="1"/>
  <c r="Z170" i="1"/>
  <c r="Z169" i="1"/>
  <c r="Z168" i="1"/>
  <c r="Z167" i="1"/>
  <c r="Z166" i="1"/>
  <c r="Z165" i="1"/>
  <c r="Z164" i="1"/>
  <c r="Z163" i="1"/>
  <c r="Z162" i="1"/>
  <c r="Z161" i="1"/>
  <c r="Z160" i="1"/>
  <c r="Z159" i="1"/>
  <c r="Z158" i="1"/>
  <c r="Z157" i="1"/>
  <c r="Z156" i="1"/>
  <c r="Z155" i="1"/>
  <c r="Z154" i="1"/>
  <c r="Z153" i="1"/>
  <c r="Z152" i="1"/>
  <c r="Z151" i="1"/>
  <c r="Z150" i="1"/>
  <c r="Z149" i="1"/>
  <c r="Z148" i="1"/>
  <c r="Z147" i="1"/>
  <c r="Z146" i="1"/>
  <c r="Z145" i="1"/>
  <c r="Z144" i="1"/>
  <c r="Z143" i="1"/>
  <c r="Z142" i="1"/>
  <c r="Z141" i="1"/>
  <c r="Z140" i="1"/>
  <c r="Z139" i="1"/>
  <c r="Z138" i="1"/>
  <c r="Z137" i="1"/>
  <c r="Z136" i="1"/>
  <c r="Z135" i="1"/>
  <c r="Z134" i="1"/>
  <c r="Z133" i="1"/>
  <c r="Z132" i="1"/>
  <c r="Z131" i="1"/>
  <c r="Z130" i="1"/>
  <c r="Z129" i="1"/>
  <c r="Z128" i="1"/>
  <c r="Z127" i="1"/>
  <c r="Z126" i="1"/>
  <c r="Z125" i="1"/>
  <c r="Z124" i="1"/>
  <c r="Z123" i="1"/>
  <c r="Z122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Z95" i="1"/>
  <c r="Z94" i="1"/>
  <c r="Z93" i="1"/>
  <c r="Z92" i="1"/>
  <c r="Z91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/>
  <c r="Z72" i="1"/>
  <c r="Z71" i="1"/>
  <c r="Z70" i="1"/>
  <c r="Z69" i="1"/>
  <c r="Z68" i="1"/>
  <c r="Z67" i="1"/>
  <c r="Z66" i="1"/>
  <c r="Z65" i="1"/>
  <c r="Z64" i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Z4" i="1"/>
  <c r="Z3" i="1"/>
  <c r="Z2" i="1"/>
  <c r="V1000" i="1"/>
  <c r="V999" i="1"/>
  <c r="V998" i="1"/>
  <c r="V997" i="1"/>
  <c r="V996" i="1"/>
  <c r="V995" i="1"/>
  <c r="V994" i="1"/>
  <c r="V993" i="1"/>
  <c r="V992" i="1"/>
  <c r="V991" i="1"/>
  <c r="V990" i="1"/>
  <c r="V989" i="1"/>
  <c r="V988" i="1"/>
  <c r="V987" i="1"/>
  <c r="V986" i="1"/>
  <c r="V985" i="1"/>
  <c r="V984" i="1"/>
  <c r="V983" i="1"/>
  <c r="V982" i="1"/>
  <c r="V981" i="1"/>
  <c r="V980" i="1"/>
  <c r="V979" i="1"/>
  <c r="V978" i="1"/>
  <c r="V977" i="1"/>
  <c r="V976" i="1"/>
  <c r="V975" i="1"/>
  <c r="V974" i="1"/>
  <c r="V973" i="1"/>
  <c r="V972" i="1"/>
  <c r="V971" i="1"/>
  <c r="V970" i="1"/>
  <c r="V969" i="1"/>
  <c r="V968" i="1"/>
  <c r="V967" i="1"/>
  <c r="V966" i="1"/>
  <c r="V965" i="1"/>
  <c r="V964" i="1"/>
  <c r="V963" i="1"/>
  <c r="V962" i="1"/>
  <c r="V961" i="1"/>
  <c r="V960" i="1"/>
  <c r="V959" i="1"/>
  <c r="V958" i="1"/>
  <c r="V957" i="1"/>
  <c r="V956" i="1"/>
  <c r="V955" i="1"/>
  <c r="V954" i="1"/>
  <c r="V953" i="1"/>
  <c r="V952" i="1"/>
  <c r="V951" i="1"/>
  <c r="V950" i="1"/>
  <c r="V949" i="1"/>
  <c r="V948" i="1"/>
  <c r="V947" i="1"/>
  <c r="V946" i="1"/>
  <c r="V945" i="1"/>
  <c r="V944" i="1"/>
  <c r="V943" i="1"/>
  <c r="V942" i="1"/>
  <c r="V941" i="1"/>
  <c r="V940" i="1"/>
  <c r="V939" i="1"/>
  <c r="V938" i="1"/>
  <c r="V937" i="1"/>
  <c r="V936" i="1"/>
  <c r="V935" i="1"/>
  <c r="V934" i="1"/>
  <c r="V933" i="1"/>
  <c r="V932" i="1"/>
  <c r="V931" i="1"/>
  <c r="V930" i="1"/>
  <c r="V929" i="1"/>
  <c r="V928" i="1"/>
  <c r="V927" i="1"/>
  <c r="V926" i="1"/>
  <c r="V925" i="1"/>
  <c r="V924" i="1"/>
  <c r="V923" i="1"/>
  <c r="V922" i="1"/>
  <c r="V921" i="1"/>
  <c r="V920" i="1"/>
  <c r="V919" i="1"/>
  <c r="V918" i="1"/>
  <c r="V917" i="1"/>
  <c r="V916" i="1"/>
  <c r="V915" i="1"/>
  <c r="V914" i="1"/>
  <c r="V913" i="1"/>
  <c r="V912" i="1"/>
  <c r="V911" i="1"/>
  <c r="V910" i="1"/>
  <c r="V909" i="1"/>
  <c r="V908" i="1"/>
  <c r="V907" i="1"/>
  <c r="V906" i="1"/>
  <c r="V905" i="1"/>
  <c r="V904" i="1"/>
  <c r="V903" i="1"/>
  <c r="V902" i="1"/>
  <c r="V901" i="1"/>
  <c r="V900" i="1"/>
  <c r="V899" i="1"/>
  <c r="V898" i="1"/>
  <c r="V897" i="1"/>
  <c r="V896" i="1"/>
  <c r="V895" i="1"/>
  <c r="V894" i="1"/>
  <c r="V893" i="1"/>
  <c r="V892" i="1"/>
  <c r="V891" i="1"/>
  <c r="V890" i="1"/>
  <c r="V889" i="1"/>
  <c r="V888" i="1"/>
  <c r="V887" i="1"/>
  <c r="V886" i="1"/>
  <c r="V885" i="1"/>
  <c r="V884" i="1"/>
  <c r="V883" i="1"/>
  <c r="V882" i="1"/>
  <c r="V881" i="1"/>
  <c r="V880" i="1"/>
  <c r="V879" i="1"/>
  <c r="V878" i="1"/>
  <c r="V877" i="1"/>
  <c r="V876" i="1"/>
  <c r="V875" i="1"/>
  <c r="V874" i="1"/>
  <c r="V873" i="1"/>
  <c r="V872" i="1"/>
  <c r="V871" i="1"/>
  <c r="V870" i="1"/>
  <c r="V869" i="1"/>
  <c r="V868" i="1"/>
  <c r="V867" i="1"/>
  <c r="V866" i="1"/>
  <c r="V865" i="1"/>
  <c r="V864" i="1"/>
  <c r="V863" i="1"/>
  <c r="V862" i="1"/>
  <c r="V861" i="1"/>
  <c r="V860" i="1"/>
  <c r="V859" i="1"/>
  <c r="V858" i="1"/>
  <c r="V857" i="1"/>
  <c r="V856" i="1"/>
  <c r="V855" i="1"/>
  <c r="V854" i="1"/>
  <c r="V853" i="1"/>
  <c r="V852" i="1"/>
  <c r="V851" i="1"/>
  <c r="V850" i="1"/>
  <c r="V849" i="1"/>
  <c r="V848" i="1"/>
  <c r="V847" i="1"/>
  <c r="V846" i="1"/>
  <c r="V845" i="1"/>
  <c r="V844" i="1"/>
  <c r="V843" i="1"/>
  <c r="V842" i="1"/>
  <c r="V841" i="1"/>
  <c r="V840" i="1"/>
  <c r="V839" i="1"/>
  <c r="V838" i="1"/>
  <c r="V837" i="1"/>
  <c r="V836" i="1"/>
  <c r="V835" i="1"/>
  <c r="V834" i="1"/>
  <c r="V833" i="1"/>
  <c r="V832" i="1"/>
  <c r="V831" i="1"/>
  <c r="V830" i="1"/>
  <c r="V829" i="1"/>
  <c r="V828" i="1"/>
  <c r="V827" i="1"/>
  <c r="V826" i="1"/>
  <c r="V825" i="1"/>
  <c r="V824" i="1"/>
  <c r="V823" i="1"/>
  <c r="V822" i="1"/>
  <c r="V821" i="1"/>
  <c r="V820" i="1"/>
  <c r="V819" i="1"/>
  <c r="V818" i="1"/>
  <c r="V817" i="1"/>
  <c r="V816" i="1"/>
  <c r="V815" i="1"/>
  <c r="V814" i="1"/>
  <c r="V813" i="1"/>
  <c r="V812" i="1"/>
  <c r="V811" i="1"/>
  <c r="V810" i="1"/>
  <c r="V809" i="1"/>
  <c r="V808" i="1"/>
  <c r="V807" i="1"/>
  <c r="V806" i="1"/>
  <c r="V805" i="1"/>
  <c r="V804" i="1"/>
  <c r="V803" i="1"/>
  <c r="V802" i="1"/>
  <c r="V801" i="1"/>
  <c r="V800" i="1"/>
  <c r="V799" i="1"/>
  <c r="V798" i="1"/>
  <c r="V797" i="1"/>
  <c r="V796" i="1"/>
  <c r="V795" i="1"/>
  <c r="V794" i="1"/>
  <c r="V793" i="1"/>
  <c r="V792" i="1"/>
  <c r="V791" i="1"/>
  <c r="V790" i="1"/>
  <c r="V789" i="1"/>
  <c r="V788" i="1"/>
  <c r="V787" i="1"/>
  <c r="V786" i="1"/>
  <c r="V785" i="1"/>
  <c r="V784" i="1"/>
  <c r="V783" i="1"/>
  <c r="V782" i="1"/>
  <c r="V781" i="1"/>
  <c r="V780" i="1"/>
  <c r="V779" i="1"/>
  <c r="V778" i="1"/>
  <c r="V777" i="1"/>
  <c r="V776" i="1"/>
  <c r="V775" i="1"/>
  <c r="V774" i="1"/>
  <c r="V773" i="1"/>
  <c r="V772" i="1"/>
  <c r="V771" i="1"/>
  <c r="V770" i="1"/>
  <c r="V769" i="1"/>
  <c r="V768" i="1"/>
  <c r="V767" i="1"/>
  <c r="V766" i="1"/>
  <c r="V765" i="1"/>
  <c r="V764" i="1"/>
  <c r="V763" i="1"/>
  <c r="V762" i="1"/>
  <c r="V761" i="1"/>
  <c r="V760" i="1"/>
  <c r="V759" i="1"/>
  <c r="V758" i="1"/>
  <c r="V757" i="1"/>
  <c r="V756" i="1"/>
  <c r="V755" i="1"/>
  <c r="V754" i="1"/>
  <c r="V753" i="1"/>
  <c r="V752" i="1"/>
  <c r="V751" i="1"/>
  <c r="V750" i="1"/>
  <c r="V749" i="1"/>
  <c r="V748" i="1"/>
  <c r="V747" i="1"/>
  <c r="V746" i="1"/>
  <c r="V745" i="1"/>
  <c r="V744" i="1"/>
  <c r="V743" i="1"/>
  <c r="V742" i="1"/>
  <c r="V741" i="1"/>
  <c r="V740" i="1"/>
  <c r="V739" i="1"/>
  <c r="V738" i="1"/>
  <c r="V737" i="1"/>
  <c r="V736" i="1"/>
  <c r="V735" i="1"/>
  <c r="V734" i="1"/>
  <c r="V733" i="1"/>
  <c r="V732" i="1"/>
  <c r="V731" i="1"/>
  <c r="V730" i="1"/>
  <c r="V729" i="1"/>
  <c r="V728" i="1"/>
  <c r="V727" i="1"/>
  <c r="V726" i="1"/>
  <c r="V725" i="1"/>
  <c r="V724" i="1"/>
  <c r="V723" i="1"/>
  <c r="V722" i="1"/>
  <c r="V721" i="1"/>
  <c r="V720" i="1"/>
  <c r="V719" i="1"/>
  <c r="V718" i="1"/>
  <c r="V717" i="1"/>
  <c r="V716" i="1"/>
  <c r="V715" i="1"/>
  <c r="V714" i="1"/>
  <c r="V713" i="1"/>
  <c r="V712" i="1"/>
  <c r="V711" i="1"/>
  <c r="V710" i="1"/>
  <c r="V709" i="1"/>
  <c r="V708" i="1"/>
  <c r="V707" i="1"/>
  <c r="V706" i="1"/>
  <c r="V705" i="1"/>
  <c r="V704" i="1"/>
  <c r="V703" i="1"/>
  <c r="V702" i="1"/>
  <c r="V701" i="1"/>
  <c r="V700" i="1"/>
  <c r="V699" i="1"/>
  <c r="V698" i="1"/>
  <c r="V697" i="1"/>
  <c r="V696" i="1"/>
  <c r="V695" i="1"/>
  <c r="V694" i="1"/>
  <c r="V693" i="1"/>
  <c r="V692" i="1"/>
  <c r="V691" i="1"/>
  <c r="V690" i="1"/>
  <c r="V689" i="1"/>
  <c r="V688" i="1"/>
  <c r="V687" i="1"/>
  <c r="V686" i="1"/>
  <c r="V685" i="1"/>
  <c r="V684" i="1"/>
  <c r="V683" i="1"/>
  <c r="V682" i="1"/>
  <c r="V681" i="1"/>
  <c r="V680" i="1"/>
  <c r="V679" i="1"/>
  <c r="V678" i="1"/>
  <c r="V677" i="1"/>
  <c r="V676" i="1"/>
  <c r="V675" i="1"/>
  <c r="V674" i="1"/>
  <c r="V673" i="1"/>
  <c r="V672" i="1"/>
  <c r="V671" i="1"/>
  <c r="V670" i="1"/>
  <c r="V669" i="1"/>
  <c r="V668" i="1"/>
  <c r="V667" i="1"/>
  <c r="V666" i="1"/>
  <c r="V665" i="1"/>
  <c r="V664" i="1"/>
  <c r="V663" i="1"/>
  <c r="V662" i="1"/>
  <c r="V661" i="1"/>
  <c r="V660" i="1"/>
  <c r="V659" i="1"/>
  <c r="V658" i="1"/>
  <c r="V657" i="1"/>
  <c r="V656" i="1"/>
  <c r="V655" i="1"/>
  <c r="V654" i="1"/>
  <c r="V653" i="1"/>
  <c r="V652" i="1"/>
  <c r="V651" i="1"/>
  <c r="V650" i="1"/>
  <c r="V649" i="1"/>
  <c r="V648" i="1"/>
  <c r="V647" i="1"/>
  <c r="V646" i="1"/>
  <c r="V645" i="1"/>
  <c r="V644" i="1"/>
  <c r="V643" i="1"/>
  <c r="V642" i="1"/>
  <c r="V641" i="1"/>
  <c r="V640" i="1"/>
  <c r="V639" i="1"/>
  <c r="V638" i="1"/>
  <c r="V637" i="1"/>
  <c r="V636" i="1"/>
  <c r="V635" i="1"/>
  <c r="V634" i="1"/>
  <c r="V633" i="1"/>
  <c r="V632" i="1"/>
  <c r="V631" i="1"/>
  <c r="V630" i="1"/>
  <c r="V629" i="1"/>
  <c r="V628" i="1"/>
  <c r="V627" i="1"/>
  <c r="V626" i="1"/>
  <c r="V625" i="1"/>
  <c r="V624" i="1"/>
  <c r="V623" i="1"/>
  <c r="V622" i="1"/>
  <c r="V621" i="1"/>
  <c r="V620" i="1"/>
  <c r="V619" i="1"/>
  <c r="V618" i="1"/>
  <c r="V617" i="1"/>
  <c r="V616" i="1"/>
  <c r="V615" i="1"/>
  <c r="V614" i="1"/>
  <c r="V613" i="1"/>
  <c r="V612" i="1"/>
  <c r="V611" i="1"/>
  <c r="V610" i="1"/>
  <c r="V609" i="1"/>
  <c r="V608" i="1"/>
  <c r="V607" i="1"/>
  <c r="V606" i="1"/>
  <c r="V605" i="1"/>
  <c r="V604" i="1"/>
  <c r="V603" i="1"/>
  <c r="V602" i="1"/>
  <c r="V601" i="1"/>
  <c r="V600" i="1"/>
  <c r="V599" i="1"/>
  <c r="V598" i="1"/>
  <c r="V597" i="1"/>
  <c r="V596" i="1"/>
  <c r="V595" i="1"/>
  <c r="V594" i="1"/>
  <c r="V593" i="1"/>
  <c r="V592" i="1"/>
  <c r="V591" i="1"/>
  <c r="V590" i="1"/>
  <c r="V589" i="1"/>
  <c r="V588" i="1"/>
  <c r="V587" i="1"/>
  <c r="V586" i="1"/>
  <c r="V585" i="1"/>
  <c r="V584" i="1"/>
  <c r="V583" i="1"/>
  <c r="V582" i="1"/>
  <c r="V581" i="1"/>
  <c r="V580" i="1"/>
  <c r="V579" i="1"/>
  <c r="V578" i="1"/>
  <c r="V577" i="1"/>
  <c r="V576" i="1"/>
  <c r="V575" i="1"/>
  <c r="V574" i="1"/>
  <c r="V573" i="1"/>
  <c r="V572" i="1"/>
  <c r="V571" i="1"/>
  <c r="V570" i="1"/>
  <c r="V569" i="1"/>
  <c r="V568" i="1"/>
  <c r="V567" i="1"/>
  <c r="V566" i="1"/>
  <c r="V565" i="1"/>
  <c r="V564" i="1"/>
  <c r="V563" i="1"/>
  <c r="V562" i="1"/>
  <c r="V561" i="1"/>
  <c r="V560" i="1"/>
  <c r="V559" i="1"/>
  <c r="V558" i="1"/>
  <c r="V557" i="1"/>
  <c r="V556" i="1"/>
  <c r="V555" i="1"/>
  <c r="V554" i="1"/>
  <c r="V553" i="1"/>
  <c r="V552" i="1"/>
  <c r="V551" i="1"/>
  <c r="V550" i="1"/>
  <c r="V549" i="1"/>
  <c r="V548" i="1"/>
  <c r="V547" i="1"/>
  <c r="V546" i="1"/>
  <c r="V545" i="1"/>
  <c r="V544" i="1"/>
  <c r="V543" i="1"/>
  <c r="V542" i="1"/>
  <c r="V541" i="1"/>
  <c r="V540" i="1"/>
  <c r="V539" i="1"/>
  <c r="V538" i="1"/>
  <c r="V537" i="1"/>
  <c r="V536" i="1"/>
  <c r="V535" i="1"/>
  <c r="V534" i="1"/>
  <c r="V533" i="1"/>
  <c r="V532" i="1"/>
  <c r="V531" i="1"/>
  <c r="V530" i="1"/>
  <c r="V529" i="1"/>
  <c r="V528" i="1"/>
  <c r="V527" i="1"/>
  <c r="V526" i="1"/>
  <c r="V525" i="1"/>
  <c r="V524" i="1"/>
  <c r="V523" i="1"/>
  <c r="V522" i="1"/>
  <c r="V521" i="1"/>
  <c r="V520" i="1"/>
  <c r="V519" i="1"/>
  <c r="V518" i="1"/>
  <c r="V517" i="1"/>
  <c r="V516" i="1"/>
  <c r="V515" i="1"/>
  <c r="V514" i="1"/>
  <c r="V513" i="1"/>
  <c r="V512" i="1"/>
  <c r="V511" i="1"/>
  <c r="V510" i="1"/>
  <c r="V509" i="1"/>
  <c r="V508" i="1"/>
  <c r="V507" i="1"/>
  <c r="V506" i="1"/>
  <c r="V505" i="1"/>
  <c r="V504" i="1"/>
  <c r="V503" i="1"/>
  <c r="V502" i="1"/>
  <c r="V501" i="1"/>
  <c r="V500" i="1"/>
  <c r="V499" i="1"/>
  <c r="V498" i="1"/>
  <c r="V497" i="1"/>
  <c r="V496" i="1"/>
  <c r="V495" i="1"/>
  <c r="V494" i="1"/>
  <c r="V493" i="1"/>
  <c r="V492" i="1"/>
  <c r="V491" i="1"/>
  <c r="V490" i="1"/>
  <c r="V489" i="1"/>
  <c r="V488" i="1"/>
  <c r="V487" i="1"/>
  <c r="V486" i="1"/>
  <c r="V485" i="1"/>
  <c r="V484" i="1"/>
  <c r="V483" i="1"/>
  <c r="V482" i="1"/>
  <c r="V481" i="1"/>
  <c r="V480" i="1"/>
  <c r="V479" i="1"/>
  <c r="V478" i="1"/>
  <c r="V477" i="1"/>
  <c r="V476" i="1"/>
  <c r="V475" i="1"/>
  <c r="V474" i="1"/>
  <c r="V473" i="1"/>
  <c r="V472" i="1"/>
  <c r="V471" i="1"/>
  <c r="V470" i="1"/>
  <c r="V469" i="1"/>
  <c r="V468" i="1"/>
  <c r="V467" i="1"/>
  <c r="V466" i="1"/>
  <c r="V465" i="1"/>
  <c r="V464" i="1"/>
  <c r="V463" i="1"/>
  <c r="V462" i="1"/>
  <c r="V461" i="1"/>
  <c r="V460" i="1"/>
  <c r="V459" i="1"/>
  <c r="V458" i="1"/>
  <c r="V457" i="1"/>
  <c r="V456" i="1"/>
  <c r="V455" i="1"/>
  <c r="V454" i="1"/>
  <c r="V453" i="1"/>
  <c r="V452" i="1"/>
  <c r="V451" i="1"/>
  <c r="V450" i="1"/>
  <c r="V449" i="1"/>
  <c r="V448" i="1"/>
  <c r="V447" i="1"/>
  <c r="V446" i="1"/>
  <c r="V445" i="1"/>
  <c r="V444" i="1"/>
  <c r="V443" i="1"/>
  <c r="V442" i="1"/>
  <c r="V441" i="1"/>
  <c r="V440" i="1"/>
  <c r="V439" i="1"/>
  <c r="V438" i="1"/>
  <c r="V437" i="1"/>
  <c r="V436" i="1"/>
  <c r="V435" i="1"/>
  <c r="V434" i="1"/>
  <c r="V433" i="1"/>
  <c r="V432" i="1"/>
  <c r="V431" i="1"/>
  <c r="V430" i="1"/>
  <c r="V429" i="1"/>
  <c r="V428" i="1"/>
  <c r="V427" i="1"/>
  <c r="V426" i="1"/>
  <c r="V425" i="1"/>
  <c r="V424" i="1"/>
  <c r="V423" i="1"/>
  <c r="V422" i="1"/>
  <c r="V421" i="1"/>
  <c r="V420" i="1"/>
  <c r="V419" i="1"/>
  <c r="V418" i="1"/>
  <c r="V417" i="1"/>
  <c r="V416" i="1"/>
  <c r="V415" i="1"/>
  <c r="V414" i="1"/>
  <c r="V413" i="1"/>
  <c r="V412" i="1"/>
  <c r="V411" i="1"/>
  <c r="V410" i="1"/>
  <c r="V409" i="1"/>
  <c r="V408" i="1"/>
  <c r="V407" i="1"/>
  <c r="V406" i="1"/>
  <c r="V405" i="1"/>
  <c r="V404" i="1"/>
  <c r="V403" i="1"/>
  <c r="V402" i="1"/>
  <c r="V401" i="1"/>
  <c r="V400" i="1"/>
  <c r="V399" i="1"/>
  <c r="V398" i="1"/>
  <c r="V397" i="1"/>
  <c r="V396" i="1"/>
  <c r="V395" i="1"/>
  <c r="V394" i="1"/>
  <c r="V393" i="1"/>
  <c r="V392" i="1"/>
  <c r="V391" i="1"/>
  <c r="V390" i="1"/>
  <c r="V389" i="1"/>
  <c r="V388" i="1"/>
  <c r="V387" i="1"/>
  <c r="V386" i="1"/>
  <c r="V385" i="1"/>
  <c r="V384" i="1"/>
  <c r="V383" i="1"/>
  <c r="V382" i="1"/>
  <c r="V381" i="1"/>
  <c r="V380" i="1"/>
  <c r="V379" i="1"/>
  <c r="V378" i="1"/>
  <c r="V377" i="1"/>
  <c r="V376" i="1"/>
  <c r="V375" i="1"/>
  <c r="V374" i="1"/>
  <c r="V373" i="1"/>
  <c r="V372" i="1"/>
  <c r="V371" i="1"/>
  <c r="V370" i="1"/>
  <c r="V369" i="1"/>
  <c r="V368" i="1"/>
  <c r="V367" i="1"/>
  <c r="V366" i="1"/>
  <c r="V365" i="1"/>
  <c r="V364" i="1"/>
  <c r="V363" i="1"/>
  <c r="V362" i="1"/>
  <c r="V361" i="1"/>
  <c r="V360" i="1"/>
  <c r="V359" i="1"/>
  <c r="V358" i="1"/>
  <c r="V357" i="1"/>
  <c r="V356" i="1"/>
  <c r="V355" i="1"/>
  <c r="V354" i="1"/>
  <c r="V353" i="1"/>
  <c r="V352" i="1"/>
  <c r="V351" i="1"/>
  <c r="V350" i="1"/>
  <c r="V349" i="1"/>
  <c r="V348" i="1"/>
  <c r="V347" i="1"/>
  <c r="V346" i="1"/>
  <c r="V345" i="1"/>
  <c r="V344" i="1"/>
  <c r="V343" i="1"/>
  <c r="V342" i="1"/>
  <c r="V341" i="1"/>
  <c r="V340" i="1"/>
  <c r="V339" i="1"/>
  <c r="V338" i="1"/>
  <c r="V337" i="1"/>
  <c r="V336" i="1"/>
  <c r="V335" i="1"/>
  <c r="V334" i="1"/>
  <c r="V333" i="1"/>
  <c r="V332" i="1"/>
  <c r="V331" i="1"/>
  <c r="V330" i="1"/>
  <c r="V329" i="1"/>
  <c r="V328" i="1"/>
  <c r="V327" i="1"/>
  <c r="V326" i="1"/>
  <c r="V325" i="1"/>
  <c r="V324" i="1"/>
  <c r="V323" i="1"/>
  <c r="V322" i="1"/>
  <c r="V321" i="1"/>
  <c r="V320" i="1"/>
  <c r="V319" i="1"/>
  <c r="V318" i="1"/>
  <c r="V317" i="1"/>
  <c r="V316" i="1"/>
  <c r="V315" i="1"/>
  <c r="V314" i="1"/>
  <c r="V313" i="1"/>
  <c r="V312" i="1"/>
  <c r="V311" i="1"/>
  <c r="V310" i="1"/>
  <c r="V309" i="1"/>
  <c r="V308" i="1"/>
  <c r="V307" i="1"/>
  <c r="V306" i="1"/>
  <c r="V305" i="1"/>
  <c r="V304" i="1"/>
  <c r="V303" i="1"/>
  <c r="V302" i="1"/>
  <c r="V301" i="1"/>
  <c r="V300" i="1"/>
  <c r="V299" i="1"/>
  <c r="V298" i="1"/>
  <c r="V297" i="1"/>
  <c r="V296" i="1"/>
  <c r="V295" i="1"/>
  <c r="V294" i="1"/>
  <c r="V293" i="1"/>
  <c r="V292" i="1"/>
  <c r="V291" i="1"/>
  <c r="V290" i="1"/>
  <c r="V289" i="1"/>
  <c r="V288" i="1"/>
  <c r="V287" i="1"/>
  <c r="V286" i="1"/>
  <c r="V285" i="1"/>
  <c r="V284" i="1"/>
  <c r="V283" i="1"/>
  <c r="V282" i="1"/>
  <c r="V281" i="1"/>
  <c r="V280" i="1"/>
  <c r="V279" i="1"/>
  <c r="V278" i="1"/>
  <c r="V277" i="1"/>
  <c r="V276" i="1"/>
  <c r="V275" i="1"/>
  <c r="V274" i="1"/>
  <c r="V273" i="1"/>
  <c r="V272" i="1"/>
  <c r="V271" i="1"/>
  <c r="V270" i="1"/>
  <c r="V269" i="1"/>
  <c r="V268" i="1"/>
  <c r="V267" i="1"/>
  <c r="V266" i="1"/>
  <c r="V265" i="1"/>
  <c r="V264" i="1"/>
  <c r="V263" i="1"/>
  <c r="V262" i="1"/>
  <c r="V261" i="1"/>
  <c r="V260" i="1"/>
  <c r="V259" i="1"/>
  <c r="V258" i="1"/>
  <c r="V257" i="1"/>
  <c r="V256" i="1"/>
  <c r="V255" i="1"/>
  <c r="V254" i="1"/>
  <c r="V253" i="1"/>
  <c r="V252" i="1"/>
  <c r="V251" i="1"/>
  <c r="V250" i="1"/>
  <c r="V249" i="1"/>
  <c r="V248" i="1"/>
  <c r="V247" i="1"/>
  <c r="V246" i="1"/>
  <c r="V245" i="1"/>
  <c r="V244" i="1"/>
  <c r="V243" i="1"/>
  <c r="V242" i="1"/>
  <c r="V241" i="1"/>
  <c r="V240" i="1"/>
  <c r="V239" i="1"/>
  <c r="V238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V181" i="1"/>
  <c r="V180" i="1"/>
  <c r="V179" i="1"/>
  <c r="V178" i="1"/>
  <c r="V177" i="1"/>
  <c r="V176" i="1"/>
  <c r="V175" i="1"/>
  <c r="V174" i="1"/>
  <c r="V173" i="1"/>
  <c r="V172" i="1"/>
  <c r="V171" i="1"/>
  <c r="V170" i="1"/>
  <c r="V169" i="1"/>
  <c r="V168" i="1"/>
  <c r="V167" i="1"/>
  <c r="V166" i="1"/>
  <c r="V165" i="1"/>
  <c r="V164" i="1"/>
  <c r="V163" i="1"/>
  <c r="V162" i="1"/>
  <c r="V161" i="1"/>
  <c r="V160" i="1"/>
  <c r="V159" i="1"/>
  <c r="V158" i="1"/>
  <c r="V157" i="1"/>
  <c r="V156" i="1"/>
  <c r="V155" i="1"/>
  <c r="V154" i="1"/>
  <c r="V153" i="1"/>
  <c r="V152" i="1"/>
  <c r="V151" i="1"/>
  <c r="V150" i="1"/>
  <c r="V149" i="1"/>
  <c r="V148" i="1"/>
  <c r="V147" i="1"/>
  <c r="V146" i="1"/>
  <c r="V145" i="1"/>
  <c r="V144" i="1"/>
  <c r="V143" i="1"/>
  <c r="V142" i="1"/>
  <c r="V141" i="1"/>
  <c r="V140" i="1"/>
  <c r="V139" i="1"/>
  <c r="V138" i="1"/>
  <c r="V137" i="1"/>
  <c r="V136" i="1"/>
  <c r="V135" i="1"/>
  <c r="V134" i="1"/>
  <c r="V133" i="1"/>
  <c r="V132" i="1"/>
  <c r="V131" i="1"/>
  <c r="V130" i="1"/>
  <c r="V129" i="1"/>
  <c r="V128" i="1"/>
  <c r="V127" i="1"/>
  <c r="V126" i="1"/>
  <c r="V125" i="1"/>
  <c r="V124" i="1"/>
  <c r="V123" i="1"/>
  <c r="V122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V7" i="1"/>
  <c r="V6" i="1"/>
  <c r="V5" i="1"/>
  <c r="V4" i="1"/>
  <c r="V3" i="1"/>
  <c r="V2" i="1"/>
  <c r="B10" i="1"/>
  <c r="C10" i="1" s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B9" i="1"/>
  <c r="C9" i="1" s="1"/>
  <c r="D9" i="1" s="1"/>
  <c r="E9" i="1" s="1"/>
  <c r="F9" i="1" s="1"/>
  <c r="G9" i="1" s="1"/>
  <c r="H9" i="1" s="1"/>
  <c r="I9" i="1" s="1"/>
  <c r="J9" i="1" s="1"/>
  <c r="K9" i="1" s="1"/>
  <c r="L9" i="1" s="1"/>
  <c r="M9" i="1" s="1"/>
  <c r="N9" i="1" s="1"/>
  <c r="O9" i="1" s="1"/>
  <c r="P9" i="1" s="1"/>
  <c r="Q9" i="1" s="1"/>
  <c r="R9" i="1" s="1"/>
  <c r="S9" i="1" s="1"/>
  <c r="T9" i="1" s="1"/>
  <c r="B8" i="1"/>
  <c r="C8" i="1" s="1"/>
  <c r="D8" i="1" s="1"/>
  <c r="E8" i="1" s="1"/>
  <c r="F8" i="1" s="1"/>
  <c r="G8" i="1" s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  <c r="T8" i="1" s="1"/>
  <c r="B7" i="1"/>
  <c r="C7" i="1" s="1"/>
  <c r="D7" i="1" s="1"/>
  <c r="E7" i="1" s="1"/>
  <c r="F7" i="1" s="1"/>
  <c r="G7" i="1" s="1"/>
  <c r="H7" i="1" s="1"/>
  <c r="I7" i="1" s="1"/>
  <c r="J7" i="1" s="1"/>
  <c r="K7" i="1" s="1"/>
  <c r="L7" i="1" s="1"/>
  <c r="M7" i="1" s="1"/>
  <c r="N7" i="1" s="1"/>
  <c r="O7" i="1" s="1"/>
  <c r="P7" i="1" s="1"/>
  <c r="Q7" i="1" s="1"/>
  <c r="R7" i="1" s="1"/>
  <c r="S7" i="1" s="1"/>
  <c r="T7" i="1" s="1"/>
  <c r="B6" i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B5" i="1"/>
  <c r="C5" i="1" s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B4" i="1"/>
  <c r="C4" i="1" s="1"/>
  <c r="D4" i="1" s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B3" i="1"/>
  <c r="C3" i="1" s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B2" i="1"/>
  <c r="C2" i="1" s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B1" i="1"/>
  <c r="C1" i="1" s="1"/>
  <c r="D1" i="1" s="1"/>
  <c r="E1" i="1" s="1"/>
  <c r="F1" i="1" s="1"/>
  <c r="G1" i="1" s="1"/>
  <c r="H1" i="1" s="1"/>
  <c r="I1" i="1" s="1"/>
  <c r="J1" i="1" s="1"/>
  <c r="K1" i="1" s="1"/>
  <c r="L1" i="1" s="1"/>
  <c r="M1" i="1" s="1"/>
  <c r="N1" i="1" s="1"/>
  <c r="O1" i="1" s="1"/>
  <c r="P1" i="1" s="1"/>
  <c r="Q1" i="1" s="1"/>
  <c r="R1" i="1" s="1"/>
  <c r="S1" i="1" s="1"/>
  <c r="T1" i="1" s="1"/>
</calcChain>
</file>

<file path=xl/sharedStrings.xml><?xml version="1.0" encoding="utf-8"?>
<sst xmlns="http://schemas.openxmlformats.org/spreadsheetml/2006/main" count="20" uniqueCount="4">
  <si>
    <t>Résultats</t>
  </si>
  <si>
    <t>Val1</t>
  </si>
  <si>
    <t>Val2</t>
  </si>
  <si>
    <t>Val3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</si>
</sst>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24997711111789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 applyAlignment="1">
      <alignment horizontal="center" vertical="center"/>
    </xf>
    <xf numFmtId="0" fontId="0" fillId="5" borderId="0" xfId="0" applyFill="1"/>
    <xf numFmtId="3" fontId="0" fillId="5" borderId="0" xfId="0" applyNumberFormat="1" applyFill="1"/>
    <xf numFmtId="0" fontId="1" fillId="6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20</xdr:col>
      <xdr:colOff>104776</xdr:colOff>
      <xdr:row>0</xdr:row>
      <xdr:rowOff>104775</xdr:rowOff>
    </xdr:from>
    <xdr:to>
      <xdr:col>20</xdr:col>
      <xdr:colOff>561976</xdr:colOff>
      <xdr:row>0</xdr:row>
      <xdr:rowOff>323850</xdr:rowOff>
    </xdr:to>
    <xdr:sp macro="[0]!Etude" textlink="">
      <xdr:nvSpPr>
        <xdr:cNvPr id="2" name="Rectangle à coins arrondis 1"/>
        <xdr:cNvSpPr/>
      </xdr:nvSpPr>
      <xdr:spPr>
        <a:xfrm>
          <a:off x="7305676" y="104775"/>
          <a:ext cx="457200" cy="219075"/>
        </a:xfrm>
        <a:prstGeom prst="roundRect">
          <a:avLst/>
        </a:prstGeom>
        <a:solidFill>
          <a:srgbClr val="7030A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Go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O1000"/>
  <sheetViews>
    <sheetView tabSelected="1" workbookViewId="0">
      <pane ySplit="1" topLeftCell="A2" activePane="bottomLeft" state="frozenSplit"/>
      <selection pane="bottomLeft" activeCell="U2" sqref="U2"/>
    </sheetView>
  </sheetViews>
  <sheetFormatPr baseColWidth="10" defaultRowHeight="15" x14ac:dyDescent="0.25"/>
  <cols>
    <col min="1" max="1" width="3" bestFit="1" customWidth="1"/>
    <col min="2" max="2" width="6" bestFit="1" customWidth="1"/>
    <col min="3" max="3" width="5" bestFit="1" customWidth="1"/>
    <col min="4" max="4" width="6" bestFit="1" customWidth="1"/>
    <col min="5" max="5" width="5" bestFit="1" customWidth="1"/>
    <col min="6" max="6" width="6" bestFit="1" customWidth="1"/>
    <col min="7" max="7" width="5" customWidth="1"/>
    <col min="8" max="8" width="6" bestFit="1" customWidth="1"/>
    <col min="9" max="9" width="5" customWidth="1"/>
    <col min="10" max="10" width="6" bestFit="1" customWidth="1"/>
    <col min="11" max="11" width="5" customWidth="1"/>
    <col min="12" max="12" width="6" bestFit="1" customWidth="1"/>
    <col min="13" max="13" width="5" bestFit="1" customWidth="1"/>
    <col min="14" max="14" width="6" bestFit="1" customWidth="1"/>
    <col min="15" max="15" width="5" customWidth="1"/>
    <col min="16" max="16" width="6" bestFit="1" customWidth="1"/>
    <col min="17" max="17" width="5" customWidth="1"/>
    <col min="18" max="18" width="6" bestFit="1" customWidth="1"/>
    <col min="19" max="19" width="5" bestFit="1" customWidth="1"/>
    <col min="20" max="20" width="6" bestFit="1" customWidth="1"/>
    <col min="21" max="21" width="9.7109375" style="1" customWidth="1"/>
    <col min="22" max="22" width="13.7109375" style="2" bestFit="1" customWidth="1"/>
    <col min="23" max="25" width="9.42578125" style="4" bestFit="1" customWidth="1"/>
    <col min="26" max="26" width="13.7109375" style="2" bestFit="1" customWidth="1"/>
    <col min="27" max="29" width="9.42578125" style="4" bestFit="1" customWidth="1"/>
    <col min="30" max="30" width="13.7109375" style="2" bestFit="1" customWidth="1"/>
    <col min="31" max="33" width="9.42578125" style="4" bestFit="1" customWidth="1"/>
    <col min="34" max="34" width="13.7109375" style="2" bestFit="1" customWidth="1"/>
    <col min="35" max="37" width="9.42578125" style="4" bestFit="1" customWidth="1"/>
    <col min="38" max="38" width="13.7109375" style="2" bestFit="1" customWidth="1"/>
    <col min="39" max="41" width="9.42578125" style="4" bestFit="1" customWidth="1"/>
  </cols>
  <sheetData>
    <row r="1" spans="1:41" ht="33.75" customHeight="1" x14ac:dyDescent="0.25">
      <c r="A1">
        <v>1</v>
      </c>
      <c r="B1">
        <f>A1+0.05</f>
        <v>1.05</v>
      </c>
      <c r="C1">
        <f t="shared" ref="C1:T1" si="0">B1+0.05</f>
        <v>1.1000000000000001</v>
      </c>
      <c r="D1">
        <f t="shared" si="0"/>
        <v>1.1500000000000001</v>
      </c>
      <c r="E1">
        <f t="shared" si="0"/>
        <v>1.2000000000000002</v>
      </c>
      <c r="F1">
        <f t="shared" si="0"/>
        <v>1.2500000000000002</v>
      </c>
      <c r="G1">
        <f t="shared" si="0"/>
        <v>1.3000000000000003</v>
      </c>
      <c r="H1">
        <f t="shared" si="0"/>
        <v>1.3500000000000003</v>
      </c>
      <c r="I1">
        <f t="shared" si="0"/>
        <v>1.4000000000000004</v>
      </c>
      <c r="J1">
        <f t="shared" si="0"/>
        <v>1.4500000000000004</v>
      </c>
      <c r="K1">
        <f t="shared" si="0"/>
        <v>1.5000000000000004</v>
      </c>
      <c r="L1">
        <f t="shared" si="0"/>
        <v>1.5500000000000005</v>
      </c>
      <c r="M1">
        <f t="shared" si="0"/>
        <v>1.6000000000000005</v>
      </c>
      <c r="N1">
        <f t="shared" si="0"/>
        <v>1.6500000000000006</v>
      </c>
      <c r="O1">
        <f t="shared" si="0"/>
        <v>1.7000000000000006</v>
      </c>
      <c r="P1">
        <f t="shared" si="0"/>
        <v>1.7500000000000007</v>
      </c>
      <c r="Q1">
        <f t="shared" si="0"/>
        <v>1.8000000000000007</v>
      </c>
      <c r="R1">
        <f t="shared" si="0"/>
        <v>1.8500000000000008</v>
      </c>
      <c r="S1">
        <f t="shared" si="0"/>
        <v>1.9000000000000008</v>
      </c>
      <c r="T1">
        <f t="shared" si="0"/>
        <v>1.9500000000000008</v>
      </c>
      <c r="V1" s="3" t="s">
        <v>0</v>
      </c>
      <c r="W1" s="6" t="s">
        <v>1</v>
      </c>
      <c r="X1" s="6" t="s">
        <v>2</v>
      </c>
      <c r="Y1" s="6" t="s">
        <v>3</v>
      </c>
      <c r="Z1" s="3" t="s">
        <v>0</v>
      </c>
      <c r="AA1" s="6" t="s">
        <v>1</v>
      </c>
      <c r="AB1" s="6" t="s">
        <v>2</v>
      </c>
      <c r="AC1" s="6" t="s">
        <v>3</v>
      </c>
      <c r="AD1" s="3" t="s">
        <v>0</v>
      </c>
      <c r="AE1" s="6" t="s">
        <v>1</v>
      </c>
      <c r="AF1" s="6" t="s">
        <v>2</v>
      </c>
      <c r="AG1" s="6" t="s">
        <v>3</v>
      </c>
      <c r="AH1" s="3" t="s">
        <v>0</v>
      </c>
      <c r="AI1" s="6" t="s">
        <v>1</v>
      </c>
      <c r="AJ1" s="6" t="s">
        <v>2</v>
      </c>
      <c r="AK1" s="6" t="s">
        <v>3</v>
      </c>
      <c r="AL1" s="3" t="s">
        <v>0</v>
      </c>
      <c r="AM1" s="6" t="s">
        <v>1</v>
      </c>
      <c r="AN1" s="6" t="s">
        <v>2</v>
      </c>
      <c r="AO1" s="6" t="s">
        <v>3</v>
      </c>
    </row>
    <row r="2" spans="1:41" x14ac:dyDescent="0.25">
      <c r="A2">
        <v>2</v>
      </c>
      <c r="B2">
        <f t="shared" ref="B2:T2" si="1">A2+0.05</f>
        <v>2.0499999999999998</v>
      </c>
      <c r="C2">
        <f t="shared" si="1"/>
        <v>2.0999999999999996</v>
      </c>
      <c r="D2">
        <f t="shared" si="1"/>
        <v>2.1499999999999995</v>
      </c>
      <c r="E2">
        <f t="shared" si="1"/>
        <v>2.1999999999999993</v>
      </c>
      <c r="F2">
        <f t="shared" si="1"/>
        <v>2.2499999999999991</v>
      </c>
      <c r="G2">
        <f t="shared" si="1"/>
        <v>2.2999999999999989</v>
      </c>
      <c r="H2">
        <f t="shared" si="1"/>
        <v>2.3499999999999988</v>
      </c>
      <c r="I2">
        <f t="shared" si="1"/>
        <v>2.3999999999999986</v>
      </c>
      <c r="J2">
        <f t="shared" si="1"/>
        <v>2.4499999999999984</v>
      </c>
      <c r="K2">
        <f t="shared" si="1"/>
        <v>2.4999999999999982</v>
      </c>
      <c r="L2">
        <f t="shared" si="1"/>
        <v>2.549999999999998</v>
      </c>
      <c r="M2">
        <f t="shared" si="1"/>
        <v>2.5999999999999979</v>
      </c>
      <c r="N2">
        <f t="shared" si="1"/>
        <v>2.6499999999999977</v>
      </c>
      <c r="O2">
        <f t="shared" si="1"/>
        <v>2.6999999999999975</v>
      </c>
      <c r="P2">
        <f t="shared" si="1"/>
        <v>2.7499999999999973</v>
      </c>
      <c r="Q2">
        <f t="shared" si="1"/>
        <v>2.7999999999999972</v>
      </c>
      <c r="R2">
        <f t="shared" si="1"/>
        <v>2.849999999999997</v>
      </c>
      <c r="S2">
        <f t="shared" si="1"/>
        <v>2.8999999999999968</v>
      </c>
      <c r="T2">
        <f t="shared" si="1"/>
        <v>2.9499999999999966</v>
      </c>
      <c r="V2" s="2">
        <f>1*1*1</f>
        <v>1</v>
      </c>
      <c r="W2" s="4">
        <v>1</v>
      </c>
      <c r="X2" s="4">
        <v>1</v>
      </c>
      <c r="Y2" s="4">
        <v>1</v>
      </c>
      <c r="Z2" s="2">
        <f>1*5*10.95</f>
        <v>54.75</v>
      </c>
      <c r="AA2" s="4">
        <v>1</v>
      </c>
      <c r="AB2" s="4">
        <v>5</v>
      </c>
      <c r="AC2" s="4">
        <v>10.950000000000014</v>
      </c>
      <c r="AD2" s="2">
        <f>1*10*9.95000000000001</f>
        <v>99.500000000000099</v>
      </c>
      <c r="AE2" s="4">
        <v>1</v>
      </c>
      <c r="AF2" s="4">
        <v>10</v>
      </c>
      <c r="AG2" s="4">
        <v>9.9500000000000135</v>
      </c>
      <c r="AH2" s="2">
        <f>1*5.05*8.95000000000001</f>
        <v>45.197500000000048</v>
      </c>
      <c r="AI2" s="4">
        <v>1</v>
      </c>
      <c r="AJ2" s="4">
        <v>5.05</v>
      </c>
      <c r="AK2" s="4">
        <v>8.9500000000000135</v>
      </c>
    </row>
    <row r="3" spans="1:41" x14ac:dyDescent="0.25">
      <c r="A3">
        <v>3</v>
      </c>
      <c r="B3">
        <f t="shared" ref="B3:T3" si="2">A3+0.05</f>
        <v>3.05</v>
      </c>
      <c r="C3">
        <f t="shared" si="2"/>
        <v>3.0999999999999996</v>
      </c>
      <c r="D3">
        <f t="shared" si="2"/>
        <v>3.1499999999999995</v>
      </c>
      <c r="E3">
        <f t="shared" si="2"/>
        <v>3.1999999999999993</v>
      </c>
      <c r="F3">
        <f t="shared" si="2"/>
        <v>3.2499999999999991</v>
      </c>
      <c r="G3">
        <f t="shared" si="2"/>
        <v>3.2999999999999989</v>
      </c>
      <c r="H3">
        <f t="shared" si="2"/>
        <v>3.3499999999999988</v>
      </c>
      <c r="I3">
        <f t="shared" si="2"/>
        <v>3.3999999999999986</v>
      </c>
      <c r="J3">
        <f t="shared" si="2"/>
        <v>3.4499999999999984</v>
      </c>
      <c r="K3">
        <f t="shared" si="2"/>
        <v>3.4999999999999982</v>
      </c>
      <c r="L3">
        <f t="shared" si="2"/>
        <v>3.549999999999998</v>
      </c>
      <c r="M3">
        <f t="shared" si="2"/>
        <v>3.5999999999999979</v>
      </c>
      <c r="N3">
        <f t="shared" si="2"/>
        <v>3.6499999999999977</v>
      </c>
      <c r="O3">
        <f t="shared" si="2"/>
        <v>3.6999999999999975</v>
      </c>
      <c r="P3">
        <f t="shared" si="2"/>
        <v>3.7499999999999973</v>
      </c>
      <c r="Q3">
        <f t="shared" si="2"/>
        <v>3.7999999999999972</v>
      </c>
      <c r="R3">
        <f t="shared" si="2"/>
        <v>3.849999999999997</v>
      </c>
      <c r="S3">
        <f t="shared" si="2"/>
        <v>3.8999999999999968</v>
      </c>
      <c r="T3">
        <f t="shared" si="2"/>
        <v>3.9499999999999966</v>
      </c>
      <c r="V3" s="2">
        <f>1*1*2</f>
        <v>2</v>
      </c>
      <c r="W3" s="4">
        <v>1</v>
      </c>
      <c r="X3" s="4">
        <v>1</v>
      </c>
      <c r="Y3" s="4">
        <v>2</v>
      </c>
      <c r="Z3" s="2">
        <f>1*6*1</f>
        <v>6</v>
      </c>
      <c r="AA3" s="4">
        <v>1</v>
      </c>
      <c r="AB3" s="4">
        <v>6</v>
      </c>
      <c r="AC3" s="4">
        <v>1</v>
      </c>
      <c r="AD3" s="2">
        <f>1*10*10.95</f>
        <v>109.5</v>
      </c>
      <c r="AE3" s="4">
        <v>1</v>
      </c>
      <c r="AF3" s="4">
        <v>10</v>
      </c>
      <c r="AG3" s="4">
        <v>10.950000000000014</v>
      </c>
      <c r="AH3" s="2">
        <f>1*5.05*9.95000000000001</f>
        <v>50.247500000000052</v>
      </c>
      <c r="AI3" s="4">
        <v>1</v>
      </c>
      <c r="AJ3" s="4">
        <v>5.05</v>
      </c>
      <c r="AK3" s="4">
        <v>9.9500000000000135</v>
      </c>
    </row>
    <row r="4" spans="1:41" x14ac:dyDescent="0.25">
      <c r="A4">
        <v>4</v>
      </c>
      <c r="B4">
        <f t="shared" ref="B4:T4" si="3">A4+0.05</f>
        <v>4.05</v>
      </c>
      <c r="C4">
        <f t="shared" si="3"/>
        <v>4.0999999999999996</v>
      </c>
      <c r="D4">
        <f t="shared" si="3"/>
        <v>4.1499999999999995</v>
      </c>
      <c r="E4">
        <f t="shared" si="3"/>
        <v>4.1999999999999993</v>
      </c>
      <c r="F4">
        <f t="shared" si="3"/>
        <v>4.2499999999999991</v>
      </c>
      <c r="G4">
        <f t="shared" si="3"/>
        <v>4.2999999999999989</v>
      </c>
      <c r="H4">
        <f t="shared" si="3"/>
        <v>4.3499999999999988</v>
      </c>
      <c r="I4">
        <f t="shared" si="3"/>
        <v>4.3999999999999986</v>
      </c>
      <c r="J4">
        <f t="shared" si="3"/>
        <v>4.4499999999999984</v>
      </c>
      <c r="K4">
        <f t="shared" si="3"/>
        <v>4.4999999999999982</v>
      </c>
      <c r="L4">
        <f t="shared" si="3"/>
        <v>4.549999999999998</v>
      </c>
      <c r="M4">
        <f t="shared" si="3"/>
        <v>4.5999999999999979</v>
      </c>
      <c r="N4">
        <f t="shared" si="3"/>
        <v>4.6499999999999977</v>
      </c>
      <c r="O4">
        <f t="shared" si="3"/>
        <v>4.6999999999999975</v>
      </c>
      <c r="P4">
        <f t="shared" si="3"/>
        <v>4.7499999999999973</v>
      </c>
      <c r="Q4">
        <f t="shared" si="3"/>
        <v>4.7999999999999972</v>
      </c>
      <c r="R4">
        <f t="shared" si="3"/>
        <v>4.849999999999997</v>
      </c>
      <c r="S4">
        <f t="shared" si="3"/>
        <v>4.8999999999999968</v>
      </c>
      <c r="T4">
        <f t="shared" si="3"/>
        <v>4.9499999999999966</v>
      </c>
      <c r="V4" s="2">
        <f>1*1*3</f>
        <v>3</v>
      </c>
      <c r="W4" s="4">
        <v>1</v>
      </c>
      <c r="X4" s="5">
        <v>1</v>
      </c>
      <c r="Y4" s="4">
        <v>3</v>
      </c>
      <c r="Z4" s="2">
        <f>1*6*2</f>
        <v>12</v>
      </c>
      <c r="AA4" s="4">
        <v>1</v>
      </c>
      <c r="AB4" s="5">
        <v>6</v>
      </c>
      <c r="AC4" s="4">
        <v>2</v>
      </c>
      <c r="AD4" s="2">
        <f>1*1.05*1</f>
        <v>1.05</v>
      </c>
      <c r="AE4" s="4">
        <v>1</v>
      </c>
      <c r="AF4" s="5">
        <v>1.05</v>
      </c>
      <c r="AG4" s="4">
        <v>1</v>
      </c>
      <c r="AH4" s="2">
        <f>1*5.05*10.95</f>
        <v>55.297499999999992</v>
      </c>
      <c r="AI4" s="4">
        <v>1</v>
      </c>
      <c r="AJ4" s="5">
        <v>5.05</v>
      </c>
      <c r="AK4" s="4">
        <v>10.950000000000014</v>
      </c>
      <c r="AN4" s="5"/>
    </row>
    <row r="5" spans="1:41" x14ac:dyDescent="0.25">
      <c r="A5">
        <v>5</v>
      </c>
      <c r="B5">
        <f t="shared" ref="B5:T5" si="4">A5+0.05</f>
        <v>5.05</v>
      </c>
      <c r="C5">
        <f t="shared" si="4"/>
        <v>5.0999999999999996</v>
      </c>
      <c r="D5">
        <f t="shared" si="4"/>
        <v>5.1499999999999995</v>
      </c>
      <c r="E5">
        <f t="shared" si="4"/>
        <v>5.1999999999999993</v>
      </c>
      <c r="F5">
        <f t="shared" si="4"/>
        <v>5.2499999999999991</v>
      </c>
      <c r="G5">
        <f t="shared" si="4"/>
        <v>5.2999999999999989</v>
      </c>
      <c r="H5">
        <f t="shared" si="4"/>
        <v>5.3499999999999988</v>
      </c>
      <c r="I5">
        <f t="shared" si="4"/>
        <v>5.3999999999999986</v>
      </c>
      <c r="J5">
        <f t="shared" si="4"/>
        <v>5.4499999999999984</v>
      </c>
      <c r="K5">
        <f t="shared" si="4"/>
        <v>5.4999999999999982</v>
      </c>
      <c r="L5">
        <f t="shared" si="4"/>
        <v>5.549999999999998</v>
      </c>
      <c r="M5">
        <f t="shared" si="4"/>
        <v>5.5999999999999979</v>
      </c>
      <c r="N5">
        <f t="shared" si="4"/>
        <v>5.6499999999999977</v>
      </c>
      <c r="O5">
        <f t="shared" si="4"/>
        <v>5.6999999999999975</v>
      </c>
      <c r="P5">
        <f t="shared" si="4"/>
        <v>5.7499999999999973</v>
      </c>
      <c r="Q5">
        <f t="shared" si="4"/>
        <v>5.7999999999999972</v>
      </c>
      <c r="R5">
        <f t="shared" si="4"/>
        <v>5.849999999999997</v>
      </c>
      <c r="S5">
        <f t="shared" si="4"/>
        <v>5.8999999999999968</v>
      </c>
      <c r="T5">
        <f t="shared" si="4"/>
        <v>5.9499999999999966</v>
      </c>
      <c r="V5" s="2">
        <f>1*1*4</f>
        <v>4</v>
      </c>
      <c r="W5" s="4">
        <v>1</v>
      </c>
      <c r="X5" s="4">
        <v>1</v>
      </c>
      <c r="Y5" s="4">
        <v>4</v>
      </c>
      <c r="Z5" s="2">
        <f>1*6*3</f>
        <v>18</v>
      </c>
      <c r="AA5" s="4">
        <v>1</v>
      </c>
      <c r="AB5" s="4">
        <v>6</v>
      </c>
      <c r="AC5" s="4">
        <v>3</v>
      </c>
      <c r="AD5" s="2">
        <f>1*1.05*2</f>
        <v>2.1</v>
      </c>
      <c r="AE5" s="4">
        <v>1</v>
      </c>
      <c r="AF5" s="4">
        <v>1.05</v>
      </c>
      <c r="AG5" s="4">
        <v>2</v>
      </c>
      <c r="AH5" s="2">
        <f>1*6.05*1</f>
        <v>6.05</v>
      </c>
      <c r="AI5" s="4">
        <v>1</v>
      </c>
      <c r="AJ5" s="4">
        <v>6.05</v>
      </c>
      <c r="AK5" s="4">
        <v>1</v>
      </c>
    </row>
    <row r="6" spans="1:41" x14ac:dyDescent="0.25">
      <c r="A6">
        <v>6</v>
      </c>
      <c r="B6">
        <f t="shared" ref="B6:T6" si="5">A6+0.05</f>
        <v>6.05</v>
      </c>
      <c r="C6">
        <f t="shared" si="5"/>
        <v>6.1</v>
      </c>
      <c r="D6">
        <f t="shared" si="5"/>
        <v>6.1499999999999995</v>
      </c>
      <c r="E6">
        <f t="shared" si="5"/>
        <v>6.1999999999999993</v>
      </c>
      <c r="F6">
        <f t="shared" si="5"/>
        <v>6.2499999999999991</v>
      </c>
      <c r="G6">
        <f t="shared" si="5"/>
        <v>6.2999999999999989</v>
      </c>
      <c r="H6">
        <f t="shared" si="5"/>
        <v>6.3499999999999988</v>
      </c>
      <c r="I6">
        <f t="shared" si="5"/>
        <v>6.3999999999999986</v>
      </c>
      <c r="J6">
        <f t="shared" si="5"/>
        <v>6.4499999999999984</v>
      </c>
      <c r="K6">
        <f t="shared" si="5"/>
        <v>6.4999999999999982</v>
      </c>
      <c r="L6">
        <f t="shared" si="5"/>
        <v>6.549999999999998</v>
      </c>
      <c r="M6">
        <f t="shared" si="5"/>
        <v>6.5999999999999979</v>
      </c>
      <c r="N6">
        <f t="shared" si="5"/>
        <v>6.6499999999999977</v>
      </c>
      <c r="O6">
        <f t="shared" si="5"/>
        <v>6.6999999999999975</v>
      </c>
      <c r="P6">
        <f t="shared" si="5"/>
        <v>6.7499999999999973</v>
      </c>
      <c r="Q6">
        <f t="shared" si="5"/>
        <v>6.7999999999999972</v>
      </c>
      <c r="R6">
        <f t="shared" si="5"/>
        <v>6.849999999999997</v>
      </c>
      <c r="S6">
        <f t="shared" si="5"/>
        <v>6.8999999999999968</v>
      </c>
      <c r="T6">
        <f t="shared" si="5"/>
        <v>6.9499999999999966</v>
      </c>
      <c r="V6" s="2">
        <f>1*1*5</f>
        <v>5</v>
      </c>
      <c r="W6" s="4">
        <v>1</v>
      </c>
      <c r="X6" s="4">
        <v>1</v>
      </c>
      <c r="Y6" s="4">
        <v>5</v>
      </c>
      <c r="Z6" s="2">
        <f>1*6*4</f>
        <v>24</v>
      </c>
      <c r="AA6" s="4">
        <v>1</v>
      </c>
      <c r="AB6" s="4">
        <v>6</v>
      </c>
      <c r="AC6" s="4">
        <v>4</v>
      </c>
      <c r="AD6" s="2">
        <f>1*1.05*3</f>
        <v>3.1500000000000004</v>
      </c>
      <c r="AE6" s="4">
        <v>1</v>
      </c>
      <c r="AF6" s="4">
        <v>1.05</v>
      </c>
      <c r="AG6" s="4">
        <v>3</v>
      </c>
      <c r="AH6" s="2">
        <f>1*6.05*2</f>
        <v>12.1</v>
      </c>
      <c r="AI6" s="4">
        <v>1</v>
      </c>
      <c r="AJ6" s="4">
        <v>6.05</v>
      </c>
      <c r="AK6" s="4">
        <v>2</v>
      </c>
    </row>
    <row r="7" spans="1:41" x14ac:dyDescent="0.25">
      <c r="A7">
        <v>7</v>
      </c>
      <c r="B7">
        <f t="shared" ref="B7:T7" si="6">A7+0.05</f>
        <v>7.05</v>
      </c>
      <c r="C7">
        <f t="shared" si="6"/>
        <v>7.1</v>
      </c>
      <c r="D7">
        <f t="shared" si="6"/>
        <v>7.1499999999999995</v>
      </c>
      <c r="E7">
        <f t="shared" si="6"/>
        <v>7.1999999999999993</v>
      </c>
      <c r="F7">
        <f t="shared" si="6"/>
        <v>7.2499999999999991</v>
      </c>
      <c r="G7">
        <f t="shared" si="6"/>
        <v>7.2999999999999989</v>
      </c>
      <c r="H7">
        <f t="shared" si="6"/>
        <v>7.3499999999999988</v>
      </c>
      <c r="I7">
        <f t="shared" si="6"/>
        <v>7.3999999999999986</v>
      </c>
      <c r="J7">
        <f t="shared" si="6"/>
        <v>7.4499999999999984</v>
      </c>
      <c r="K7">
        <f t="shared" si="6"/>
        <v>7.4999999999999982</v>
      </c>
      <c r="L7">
        <f t="shared" si="6"/>
        <v>7.549999999999998</v>
      </c>
      <c r="M7">
        <f t="shared" si="6"/>
        <v>7.5999999999999979</v>
      </c>
      <c r="N7">
        <f t="shared" si="6"/>
        <v>7.6499999999999977</v>
      </c>
      <c r="O7">
        <f t="shared" si="6"/>
        <v>7.6999999999999975</v>
      </c>
      <c r="P7">
        <f t="shared" si="6"/>
        <v>7.7499999999999973</v>
      </c>
      <c r="Q7">
        <f t="shared" si="6"/>
        <v>7.7999999999999972</v>
      </c>
      <c r="R7">
        <f t="shared" si="6"/>
        <v>7.849999999999997</v>
      </c>
      <c r="S7">
        <f t="shared" si="6"/>
        <v>7.8999999999999968</v>
      </c>
      <c r="T7">
        <f t="shared" si="6"/>
        <v>7.9499999999999966</v>
      </c>
      <c r="V7" s="2">
        <f>1*1*6</f>
        <v>6</v>
      </c>
      <c r="W7" s="4">
        <v>1</v>
      </c>
      <c r="X7" s="4">
        <v>1</v>
      </c>
      <c r="Y7" s="4">
        <v>6</v>
      </c>
      <c r="Z7" s="2">
        <f>1*6*5</f>
        <v>30</v>
      </c>
      <c r="AA7" s="4">
        <v>1</v>
      </c>
      <c r="AB7" s="4">
        <v>6</v>
      </c>
      <c r="AC7" s="4">
        <v>5</v>
      </c>
      <c r="AD7" s="2">
        <f>1*1.05*4</f>
        <v>4.2</v>
      </c>
      <c r="AE7" s="4">
        <v>1</v>
      </c>
      <c r="AF7" s="4">
        <v>1.05</v>
      </c>
      <c r="AG7" s="4">
        <v>4</v>
      </c>
      <c r="AH7" s="2">
        <f>1*6.05*3</f>
        <v>18.149999999999999</v>
      </c>
      <c r="AI7" s="4">
        <v>1</v>
      </c>
      <c r="AJ7" s="4">
        <v>6.05</v>
      </c>
      <c r="AK7" s="4">
        <v>3</v>
      </c>
    </row>
    <row r="8" spans="1:41" x14ac:dyDescent="0.25">
      <c r="A8">
        <v>8</v>
      </c>
      <c r="B8">
        <f t="shared" ref="B8:T8" si="7">A8+0.05</f>
        <v>8.0500000000000007</v>
      </c>
      <c r="C8">
        <f t="shared" si="7"/>
        <v>8.1000000000000014</v>
      </c>
      <c r="D8">
        <f t="shared" si="7"/>
        <v>8.1500000000000021</v>
      </c>
      <c r="E8">
        <f t="shared" si="7"/>
        <v>8.2000000000000028</v>
      </c>
      <c r="F8">
        <f t="shared" si="7"/>
        <v>8.2500000000000036</v>
      </c>
      <c r="G8">
        <f t="shared" si="7"/>
        <v>8.3000000000000043</v>
      </c>
      <c r="H8">
        <f t="shared" si="7"/>
        <v>8.350000000000005</v>
      </c>
      <c r="I8">
        <f t="shared" si="7"/>
        <v>8.4000000000000057</v>
      </c>
      <c r="J8">
        <f t="shared" si="7"/>
        <v>8.4500000000000064</v>
      </c>
      <c r="K8">
        <f t="shared" si="7"/>
        <v>8.5000000000000071</v>
      </c>
      <c r="L8">
        <f t="shared" si="7"/>
        <v>8.5500000000000078</v>
      </c>
      <c r="M8">
        <f t="shared" si="7"/>
        <v>8.6000000000000085</v>
      </c>
      <c r="N8">
        <f t="shared" si="7"/>
        <v>8.6500000000000092</v>
      </c>
      <c r="O8">
        <f t="shared" si="7"/>
        <v>8.7000000000000099</v>
      </c>
      <c r="P8">
        <f t="shared" si="7"/>
        <v>8.7500000000000107</v>
      </c>
      <c r="Q8">
        <f t="shared" si="7"/>
        <v>8.8000000000000114</v>
      </c>
      <c r="R8">
        <f t="shared" si="7"/>
        <v>8.8500000000000121</v>
      </c>
      <c r="S8">
        <f t="shared" si="7"/>
        <v>8.9000000000000128</v>
      </c>
      <c r="T8">
        <f t="shared" si="7"/>
        <v>8.9500000000000135</v>
      </c>
      <c r="V8" s="2">
        <f>1*1*7</f>
        <v>7</v>
      </c>
      <c r="W8" s="4">
        <v>1</v>
      </c>
      <c r="X8" s="4">
        <v>1</v>
      </c>
      <c r="Y8" s="4">
        <v>7</v>
      </c>
      <c r="Z8" s="2">
        <f>1*6*6</f>
        <v>36</v>
      </c>
      <c r="AA8" s="4">
        <v>1</v>
      </c>
      <c r="AB8" s="4">
        <v>6</v>
      </c>
      <c r="AC8" s="4">
        <v>6</v>
      </c>
      <c r="AD8" s="2">
        <f>1*1.05*5</f>
        <v>5.25</v>
      </c>
      <c r="AE8" s="4">
        <v>1</v>
      </c>
      <c r="AF8" s="4">
        <v>1.05</v>
      </c>
      <c r="AG8" s="4">
        <v>5</v>
      </c>
      <c r="AH8" s="2">
        <f>1*6.05*4</f>
        <v>24.2</v>
      </c>
      <c r="AI8" s="4">
        <v>1</v>
      </c>
      <c r="AJ8" s="4">
        <v>6.05</v>
      </c>
      <c r="AK8" s="4">
        <v>4</v>
      </c>
    </row>
    <row r="9" spans="1:41" x14ac:dyDescent="0.25">
      <c r="A9">
        <v>9</v>
      </c>
      <c r="B9">
        <f t="shared" ref="B9:T9" si="8">A9+0.05</f>
        <v>9.0500000000000007</v>
      </c>
      <c r="C9">
        <f t="shared" si="8"/>
        <v>9.1000000000000014</v>
      </c>
      <c r="D9">
        <f t="shared" si="8"/>
        <v>9.1500000000000021</v>
      </c>
      <c r="E9">
        <f t="shared" si="8"/>
        <v>9.2000000000000028</v>
      </c>
      <c r="F9">
        <f t="shared" si="8"/>
        <v>9.2500000000000036</v>
      </c>
      <c r="G9">
        <f t="shared" si="8"/>
        <v>9.3000000000000043</v>
      </c>
      <c r="H9">
        <f t="shared" si="8"/>
        <v>9.350000000000005</v>
      </c>
      <c r="I9">
        <f t="shared" si="8"/>
        <v>9.4000000000000057</v>
      </c>
      <c r="J9">
        <f t="shared" si="8"/>
        <v>9.4500000000000064</v>
      </c>
      <c r="K9">
        <f t="shared" si="8"/>
        <v>9.5000000000000071</v>
      </c>
      <c r="L9">
        <f t="shared" si="8"/>
        <v>9.5500000000000078</v>
      </c>
      <c r="M9">
        <f t="shared" si="8"/>
        <v>9.6000000000000085</v>
      </c>
      <c r="N9">
        <f t="shared" si="8"/>
        <v>9.6500000000000092</v>
      </c>
      <c r="O9">
        <f t="shared" si="8"/>
        <v>9.7000000000000099</v>
      </c>
      <c r="P9">
        <f t="shared" si="8"/>
        <v>9.7500000000000107</v>
      </c>
      <c r="Q9">
        <f t="shared" si="8"/>
        <v>9.8000000000000114</v>
      </c>
      <c r="R9">
        <f t="shared" si="8"/>
        <v>9.8500000000000121</v>
      </c>
      <c r="S9">
        <f t="shared" si="8"/>
        <v>9.9000000000000128</v>
      </c>
      <c r="T9">
        <f t="shared" si="8"/>
        <v>9.9500000000000135</v>
      </c>
      <c r="V9" s="2">
        <f>1*1*8</f>
        <v>8</v>
      </c>
      <c r="W9" s="4">
        <v>1</v>
      </c>
      <c r="X9" s="4">
        <v>1</v>
      </c>
      <c r="Y9" s="4">
        <v>8</v>
      </c>
      <c r="Z9" s="2">
        <f>1*6*7</f>
        <v>42</v>
      </c>
      <c r="AA9" s="4">
        <v>1</v>
      </c>
      <c r="AB9" s="4">
        <v>6</v>
      </c>
      <c r="AC9" s="4">
        <v>7</v>
      </c>
      <c r="AD9" s="2">
        <f>1*1.05*6</f>
        <v>6.3000000000000007</v>
      </c>
      <c r="AE9" s="4">
        <v>1</v>
      </c>
      <c r="AF9" s="4">
        <v>1.05</v>
      </c>
      <c r="AG9" s="4">
        <v>6</v>
      </c>
      <c r="AH9" s="2">
        <f>1*6.05*5</f>
        <v>30.25</v>
      </c>
      <c r="AI9" s="4">
        <v>1</v>
      </c>
      <c r="AJ9" s="4">
        <v>6.05</v>
      </c>
      <c r="AK9" s="4">
        <v>5</v>
      </c>
    </row>
    <row r="10" spans="1:41" x14ac:dyDescent="0.25">
      <c r="A10">
        <v>10</v>
      </c>
      <c r="B10">
        <f t="shared" ref="B10:T10" si="9">A10+0.05</f>
        <v>10.050000000000001</v>
      </c>
      <c r="C10">
        <f t="shared" si="9"/>
        <v>10.100000000000001</v>
      </c>
      <c r="D10">
        <f t="shared" si="9"/>
        <v>10.150000000000002</v>
      </c>
      <c r="E10">
        <f t="shared" si="9"/>
        <v>10.200000000000003</v>
      </c>
      <c r="F10">
        <f t="shared" si="9"/>
        <v>10.250000000000004</v>
      </c>
      <c r="G10">
        <f t="shared" si="9"/>
        <v>10.300000000000004</v>
      </c>
      <c r="H10">
        <f t="shared" si="9"/>
        <v>10.350000000000005</v>
      </c>
      <c r="I10">
        <f t="shared" si="9"/>
        <v>10.400000000000006</v>
      </c>
      <c r="J10">
        <f t="shared" si="9"/>
        <v>10.450000000000006</v>
      </c>
      <c r="K10">
        <f t="shared" si="9"/>
        <v>10.500000000000007</v>
      </c>
      <c r="L10">
        <f t="shared" si="9"/>
        <v>10.550000000000008</v>
      </c>
      <c r="M10">
        <f t="shared" si="9"/>
        <v>10.600000000000009</v>
      </c>
      <c r="N10">
        <f t="shared" si="9"/>
        <v>10.650000000000009</v>
      </c>
      <c r="O10">
        <f t="shared" si="9"/>
        <v>10.70000000000001</v>
      </c>
      <c r="P10">
        <f t="shared" si="9"/>
        <v>10.750000000000011</v>
      </c>
      <c r="Q10">
        <f t="shared" si="9"/>
        <v>10.800000000000011</v>
      </c>
      <c r="R10">
        <f t="shared" si="9"/>
        <v>10.850000000000012</v>
      </c>
      <c r="S10">
        <f t="shared" si="9"/>
        <v>10.900000000000013</v>
      </c>
      <c r="T10">
        <f t="shared" si="9"/>
        <v>10.950000000000014</v>
      </c>
      <c r="V10" s="2">
        <f>1*1*9</f>
        <v>9</v>
      </c>
      <c r="W10" s="4">
        <v>1</v>
      </c>
      <c r="X10" s="4">
        <v>1</v>
      </c>
      <c r="Y10" s="4">
        <v>9</v>
      </c>
      <c r="Z10" s="2">
        <f>1*6*8</f>
        <v>48</v>
      </c>
      <c r="AA10" s="4">
        <v>1</v>
      </c>
      <c r="AB10" s="4">
        <v>6</v>
      </c>
      <c r="AC10" s="4">
        <v>8</v>
      </c>
      <c r="AD10" s="2">
        <f>1*1.05*7</f>
        <v>7.3500000000000005</v>
      </c>
      <c r="AE10" s="4">
        <v>1</v>
      </c>
      <c r="AF10" s="4">
        <v>1.05</v>
      </c>
      <c r="AG10" s="4">
        <v>7</v>
      </c>
      <c r="AH10" s="2">
        <f>1*6.05*6</f>
        <v>36.299999999999997</v>
      </c>
      <c r="AI10" s="4">
        <v>1</v>
      </c>
      <c r="AJ10" s="4">
        <v>6.05</v>
      </c>
      <c r="AK10" s="4">
        <v>6</v>
      </c>
    </row>
    <row r="11" spans="1:4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V11" s="2">
        <f>1*1*10</f>
        <v>10</v>
      </c>
      <c r="W11" s="4">
        <v>1</v>
      </c>
      <c r="X11" s="4">
        <v>1</v>
      </c>
      <c r="Y11" s="4">
        <v>10</v>
      </c>
      <c r="Z11" s="2">
        <f>1*6*9</f>
        <v>54</v>
      </c>
      <c r="AA11" s="4">
        <v>1</v>
      </c>
      <c r="AB11" s="4">
        <v>6</v>
      </c>
      <c r="AC11" s="4">
        <v>9</v>
      </c>
      <c r="AD11" s="2">
        <f>1*1.05*8</f>
        <v>8.4</v>
      </c>
      <c r="AE11" s="4">
        <v>1</v>
      </c>
      <c r="AF11" s="4">
        <v>1.05</v>
      </c>
      <c r="AG11" s="4">
        <v>8</v>
      </c>
      <c r="AH11" s="2">
        <f>1*6.05*7</f>
        <v>42.35</v>
      </c>
      <c r="AI11" s="4">
        <v>1</v>
      </c>
      <c r="AJ11" s="4">
        <v>6.05</v>
      </c>
      <c r="AK11" s="4">
        <v>7</v>
      </c>
    </row>
    <row r="12" spans="1:41" x14ac:dyDescent="0.25">
      <c r="V12" s="2">
        <f>1*1*1.05</f>
        <v>1.05</v>
      </c>
      <c r="W12" s="4">
        <v>1</v>
      </c>
      <c r="X12" s="4">
        <v>1</v>
      </c>
      <c r="Y12" s="4">
        <v>1.05</v>
      </c>
      <c r="Z12" s="2">
        <f>1*6*10</f>
        <v>60</v>
      </c>
      <c r="AA12" s="4">
        <v>1</v>
      </c>
      <c r="AB12" s="4">
        <v>6</v>
      </c>
      <c r="AC12" s="4">
        <v>10</v>
      </c>
      <c r="AD12" s="2">
        <f>1*1.05*9</f>
        <v>9.4500000000000011</v>
      </c>
      <c r="AE12" s="4">
        <v>1</v>
      </c>
      <c r="AF12" s="4">
        <v>1.05</v>
      </c>
      <c r="AG12" s="4">
        <v>9</v>
      </c>
      <c r="AH12" s="2">
        <f>1*6.05*8</f>
        <v>48.4</v>
      </c>
      <c r="AI12" s="4">
        <v>1</v>
      </c>
      <c r="AJ12" s="4">
        <v>6.05</v>
      </c>
      <c r="AK12" s="4">
        <v>8</v>
      </c>
    </row>
    <row r="13" spans="1:41" x14ac:dyDescent="0.25">
      <c r="V13" s="2">
        <f>1*1*2.05</f>
        <v>2.0499999999999998</v>
      </c>
      <c r="W13" s="4">
        <v>1</v>
      </c>
      <c r="X13" s="4">
        <v>1</v>
      </c>
      <c r="Y13" s="4">
        <v>2.0499999999999998</v>
      </c>
      <c r="Z13" s="2">
        <f>1*6*1.05</f>
        <v>6.3000000000000007</v>
      </c>
      <c r="AA13" s="4">
        <v>1</v>
      </c>
      <c r="AB13" s="4">
        <v>6</v>
      </c>
      <c r="AC13" s="4">
        <v>1.05</v>
      </c>
      <c r="AD13" s="2">
        <f>1*1.05*10</f>
        <v>10.5</v>
      </c>
      <c r="AE13" s="4">
        <v>1</v>
      </c>
      <c r="AF13" s="4">
        <v>1.05</v>
      </c>
      <c r="AG13" s="4">
        <v>10</v>
      </c>
      <c r="AH13" s="2">
        <f>1*6.05*9</f>
        <v>54.449999999999996</v>
      </c>
      <c r="AI13" s="4">
        <v>1</v>
      </c>
      <c r="AJ13" s="4">
        <v>6.05</v>
      </c>
      <c r="AK13" s="4">
        <v>9</v>
      </c>
    </row>
    <row r="14" spans="1:41" x14ac:dyDescent="0.25">
      <c r="V14" s="2">
        <f>1*1*3.05</f>
        <v>3.05</v>
      </c>
      <c r="W14" s="4">
        <v>1</v>
      </c>
      <c r="X14" s="4">
        <v>1</v>
      </c>
      <c r="Y14" s="4">
        <v>3.05</v>
      </c>
      <c r="Z14" s="2">
        <f>1*6*2.05</f>
        <v>12.299999999999999</v>
      </c>
      <c r="AA14" s="4">
        <v>1</v>
      </c>
      <c r="AB14" s="4">
        <v>6</v>
      </c>
      <c r="AC14" s="4">
        <v>2.0499999999999998</v>
      </c>
      <c r="AD14" s="2">
        <f>1*1.05*1.05</f>
        <v>1.1025</v>
      </c>
      <c r="AE14" s="4">
        <v>1</v>
      </c>
      <c r="AF14" s="4">
        <v>1.05</v>
      </c>
      <c r="AG14" s="4">
        <v>1.05</v>
      </c>
      <c r="AH14" s="2">
        <f>1*6.05*10</f>
        <v>60.5</v>
      </c>
      <c r="AI14" s="4">
        <v>1</v>
      </c>
      <c r="AJ14" s="4">
        <v>6.05</v>
      </c>
      <c r="AK14" s="4">
        <v>10</v>
      </c>
    </row>
    <row r="15" spans="1:41" x14ac:dyDescent="0.25">
      <c r="V15" s="2">
        <f>1*1*4.05</f>
        <v>4.05</v>
      </c>
      <c r="W15" s="4">
        <v>1</v>
      </c>
      <c r="X15" s="4">
        <v>1</v>
      </c>
      <c r="Y15" s="4">
        <v>4.05</v>
      </c>
      <c r="Z15" s="2">
        <f>1*6*3.05</f>
        <v>18.299999999999997</v>
      </c>
      <c r="AA15" s="4">
        <v>1</v>
      </c>
      <c r="AB15" s="4">
        <v>6</v>
      </c>
      <c r="AC15" s="4">
        <v>3.05</v>
      </c>
      <c r="AD15" s="2">
        <f>1*1.05*2.05</f>
        <v>2.1524999999999999</v>
      </c>
      <c r="AE15" s="4">
        <v>1</v>
      </c>
      <c r="AF15" s="4">
        <v>1.05</v>
      </c>
      <c r="AG15" s="4">
        <v>2.0499999999999998</v>
      </c>
      <c r="AH15" s="2">
        <f>1*6.05*1.05</f>
        <v>6.3525</v>
      </c>
      <c r="AI15" s="4">
        <v>1</v>
      </c>
      <c r="AJ15" s="4">
        <v>6.05</v>
      </c>
      <c r="AK15" s="4">
        <v>1.05</v>
      </c>
    </row>
    <row r="16" spans="1:41" x14ac:dyDescent="0.25">
      <c r="V16" s="2">
        <f>1*1*5.05</f>
        <v>5.05</v>
      </c>
      <c r="W16" s="4">
        <v>1</v>
      </c>
      <c r="X16" s="4">
        <v>1</v>
      </c>
      <c r="Y16" s="4">
        <v>5.05</v>
      </c>
      <c r="Z16" s="2">
        <f>1*6*4.05</f>
        <v>24.299999999999997</v>
      </c>
      <c r="AA16" s="4">
        <v>1</v>
      </c>
      <c r="AB16" s="4">
        <v>6</v>
      </c>
      <c r="AC16" s="4">
        <v>4.05</v>
      </c>
      <c r="AD16" s="2">
        <f>1*1.05*3.05</f>
        <v>3.2025000000000001</v>
      </c>
      <c r="AE16" s="4">
        <v>1</v>
      </c>
      <c r="AF16" s="4">
        <v>1.05</v>
      </c>
      <c r="AG16" s="4">
        <v>3.05</v>
      </c>
      <c r="AH16" s="2">
        <f>1*6.05*2.05</f>
        <v>12.402499999999998</v>
      </c>
      <c r="AI16" s="4">
        <v>1</v>
      </c>
      <c r="AJ16" s="4">
        <v>6.05</v>
      </c>
      <c r="AK16" s="4">
        <v>2.0499999999999998</v>
      </c>
    </row>
    <row r="17" spans="22:37" x14ac:dyDescent="0.25">
      <c r="V17" s="2">
        <f>1*1*6.05</f>
        <v>6.05</v>
      </c>
      <c r="W17" s="4">
        <v>1</v>
      </c>
      <c r="X17" s="4">
        <v>1</v>
      </c>
      <c r="Y17" s="4">
        <v>6.05</v>
      </c>
      <c r="Z17" s="2">
        <f>1*6*5.05</f>
        <v>30.299999999999997</v>
      </c>
      <c r="AA17" s="4">
        <v>1</v>
      </c>
      <c r="AB17" s="4">
        <v>6</v>
      </c>
      <c r="AC17" s="4">
        <v>5.05</v>
      </c>
      <c r="AD17" s="2">
        <f>1*1.05*4.05</f>
        <v>4.2525000000000004</v>
      </c>
      <c r="AE17" s="4">
        <v>1</v>
      </c>
      <c r="AF17" s="4">
        <v>1.05</v>
      </c>
      <c r="AG17" s="4">
        <v>4.05</v>
      </c>
      <c r="AH17" s="2">
        <f>1*6.05*3.05</f>
        <v>18.452499999999997</v>
      </c>
      <c r="AI17" s="4">
        <v>1</v>
      </c>
      <c r="AJ17" s="4">
        <v>6.05</v>
      </c>
      <c r="AK17" s="4">
        <v>3.05</v>
      </c>
    </row>
    <row r="18" spans="22:37" x14ac:dyDescent="0.25">
      <c r="V18" s="2">
        <f>1*1*7.05</f>
        <v>7.05</v>
      </c>
      <c r="W18" s="4">
        <v>1</v>
      </c>
      <c r="X18" s="4">
        <v>1</v>
      </c>
      <c r="Y18" s="4">
        <v>7.05</v>
      </c>
      <c r="Z18" s="2">
        <f>1*6*6.05</f>
        <v>36.299999999999997</v>
      </c>
      <c r="AA18" s="4">
        <v>1</v>
      </c>
      <c r="AB18" s="4">
        <v>6</v>
      </c>
      <c r="AC18" s="4">
        <v>6.05</v>
      </c>
      <c r="AD18" s="2">
        <f>1*1.05*5.05</f>
        <v>5.3025000000000002</v>
      </c>
      <c r="AE18" s="4">
        <v>1</v>
      </c>
      <c r="AF18" s="4">
        <v>1.05</v>
      </c>
      <c r="AG18" s="4">
        <v>5.05</v>
      </c>
      <c r="AH18" s="2">
        <f>1*6.05*4.05</f>
        <v>24.502499999999998</v>
      </c>
      <c r="AI18" s="4">
        <v>1</v>
      </c>
      <c r="AJ18" s="4">
        <v>6.05</v>
      </c>
      <c r="AK18" s="4">
        <v>4.05</v>
      </c>
    </row>
    <row r="19" spans="22:37" x14ac:dyDescent="0.25">
      <c r="V19" s="2">
        <f>1*1*8.05</f>
        <v>8.0500000000000007</v>
      </c>
      <c r="W19" s="4">
        <v>1</v>
      </c>
      <c r="X19" s="4">
        <v>1</v>
      </c>
      <c r="Y19" s="4">
        <v>8.0500000000000007</v>
      </c>
      <c r="Z19" s="2">
        <f>1*6*7.05</f>
        <v>42.3</v>
      </c>
      <c r="AA19" s="4">
        <v>1</v>
      </c>
      <c r="AB19" s="4">
        <v>6</v>
      </c>
      <c r="AC19" s="4">
        <v>7.05</v>
      </c>
      <c r="AD19" s="2">
        <f>1*1.05*6.05</f>
        <v>6.3525</v>
      </c>
      <c r="AE19" s="4">
        <v>1</v>
      </c>
      <c r="AF19" s="4">
        <v>1.05</v>
      </c>
      <c r="AG19" s="4">
        <v>6.05</v>
      </c>
      <c r="AH19" s="2">
        <f>1*6.05*5.05</f>
        <v>30.552499999999998</v>
      </c>
      <c r="AI19" s="4">
        <v>1</v>
      </c>
      <c r="AJ19" s="4">
        <v>6.05</v>
      </c>
      <c r="AK19" s="4">
        <v>5.05</v>
      </c>
    </row>
    <row r="20" spans="22:37" x14ac:dyDescent="0.25">
      <c r="V20" s="2">
        <f>1*1*9.05</f>
        <v>9.0500000000000007</v>
      </c>
      <c r="W20" s="4">
        <v>1</v>
      </c>
      <c r="X20" s="4">
        <v>1</v>
      </c>
      <c r="Y20" s="4">
        <v>9.0500000000000007</v>
      </c>
      <c r="Z20" s="2">
        <f>1*6*8.05</f>
        <v>48.300000000000004</v>
      </c>
      <c r="AA20" s="4">
        <v>1</v>
      </c>
      <c r="AB20" s="4">
        <v>6</v>
      </c>
      <c r="AC20" s="4">
        <v>8.0500000000000007</v>
      </c>
      <c r="AD20" s="2">
        <f>1*1.05*7.05</f>
        <v>7.4024999999999999</v>
      </c>
      <c r="AE20" s="4">
        <v>1</v>
      </c>
      <c r="AF20" s="4">
        <v>1.05</v>
      </c>
      <c r="AG20" s="4">
        <v>7.05</v>
      </c>
      <c r="AH20" s="2">
        <f>1*6.05*6.05</f>
        <v>36.602499999999999</v>
      </c>
      <c r="AI20" s="4">
        <v>1</v>
      </c>
      <c r="AJ20" s="4">
        <v>6.05</v>
      </c>
      <c r="AK20" s="4">
        <v>6.05</v>
      </c>
    </row>
    <row r="21" spans="22:37" x14ac:dyDescent="0.25">
      <c r="V21" s="2">
        <f>1*1*10.05</f>
        <v>10.050000000000001</v>
      </c>
      <c r="W21" s="4">
        <v>1</v>
      </c>
      <c r="X21" s="4">
        <v>1</v>
      </c>
      <c r="Y21" s="4">
        <v>10.050000000000001</v>
      </c>
      <c r="Z21" s="2">
        <f>1*6*9.05</f>
        <v>54.300000000000004</v>
      </c>
      <c r="AA21" s="4">
        <v>1</v>
      </c>
      <c r="AB21" s="4">
        <v>6</v>
      </c>
      <c r="AC21" s="4">
        <v>9.0500000000000007</v>
      </c>
      <c r="AD21" s="2">
        <f>1*1.05*8.05</f>
        <v>8.4525000000000006</v>
      </c>
      <c r="AE21" s="4">
        <v>1</v>
      </c>
      <c r="AF21" s="4">
        <v>1.05</v>
      </c>
      <c r="AG21" s="4">
        <v>8.0500000000000007</v>
      </c>
      <c r="AH21" s="2">
        <f>1*6.05*7.05</f>
        <v>42.652499999999996</v>
      </c>
      <c r="AI21" s="4">
        <v>1</v>
      </c>
      <c r="AJ21" s="4">
        <v>6.05</v>
      </c>
      <c r="AK21" s="4">
        <v>7.05</v>
      </c>
    </row>
    <row r="22" spans="22:37" x14ac:dyDescent="0.25">
      <c r="V22" s="2">
        <f>1*1*1.1</f>
        <v>1.1000000000000001</v>
      </c>
      <c r="W22" s="4">
        <v>1</v>
      </c>
      <c r="X22" s="4">
        <v>1</v>
      </c>
      <c r="Y22" s="4">
        <v>1.1000000000000001</v>
      </c>
      <c r="Z22" s="2">
        <f>1*6*10.05</f>
        <v>60.300000000000004</v>
      </c>
      <c r="AA22" s="4">
        <v>1</v>
      </c>
      <c r="AB22" s="4">
        <v>6</v>
      </c>
      <c r="AC22" s="4">
        <v>10.050000000000001</v>
      </c>
      <c r="AD22" s="2">
        <f>1*1.05*9.05</f>
        <v>9.5025000000000013</v>
      </c>
      <c r="AE22" s="4">
        <v>1</v>
      </c>
      <c r="AF22" s="4">
        <v>1.05</v>
      </c>
      <c r="AG22" s="4">
        <v>9.0500000000000007</v>
      </c>
      <c r="AH22" s="2">
        <f>1*6.05*8.05</f>
        <v>48.702500000000001</v>
      </c>
      <c r="AI22" s="4">
        <v>1</v>
      </c>
      <c r="AJ22" s="4">
        <v>6.05</v>
      </c>
      <c r="AK22" s="4">
        <v>8.0500000000000007</v>
      </c>
    </row>
    <row r="23" spans="22:37" x14ac:dyDescent="0.25">
      <c r="V23" s="2">
        <f>1*1*2.1</f>
        <v>2.1</v>
      </c>
      <c r="W23" s="4">
        <v>1</v>
      </c>
      <c r="X23" s="4">
        <v>1</v>
      </c>
      <c r="Y23" s="4">
        <v>2.0999999999999996</v>
      </c>
      <c r="Z23" s="2">
        <f>1*6*1.1</f>
        <v>6.6000000000000005</v>
      </c>
      <c r="AA23" s="4">
        <v>1</v>
      </c>
      <c r="AB23" s="4">
        <v>6</v>
      </c>
      <c r="AC23" s="4">
        <v>1.1000000000000001</v>
      </c>
      <c r="AD23" s="2">
        <f>1*1.05*10.05</f>
        <v>10.552500000000002</v>
      </c>
      <c r="AE23" s="4">
        <v>1</v>
      </c>
      <c r="AF23" s="4">
        <v>1.05</v>
      </c>
      <c r="AG23" s="4">
        <v>10.050000000000001</v>
      </c>
      <c r="AH23" s="2">
        <f>1*6.05*9.05</f>
        <v>54.752500000000005</v>
      </c>
      <c r="AI23" s="4">
        <v>1</v>
      </c>
      <c r="AJ23" s="4">
        <v>6.05</v>
      </c>
      <c r="AK23" s="4">
        <v>9.0500000000000007</v>
      </c>
    </row>
    <row r="24" spans="22:37" x14ac:dyDescent="0.25">
      <c r="V24" s="2">
        <f>1*1*3.1</f>
        <v>3.1</v>
      </c>
      <c r="W24" s="4">
        <v>1</v>
      </c>
      <c r="X24" s="4">
        <v>1</v>
      </c>
      <c r="Y24" s="4">
        <v>3.0999999999999996</v>
      </c>
      <c r="Z24" s="2">
        <f>1*6*2.1</f>
        <v>12.600000000000001</v>
      </c>
      <c r="AA24" s="4">
        <v>1</v>
      </c>
      <c r="AB24" s="4">
        <v>6</v>
      </c>
      <c r="AC24" s="4">
        <v>2.0999999999999996</v>
      </c>
      <c r="AD24" s="2">
        <f>1*1.05*1.1</f>
        <v>1.1550000000000002</v>
      </c>
      <c r="AE24" s="4">
        <v>1</v>
      </c>
      <c r="AF24" s="4">
        <v>1.05</v>
      </c>
      <c r="AG24" s="4">
        <v>1.1000000000000001</v>
      </c>
      <c r="AH24" s="2">
        <f>1*6.05*10.05</f>
        <v>60.802500000000002</v>
      </c>
      <c r="AI24" s="4">
        <v>1</v>
      </c>
      <c r="AJ24" s="4">
        <v>6.05</v>
      </c>
      <c r="AK24" s="4">
        <v>10.050000000000001</v>
      </c>
    </row>
    <row r="25" spans="22:37" x14ac:dyDescent="0.25">
      <c r="V25" s="2">
        <f>1*1*4.1</f>
        <v>4.0999999999999996</v>
      </c>
      <c r="W25" s="4">
        <v>1</v>
      </c>
      <c r="X25" s="4">
        <v>1</v>
      </c>
      <c r="Y25" s="4">
        <v>4.0999999999999996</v>
      </c>
      <c r="Z25" s="2">
        <f>1*6*3.1</f>
        <v>18.600000000000001</v>
      </c>
      <c r="AA25" s="4">
        <v>1</v>
      </c>
      <c r="AB25" s="4">
        <v>6</v>
      </c>
      <c r="AC25" s="4">
        <v>3.0999999999999996</v>
      </c>
      <c r="AD25" s="2">
        <f>1*1.05*2.1</f>
        <v>2.2050000000000001</v>
      </c>
      <c r="AE25" s="4">
        <v>1</v>
      </c>
      <c r="AF25" s="4">
        <v>1.05</v>
      </c>
      <c r="AG25" s="4">
        <v>2.0999999999999996</v>
      </c>
      <c r="AH25" s="2">
        <f>1*6.05*1.1</f>
        <v>6.6550000000000002</v>
      </c>
      <c r="AI25" s="4">
        <v>1</v>
      </c>
      <c r="AJ25" s="4">
        <v>6.05</v>
      </c>
      <c r="AK25" s="4">
        <v>1.1000000000000001</v>
      </c>
    </row>
    <row r="26" spans="22:37" x14ac:dyDescent="0.25">
      <c r="V26" s="2">
        <f>1*1*5.1</f>
        <v>5.0999999999999996</v>
      </c>
      <c r="W26" s="4">
        <v>1</v>
      </c>
      <c r="X26" s="4">
        <v>1</v>
      </c>
      <c r="Y26" s="4">
        <v>5.0999999999999996</v>
      </c>
      <c r="Z26" s="2">
        <f>1*6*4.1</f>
        <v>24.599999999999998</v>
      </c>
      <c r="AA26" s="4">
        <v>1</v>
      </c>
      <c r="AB26" s="4">
        <v>6</v>
      </c>
      <c r="AC26" s="4">
        <v>4.0999999999999996</v>
      </c>
      <c r="AD26" s="2">
        <f>1*1.05*3.1</f>
        <v>3.2550000000000003</v>
      </c>
      <c r="AE26" s="4">
        <v>1</v>
      </c>
      <c r="AF26" s="4">
        <v>1.05</v>
      </c>
      <c r="AG26" s="4">
        <v>3.0999999999999996</v>
      </c>
      <c r="AH26" s="2">
        <f>1*6.05*2.1</f>
        <v>12.705</v>
      </c>
      <c r="AI26" s="4">
        <v>1</v>
      </c>
      <c r="AJ26" s="4">
        <v>6.05</v>
      </c>
      <c r="AK26" s="4">
        <v>2.0999999999999996</v>
      </c>
    </row>
    <row r="27" spans="22:37" x14ac:dyDescent="0.25">
      <c r="V27" s="2">
        <f>1*1*6.1</f>
        <v>6.1</v>
      </c>
      <c r="W27" s="4">
        <v>1</v>
      </c>
      <c r="X27" s="4">
        <v>1</v>
      </c>
      <c r="Y27" s="4">
        <v>6.1</v>
      </c>
      <c r="Z27" s="2">
        <f>1*6*5.1</f>
        <v>30.599999999999998</v>
      </c>
      <c r="AA27" s="4">
        <v>1</v>
      </c>
      <c r="AB27" s="4">
        <v>6</v>
      </c>
      <c r="AC27" s="4">
        <v>5.0999999999999996</v>
      </c>
      <c r="AD27" s="2">
        <f>1*1.05*4.1</f>
        <v>4.3049999999999997</v>
      </c>
      <c r="AE27" s="4">
        <v>1</v>
      </c>
      <c r="AF27" s="4">
        <v>1.05</v>
      </c>
      <c r="AG27" s="4">
        <v>4.0999999999999996</v>
      </c>
      <c r="AH27" s="2">
        <f>1*6.05*3.1</f>
        <v>18.754999999999999</v>
      </c>
      <c r="AI27" s="4">
        <v>1</v>
      </c>
      <c r="AJ27" s="4">
        <v>6.05</v>
      </c>
      <c r="AK27" s="4">
        <v>3.0999999999999996</v>
      </c>
    </row>
    <row r="28" spans="22:37" x14ac:dyDescent="0.25">
      <c r="V28" s="2">
        <f>1*1*7.1</f>
        <v>7.1</v>
      </c>
      <c r="W28" s="4">
        <v>1</v>
      </c>
      <c r="X28" s="4">
        <v>1</v>
      </c>
      <c r="Y28" s="4">
        <v>7.1</v>
      </c>
      <c r="Z28" s="2">
        <f>1*6*6.1</f>
        <v>36.599999999999994</v>
      </c>
      <c r="AA28" s="4">
        <v>1</v>
      </c>
      <c r="AB28" s="4">
        <v>6</v>
      </c>
      <c r="AC28" s="4">
        <v>6.1</v>
      </c>
      <c r="AD28" s="2">
        <f>1*1.05*5.1</f>
        <v>5.3549999999999995</v>
      </c>
      <c r="AE28" s="4">
        <v>1</v>
      </c>
      <c r="AF28" s="4">
        <v>1.05</v>
      </c>
      <c r="AG28" s="4">
        <v>5.0999999999999996</v>
      </c>
      <c r="AH28" s="2">
        <f>1*6.05*4.1</f>
        <v>24.804999999999996</v>
      </c>
      <c r="AI28" s="4">
        <v>1</v>
      </c>
      <c r="AJ28" s="4">
        <v>6.05</v>
      </c>
      <c r="AK28" s="4">
        <v>4.0999999999999996</v>
      </c>
    </row>
    <row r="29" spans="22:37" x14ac:dyDescent="0.25">
      <c r="V29" s="2">
        <f>1*1*8.1</f>
        <v>8.1</v>
      </c>
      <c r="W29" s="4">
        <v>1</v>
      </c>
      <c r="X29" s="4">
        <v>1</v>
      </c>
      <c r="Y29" s="4">
        <v>8.1000000000000014</v>
      </c>
      <c r="Z29" s="2">
        <f>1*6*7.1</f>
        <v>42.599999999999994</v>
      </c>
      <c r="AA29" s="4">
        <v>1</v>
      </c>
      <c r="AB29" s="4">
        <v>6</v>
      </c>
      <c r="AC29" s="4">
        <v>7.1</v>
      </c>
      <c r="AD29" s="2">
        <f>1*1.05*6.1</f>
        <v>6.4050000000000002</v>
      </c>
      <c r="AE29" s="4">
        <v>1</v>
      </c>
      <c r="AF29" s="4">
        <v>1.05</v>
      </c>
      <c r="AG29" s="4">
        <v>6.1</v>
      </c>
      <c r="AH29" s="2">
        <f>1*6.05*5.1</f>
        <v>30.854999999999997</v>
      </c>
      <c r="AI29" s="4">
        <v>1</v>
      </c>
      <c r="AJ29" s="4">
        <v>6.05</v>
      </c>
      <c r="AK29" s="4">
        <v>5.0999999999999996</v>
      </c>
    </row>
    <row r="30" spans="22:37" x14ac:dyDescent="0.25">
      <c r="V30" s="2">
        <f>1*1*9.1</f>
        <v>9.1</v>
      </c>
      <c r="W30" s="4">
        <v>1</v>
      </c>
      <c r="X30" s="4">
        <v>1</v>
      </c>
      <c r="Y30" s="4">
        <v>9.1000000000000014</v>
      </c>
      <c r="Z30" s="2">
        <f>1*6*8.1</f>
        <v>48.599999999999994</v>
      </c>
      <c r="AA30" s="4">
        <v>1</v>
      </c>
      <c r="AB30" s="4">
        <v>6</v>
      </c>
      <c r="AC30" s="4">
        <v>8.1000000000000014</v>
      </c>
      <c r="AD30" s="2">
        <f>1*1.05*7.1</f>
        <v>7.4550000000000001</v>
      </c>
      <c r="AE30" s="4">
        <v>1</v>
      </c>
      <c r="AF30" s="4">
        <v>1.05</v>
      </c>
      <c r="AG30" s="4">
        <v>7.1</v>
      </c>
      <c r="AH30" s="2">
        <f>1*6.05*6.1</f>
        <v>36.904999999999994</v>
      </c>
      <c r="AI30" s="4">
        <v>1</v>
      </c>
      <c r="AJ30" s="4">
        <v>6.05</v>
      </c>
      <c r="AK30" s="4">
        <v>6.1</v>
      </c>
    </row>
    <row r="31" spans="22:37" x14ac:dyDescent="0.25">
      <c r="V31" s="2">
        <f>1*1*10.1</f>
        <v>10.1</v>
      </c>
      <c r="W31" s="4">
        <v>1</v>
      </c>
      <c r="X31" s="4">
        <v>1</v>
      </c>
      <c r="Y31" s="4">
        <v>10.100000000000001</v>
      </c>
      <c r="Z31" s="2">
        <f>1*6*9.1</f>
        <v>54.599999999999994</v>
      </c>
      <c r="AA31" s="4">
        <v>1</v>
      </c>
      <c r="AB31" s="4">
        <v>6</v>
      </c>
      <c r="AC31" s="4">
        <v>9.1000000000000014</v>
      </c>
      <c r="AD31" s="2">
        <f>1*1.05*8.1</f>
        <v>8.5050000000000008</v>
      </c>
      <c r="AE31" s="4">
        <v>1</v>
      </c>
      <c r="AF31" s="4">
        <v>1.05</v>
      </c>
      <c r="AG31" s="4">
        <v>8.1000000000000014</v>
      </c>
      <c r="AH31" s="2">
        <f>1*6.05*7.1</f>
        <v>42.954999999999998</v>
      </c>
      <c r="AI31" s="4">
        <v>1</v>
      </c>
      <c r="AJ31" s="4">
        <v>6.05</v>
      </c>
      <c r="AK31" s="4">
        <v>7.1</v>
      </c>
    </row>
    <row r="32" spans="22:37" x14ac:dyDescent="0.25">
      <c r="V32" s="2">
        <f>1*1*1.15</f>
        <v>1.1499999999999999</v>
      </c>
      <c r="W32" s="4">
        <v>1</v>
      </c>
      <c r="X32" s="4">
        <v>1</v>
      </c>
      <c r="Y32" s="4">
        <v>1.1500000000000001</v>
      </c>
      <c r="Z32" s="2">
        <f>1*6*10.1</f>
        <v>60.599999999999994</v>
      </c>
      <c r="AA32" s="4">
        <v>1</v>
      </c>
      <c r="AB32" s="4">
        <v>6</v>
      </c>
      <c r="AC32" s="4">
        <v>10.100000000000001</v>
      </c>
      <c r="AD32" s="2">
        <f>1*1.05*9.1</f>
        <v>9.5549999999999997</v>
      </c>
      <c r="AE32" s="4">
        <v>1</v>
      </c>
      <c r="AF32" s="4">
        <v>1.05</v>
      </c>
      <c r="AG32" s="4">
        <v>9.1000000000000014</v>
      </c>
      <c r="AH32" s="2">
        <f>1*6.05*8.1</f>
        <v>49.004999999999995</v>
      </c>
      <c r="AI32" s="4">
        <v>1</v>
      </c>
      <c r="AJ32" s="4">
        <v>6.05</v>
      </c>
      <c r="AK32" s="4">
        <v>8.1000000000000014</v>
      </c>
    </row>
    <row r="33" spans="22:37" x14ac:dyDescent="0.25">
      <c r="V33" s="2">
        <f>1*1*2.15</f>
        <v>2.15</v>
      </c>
      <c r="W33" s="4">
        <v>1</v>
      </c>
      <c r="X33" s="4">
        <v>1</v>
      </c>
      <c r="Y33" s="4">
        <v>2.1499999999999995</v>
      </c>
      <c r="Z33" s="2">
        <f>1*6*1.15</f>
        <v>6.8999999999999995</v>
      </c>
      <c r="AA33" s="4">
        <v>1</v>
      </c>
      <c r="AB33" s="4">
        <v>6</v>
      </c>
      <c r="AC33" s="4">
        <v>1.1500000000000001</v>
      </c>
      <c r="AD33" s="2">
        <f>1*1.05*10.1</f>
        <v>10.605</v>
      </c>
      <c r="AE33" s="4">
        <v>1</v>
      </c>
      <c r="AF33" s="4">
        <v>1.05</v>
      </c>
      <c r="AG33" s="4">
        <v>10.100000000000001</v>
      </c>
      <c r="AH33" s="2">
        <f>1*6.05*9.1</f>
        <v>55.055</v>
      </c>
      <c r="AI33" s="4">
        <v>1</v>
      </c>
      <c r="AJ33" s="4">
        <v>6.05</v>
      </c>
      <c r="AK33" s="4">
        <v>9.1000000000000014</v>
      </c>
    </row>
    <row r="34" spans="22:37" x14ac:dyDescent="0.25">
      <c r="V34" s="2">
        <f>1*1*3.15</f>
        <v>3.15</v>
      </c>
      <c r="W34" s="4">
        <v>1</v>
      </c>
      <c r="X34" s="4">
        <v>1</v>
      </c>
      <c r="Y34" s="4">
        <v>3.1499999999999995</v>
      </c>
      <c r="Z34" s="2">
        <f>1*6*2.15</f>
        <v>12.899999999999999</v>
      </c>
      <c r="AA34" s="4">
        <v>1</v>
      </c>
      <c r="AB34" s="4">
        <v>6</v>
      </c>
      <c r="AC34" s="4">
        <v>2.1499999999999995</v>
      </c>
      <c r="AD34" s="2">
        <f>1*1.05*1.15</f>
        <v>1.2075</v>
      </c>
      <c r="AE34" s="4">
        <v>1</v>
      </c>
      <c r="AF34" s="4">
        <v>1.05</v>
      </c>
      <c r="AG34" s="4">
        <v>1.1500000000000001</v>
      </c>
      <c r="AH34" s="2">
        <f>1*6.05*10.1</f>
        <v>61.104999999999997</v>
      </c>
      <c r="AI34" s="4">
        <v>1</v>
      </c>
      <c r="AJ34" s="4">
        <v>6.05</v>
      </c>
      <c r="AK34" s="4">
        <v>10.100000000000001</v>
      </c>
    </row>
    <row r="35" spans="22:37" x14ac:dyDescent="0.25">
      <c r="V35" s="2">
        <f>1*1*4.15</f>
        <v>4.1500000000000004</v>
      </c>
      <c r="W35" s="4">
        <v>1</v>
      </c>
      <c r="X35" s="4">
        <v>1</v>
      </c>
      <c r="Y35" s="4">
        <v>4.1499999999999995</v>
      </c>
      <c r="Z35" s="2">
        <f>1*6*3.15</f>
        <v>18.899999999999999</v>
      </c>
      <c r="AA35" s="4">
        <v>1</v>
      </c>
      <c r="AB35" s="4">
        <v>6</v>
      </c>
      <c r="AC35" s="4">
        <v>3.1499999999999995</v>
      </c>
      <c r="AD35" s="2">
        <f>1*1.05*2.15</f>
        <v>2.2574999999999998</v>
      </c>
      <c r="AE35" s="4">
        <v>1</v>
      </c>
      <c r="AF35" s="4">
        <v>1.05</v>
      </c>
      <c r="AG35" s="4">
        <v>2.1499999999999995</v>
      </c>
      <c r="AH35" s="2">
        <f>1*6.05*1.15</f>
        <v>6.9574999999999996</v>
      </c>
      <c r="AI35" s="4">
        <v>1</v>
      </c>
      <c r="AJ35" s="4">
        <v>6.05</v>
      </c>
      <c r="AK35" s="4">
        <v>1.1500000000000001</v>
      </c>
    </row>
    <row r="36" spans="22:37" x14ac:dyDescent="0.25">
      <c r="V36" s="2">
        <f>1*1*5.15</f>
        <v>5.15</v>
      </c>
      <c r="W36" s="4">
        <v>1</v>
      </c>
      <c r="X36" s="4">
        <v>1</v>
      </c>
      <c r="Y36" s="4">
        <v>5.1499999999999995</v>
      </c>
      <c r="Z36" s="2">
        <f>1*6*4.15</f>
        <v>24.900000000000002</v>
      </c>
      <c r="AA36" s="4">
        <v>1</v>
      </c>
      <c r="AB36" s="4">
        <v>6</v>
      </c>
      <c r="AC36" s="4">
        <v>4.1499999999999995</v>
      </c>
      <c r="AD36" s="2">
        <f>1*1.05*3.15</f>
        <v>3.3075000000000001</v>
      </c>
      <c r="AE36" s="4">
        <v>1</v>
      </c>
      <c r="AF36" s="4">
        <v>1.05</v>
      </c>
      <c r="AG36" s="4">
        <v>3.1499999999999995</v>
      </c>
      <c r="AH36" s="2">
        <f>1*6.05*2.15</f>
        <v>13.007499999999999</v>
      </c>
      <c r="AI36" s="4">
        <v>1</v>
      </c>
      <c r="AJ36" s="4">
        <v>6.05</v>
      </c>
      <c r="AK36" s="4">
        <v>2.1499999999999995</v>
      </c>
    </row>
    <row r="37" spans="22:37" x14ac:dyDescent="0.25">
      <c r="V37" s="2">
        <f>1*1*6.15</f>
        <v>6.15</v>
      </c>
      <c r="W37" s="4">
        <v>1</v>
      </c>
      <c r="X37" s="4">
        <v>1</v>
      </c>
      <c r="Y37" s="4">
        <v>6.1499999999999995</v>
      </c>
      <c r="Z37" s="2">
        <f>1*6*5.15</f>
        <v>30.900000000000002</v>
      </c>
      <c r="AA37" s="4">
        <v>1</v>
      </c>
      <c r="AB37" s="4">
        <v>6</v>
      </c>
      <c r="AC37" s="4">
        <v>5.1499999999999995</v>
      </c>
      <c r="AD37" s="2">
        <f>1*1.05*4.15</f>
        <v>4.3575000000000008</v>
      </c>
      <c r="AE37" s="4">
        <v>1</v>
      </c>
      <c r="AF37" s="4">
        <v>1.05</v>
      </c>
      <c r="AG37" s="4">
        <v>4.1499999999999995</v>
      </c>
      <c r="AH37" s="2">
        <f>1*6.05*3.15</f>
        <v>19.057499999999997</v>
      </c>
      <c r="AI37" s="4">
        <v>1</v>
      </c>
      <c r="AJ37" s="4">
        <v>6.05</v>
      </c>
      <c r="AK37" s="4">
        <v>3.1499999999999995</v>
      </c>
    </row>
    <row r="38" spans="22:37" x14ac:dyDescent="0.25">
      <c r="V38" s="2">
        <f>1*1*7.15</f>
        <v>7.15</v>
      </c>
      <c r="W38" s="4">
        <v>1</v>
      </c>
      <c r="X38" s="4">
        <v>1</v>
      </c>
      <c r="Y38" s="4">
        <v>7.1499999999999995</v>
      </c>
      <c r="Z38" s="2">
        <f>1*6*6.15</f>
        <v>36.900000000000006</v>
      </c>
      <c r="AA38" s="4">
        <v>1</v>
      </c>
      <c r="AB38" s="4">
        <v>6</v>
      </c>
      <c r="AC38" s="4">
        <v>6.1499999999999995</v>
      </c>
      <c r="AD38" s="2">
        <f>1*1.05*5.15</f>
        <v>5.4075000000000006</v>
      </c>
      <c r="AE38" s="4">
        <v>1</v>
      </c>
      <c r="AF38" s="4">
        <v>1.05</v>
      </c>
      <c r="AG38" s="4">
        <v>5.1499999999999995</v>
      </c>
      <c r="AH38" s="2">
        <f>1*6.05*4.15</f>
        <v>25.107500000000002</v>
      </c>
      <c r="AI38" s="4">
        <v>1</v>
      </c>
      <c r="AJ38" s="4">
        <v>6.05</v>
      </c>
      <c r="AK38" s="4">
        <v>4.1499999999999995</v>
      </c>
    </row>
    <row r="39" spans="22:37" x14ac:dyDescent="0.25">
      <c r="V39" s="2">
        <f>1*1*8.15</f>
        <v>8.15</v>
      </c>
      <c r="W39" s="4">
        <v>1</v>
      </c>
      <c r="X39" s="4">
        <v>1</v>
      </c>
      <c r="Y39" s="4">
        <v>8.1500000000000021</v>
      </c>
      <c r="Z39" s="2">
        <f>1*6*7.15</f>
        <v>42.900000000000006</v>
      </c>
      <c r="AA39" s="4">
        <v>1</v>
      </c>
      <c r="AB39" s="4">
        <v>6</v>
      </c>
      <c r="AC39" s="4">
        <v>7.1499999999999995</v>
      </c>
      <c r="AD39" s="2">
        <f>1*1.05*6.15</f>
        <v>6.4575000000000005</v>
      </c>
      <c r="AE39" s="4">
        <v>1</v>
      </c>
      <c r="AF39" s="4">
        <v>1.05</v>
      </c>
      <c r="AG39" s="4">
        <v>6.1499999999999995</v>
      </c>
      <c r="AH39" s="2">
        <f>1*6.05*5.15</f>
        <v>31.157500000000002</v>
      </c>
      <c r="AI39" s="4">
        <v>1</v>
      </c>
      <c r="AJ39" s="4">
        <v>6.05</v>
      </c>
      <c r="AK39" s="4">
        <v>5.1499999999999995</v>
      </c>
    </row>
    <row r="40" spans="22:37" x14ac:dyDescent="0.25">
      <c r="V40" s="2">
        <f>1*1*9.15</f>
        <v>9.15</v>
      </c>
      <c r="W40" s="4">
        <v>1</v>
      </c>
      <c r="X40" s="4">
        <v>1</v>
      </c>
      <c r="Y40" s="4">
        <v>9.1500000000000021</v>
      </c>
      <c r="Z40" s="2">
        <f>1*6*8.15</f>
        <v>48.900000000000006</v>
      </c>
      <c r="AA40" s="4">
        <v>1</v>
      </c>
      <c r="AB40" s="4">
        <v>6</v>
      </c>
      <c r="AC40" s="4">
        <v>8.1500000000000021</v>
      </c>
      <c r="AD40" s="2">
        <f>1*1.05*7.15</f>
        <v>7.5075000000000003</v>
      </c>
      <c r="AE40" s="4">
        <v>1</v>
      </c>
      <c r="AF40" s="4">
        <v>1.05</v>
      </c>
      <c r="AG40" s="4">
        <v>7.1499999999999995</v>
      </c>
      <c r="AH40" s="2">
        <f>1*6.05*6.15</f>
        <v>37.207500000000003</v>
      </c>
      <c r="AI40" s="4">
        <v>1</v>
      </c>
      <c r="AJ40" s="4">
        <v>6.05</v>
      </c>
      <c r="AK40" s="4">
        <v>6.1499999999999995</v>
      </c>
    </row>
    <row r="41" spans="22:37" x14ac:dyDescent="0.25">
      <c r="V41" s="2">
        <f>1*1*10.15</f>
        <v>10.15</v>
      </c>
      <c r="W41" s="4">
        <v>1</v>
      </c>
      <c r="X41" s="4">
        <v>1</v>
      </c>
      <c r="Y41" s="4">
        <v>10.150000000000002</v>
      </c>
      <c r="Z41" s="2">
        <f>1*6*9.15</f>
        <v>54.900000000000006</v>
      </c>
      <c r="AA41" s="4">
        <v>1</v>
      </c>
      <c r="AB41" s="4">
        <v>6</v>
      </c>
      <c r="AC41" s="4">
        <v>9.1500000000000021</v>
      </c>
      <c r="AD41" s="2">
        <f>1*1.05*8.15</f>
        <v>8.557500000000001</v>
      </c>
      <c r="AE41" s="4">
        <v>1</v>
      </c>
      <c r="AF41" s="4">
        <v>1.05</v>
      </c>
      <c r="AG41" s="4">
        <v>8.1500000000000021</v>
      </c>
      <c r="AH41" s="2">
        <f>1*6.05*7.15</f>
        <v>43.2575</v>
      </c>
      <c r="AI41" s="4">
        <v>1</v>
      </c>
      <c r="AJ41" s="4">
        <v>6.05</v>
      </c>
      <c r="AK41" s="4">
        <v>7.1499999999999995</v>
      </c>
    </row>
    <row r="42" spans="22:37" x14ac:dyDescent="0.25">
      <c r="V42" s="2">
        <f>1*1*1.2</f>
        <v>1.2</v>
      </c>
      <c r="W42" s="4">
        <v>1</v>
      </c>
      <c r="X42" s="4">
        <v>1</v>
      </c>
      <c r="Y42" s="4">
        <v>1.2000000000000002</v>
      </c>
      <c r="Z42" s="2">
        <f>1*6*10.15</f>
        <v>60.900000000000006</v>
      </c>
      <c r="AA42" s="4">
        <v>1</v>
      </c>
      <c r="AB42" s="4">
        <v>6</v>
      </c>
      <c r="AC42" s="4">
        <v>10.150000000000002</v>
      </c>
      <c r="AD42" s="2">
        <f>1*1.05*9.15</f>
        <v>9.6074999999999999</v>
      </c>
      <c r="AE42" s="4">
        <v>1</v>
      </c>
      <c r="AF42" s="4">
        <v>1.05</v>
      </c>
      <c r="AG42" s="4">
        <v>9.1500000000000021</v>
      </c>
      <c r="AH42" s="2">
        <f>1*6.05*8.15</f>
        <v>49.307499999999997</v>
      </c>
      <c r="AI42" s="4">
        <v>1</v>
      </c>
      <c r="AJ42" s="4">
        <v>6.05</v>
      </c>
      <c r="AK42" s="4">
        <v>8.1500000000000021</v>
      </c>
    </row>
    <row r="43" spans="22:37" x14ac:dyDescent="0.25">
      <c r="V43" s="2">
        <f>1*1*2.2</f>
        <v>2.2000000000000002</v>
      </c>
      <c r="W43" s="4">
        <v>1</v>
      </c>
      <c r="X43" s="4">
        <v>1</v>
      </c>
      <c r="Y43" s="4">
        <v>2.1999999999999993</v>
      </c>
      <c r="Z43" s="2">
        <f>1*6*1.2</f>
        <v>7.1999999999999993</v>
      </c>
      <c r="AA43" s="4">
        <v>1</v>
      </c>
      <c r="AB43" s="4">
        <v>6</v>
      </c>
      <c r="AC43" s="4">
        <v>1.2000000000000002</v>
      </c>
      <c r="AD43" s="2">
        <f>1*1.05*10.15</f>
        <v>10.657500000000001</v>
      </c>
      <c r="AE43" s="4">
        <v>1</v>
      </c>
      <c r="AF43" s="4">
        <v>1.05</v>
      </c>
      <c r="AG43" s="4">
        <v>10.150000000000002</v>
      </c>
      <c r="AH43" s="2">
        <f>1*6.05*9.15</f>
        <v>55.357500000000002</v>
      </c>
      <c r="AI43" s="4">
        <v>1</v>
      </c>
      <c r="AJ43" s="4">
        <v>6.05</v>
      </c>
      <c r="AK43" s="4">
        <v>9.1500000000000021</v>
      </c>
    </row>
    <row r="44" spans="22:37" x14ac:dyDescent="0.25">
      <c r="V44" s="2">
        <f>1*1*3.2</f>
        <v>3.2</v>
      </c>
      <c r="W44" s="4">
        <v>1</v>
      </c>
      <c r="X44" s="4">
        <v>1</v>
      </c>
      <c r="Y44" s="4">
        <v>3.1999999999999993</v>
      </c>
      <c r="Z44" s="2">
        <f>1*6*2.2</f>
        <v>13.200000000000001</v>
      </c>
      <c r="AA44" s="4">
        <v>1</v>
      </c>
      <c r="AB44" s="4">
        <v>6</v>
      </c>
      <c r="AC44" s="4">
        <v>2.1999999999999993</v>
      </c>
      <c r="AD44" s="2">
        <f>1*1.05*1.2</f>
        <v>1.26</v>
      </c>
      <c r="AE44" s="4">
        <v>1</v>
      </c>
      <c r="AF44" s="4">
        <v>1.05</v>
      </c>
      <c r="AG44" s="4">
        <v>1.2000000000000002</v>
      </c>
      <c r="AH44" s="2">
        <f>1*6.05*10.15</f>
        <v>61.407499999999999</v>
      </c>
      <c r="AI44" s="4">
        <v>1</v>
      </c>
      <c r="AJ44" s="4">
        <v>6.05</v>
      </c>
      <c r="AK44" s="4">
        <v>10.150000000000002</v>
      </c>
    </row>
    <row r="45" spans="22:37" x14ac:dyDescent="0.25">
      <c r="V45" s="2">
        <f>1*1*4.2</f>
        <v>4.2</v>
      </c>
      <c r="W45" s="4">
        <v>1</v>
      </c>
      <c r="X45" s="4">
        <v>1</v>
      </c>
      <c r="Y45" s="4">
        <v>4.1999999999999993</v>
      </c>
      <c r="Z45" s="2">
        <f>1*6*3.2</f>
        <v>19.200000000000003</v>
      </c>
      <c r="AA45" s="4">
        <v>1</v>
      </c>
      <c r="AB45" s="4">
        <v>6</v>
      </c>
      <c r="AC45" s="4">
        <v>3.1999999999999993</v>
      </c>
      <c r="AD45" s="2">
        <f>1*1.05*2.2</f>
        <v>2.3100000000000005</v>
      </c>
      <c r="AE45" s="4">
        <v>1</v>
      </c>
      <c r="AF45" s="4">
        <v>1.05</v>
      </c>
      <c r="AG45" s="4">
        <v>2.1999999999999993</v>
      </c>
      <c r="AH45" s="2">
        <f>1*6.05*1.2</f>
        <v>7.26</v>
      </c>
      <c r="AI45" s="4">
        <v>1</v>
      </c>
      <c r="AJ45" s="4">
        <v>6.05</v>
      </c>
      <c r="AK45" s="4">
        <v>1.2000000000000002</v>
      </c>
    </row>
    <row r="46" spans="22:37" x14ac:dyDescent="0.25">
      <c r="V46" s="2">
        <f>1*1*5.2</f>
        <v>5.2</v>
      </c>
      <c r="W46" s="4">
        <v>1</v>
      </c>
      <c r="X46" s="4">
        <v>1</v>
      </c>
      <c r="Y46" s="4">
        <v>5.1999999999999993</v>
      </c>
      <c r="Z46" s="2">
        <f>1*6*4.2</f>
        <v>25.200000000000003</v>
      </c>
      <c r="AA46" s="4">
        <v>1</v>
      </c>
      <c r="AB46" s="4">
        <v>6</v>
      </c>
      <c r="AC46" s="4">
        <v>4.1999999999999993</v>
      </c>
      <c r="AD46" s="2">
        <f>1*1.05*3.2</f>
        <v>3.3600000000000003</v>
      </c>
      <c r="AE46" s="4">
        <v>1</v>
      </c>
      <c r="AF46" s="4">
        <v>1.05</v>
      </c>
      <c r="AG46" s="4">
        <v>3.1999999999999993</v>
      </c>
      <c r="AH46" s="2">
        <f>1*6.05*2.2</f>
        <v>13.31</v>
      </c>
      <c r="AI46" s="4">
        <v>1</v>
      </c>
      <c r="AJ46" s="4">
        <v>6.05</v>
      </c>
      <c r="AK46" s="4">
        <v>2.1999999999999993</v>
      </c>
    </row>
    <row r="47" spans="22:37" x14ac:dyDescent="0.25">
      <c r="V47" s="2">
        <f>1*1*6.2</f>
        <v>6.2</v>
      </c>
      <c r="W47" s="4">
        <v>1</v>
      </c>
      <c r="X47" s="4">
        <v>1</v>
      </c>
      <c r="Y47" s="4">
        <v>6.1999999999999993</v>
      </c>
      <c r="Z47" s="2">
        <f>1*6*5.2</f>
        <v>31.200000000000003</v>
      </c>
      <c r="AA47" s="4">
        <v>1</v>
      </c>
      <c r="AB47" s="4">
        <v>6</v>
      </c>
      <c r="AC47" s="4">
        <v>5.1999999999999993</v>
      </c>
      <c r="AD47" s="2">
        <f>1*1.05*4.2</f>
        <v>4.41</v>
      </c>
      <c r="AE47" s="4">
        <v>1</v>
      </c>
      <c r="AF47" s="4">
        <v>1.05</v>
      </c>
      <c r="AG47" s="4">
        <v>4.1999999999999993</v>
      </c>
      <c r="AH47" s="2">
        <f>1*6.05*3.2</f>
        <v>19.36</v>
      </c>
      <c r="AI47" s="4">
        <v>1</v>
      </c>
      <c r="AJ47" s="4">
        <v>6.05</v>
      </c>
      <c r="AK47" s="4">
        <v>3.1999999999999993</v>
      </c>
    </row>
    <row r="48" spans="22:37" x14ac:dyDescent="0.25">
      <c r="V48" s="2">
        <f>1*1*7.2</f>
        <v>7.2</v>
      </c>
      <c r="W48" s="4">
        <v>1</v>
      </c>
      <c r="X48" s="4">
        <v>1</v>
      </c>
      <c r="Y48" s="4">
        <v>7.1999999999999993</v>
      </c>
      <c r="Z48" s="2">
        <f>1*6*6.2</f>
        <v>37.200000000000003</v>
      </c>
      <c r="AA48" s="4">
        <v>1</v>
      </c>
      <c r="AB48" s="4">
        <v>6</v>
      </c>
      <c r="AC48" s="4">
        <v>6.1999999999999993</v>
      </c>
      <c r="AD48" s="2">
        <f>1*1.05*5.2</f>
        <v>5.4600000000000009</v>
      </c>
      <c r="AE48" s="4">
        <v>1</v>
      </c>
      <c r="AF48" s="4">
        <v>1.05</v>
      </c>
      <c r="AG48" s="4">
        <v>5.1999999999999993</v>
      </c>
      <c r="AH48" s="2">
        <f>1*6.05*4.2</f>
        <v>25.41</v>
      </c>
      <c r="AI48" s="4">
        <v>1</v>
      </c>
      <c r="AJ48" s="4">
        <v>6.05</v>
      </c>
      <c r="AK48" s="4">
        <v>4.1999999999999993</v>
      </c>
    </row>
    <row r="49" spans="22:37" x14ac:dyDescent="0.25">
      <c r="V49" s="2">
        <f>1*1*8.2</f>
        <v>8.1999999999999993</v>
      </c>
      <c r="W49" s="4">
        <v>1</v>
      </c>
      <c r="X49" s="4">
        <v>1</v>
      </c>
      <c r="Y49" s="4">
        <v>8.2000000000000028</v>
      </c>
      <c r="Z49" s="2">
        <f>1*6*7.2</f>
        <v>43.2</v>
      </c>
      <c r="AA49" s="4">
        <v>1</v>
      </c>
      <c r="AB49" s="4">
        <v>6</v>
      </c>
      <c r="AC49" s="4">
        <v>7.1999999999999993</v>
      </c>
      <c r="AD49" s="2">
        <f>1*1.05*6.2</f>
        <v>6.5100000000000007</v>
      </c>
      <c r="AE49" s="4">
        <v>1</v>
      </c>
      <c r="AF49" s="4">
        <v>1.05</v>
      </c>
      <c r="AG49" s="4">
        <v>6.1999999999999993</v>
      </c>
      <c r="AH49" s="2">
        <f>1*6.05*5.2</f>
        <v>31.46</v>
      </c>
      <c r="AI49" s="4">
        <v>1</v>
      </c>
      <c r="AJ49" s="4">
        <v>6.05</v>
      </c>
      <c r="AK49" s="4">
        <v>5.1999999999999993</v>
      </c>
    </row>
    <row r="50" spans="22:37" x14ac:dyDescent="0.25">
      <c r="V50" s="2">
        <f>1*1*9.2</f>
        <v>9.1999999999999993</v>
      </c>
      <c r="W50" s="4">
        <v>1</v>
      </c>
      <c r="X50" s="4">
        <v>1</v>
      </c>
      <c r="Y50" s="4">
        <v>9.2000000000000028</v>
      </c>
      <c r="Z50" s="2">
        <f>1*6*8.2</f>
        <v>49.199999999999996</v>
      </c>
      <c r="AA50" s="4">
        <v>1</v>
      </c>
      <c r="AB50" s="4">
        <v>6</v>
      </c>
      <c r="AC50" s="4">
        <v>8.2000000000000028</v>
      </c>
      <c r="AD50" s="2">
        <f>1*1.05*7.2</f>
        <v>7.5600000000000005</v>
      </c>
      <c r="AE50" s="4">
        <v>1</v>
      </c>
      <c r="AF50" s="4">
        <v>1.05</v>
      </c>
      <c r="AG50" s="4">
        <v>7.1999999999999993</v>
      </c>
      <c r="AH50" s="2">
        <f>1*6.05*6.2</f>
        <v>37.51</v>
      </c>
      <c r="AI50" s="4">
        <v>1</v>
      </c>
      <c r="AJ50" s="4">
        <v>6.05</v>
      </c>
      <c r="AK50" s="4">
        <v>6.1999999999999993</v>
      </c>
    </row>
    <row r="51" spans="22:37" x14ac:dyDescent="0.25">
      <c r="V51" s="2">
        <f>1*1*10.2</f>
        <v>10.199999999999999</v>
      </c>
      <c r="W51" s="4">
        <v>1</v>
      </c>
      <c r="X51" s="4">
        <v>1</v>
      </c>
      <c r="Y51" s="4">
        <v>10.200000000000003</v>
      </c>
      <c r="Z51" s="2">
        <f>1*6*9.2</f>
        <v>55.199999999999996</v>
      </c>
      <c r="AA51" s="4">
        <v>1</v>
      </c>
      <c r="AB51" s="4">
        <v>6</v>
      </c>
      <c r="AC51" s="4">
        <v>9.2000000000000028</v>
      </c>
      <c r="AD51" s="2">
        <f>1*1.05*8.2</f>
        <v>8.61</v>
      </c>
      <c r="AE51" s="4">
        <v>1</v>
      </c>
      <c r="AF51" s="4">
        <v>1.05</v>
      </c>
      <c r="AG51" s="4">
        <v>8.2000000000000028</v>
      </c>
      <c r="AH51" s="2">
        <f>1*6.05*7.2</f>
        <v>43.56</v>
      </c>
      <c r="AI51" s="4">
        <v>1</v>
      </c>
      <c r="AJ51" s="4">
        <v>6.05</v>
      </c>
      <c r="AK51" s="4">
        <v>7.1999999999999993</v>
      </c>
    </row>
    <row r="52" spans="22:37" x14ac:dyDescent="0.25">
      <c r="V52" s="2">
        <f>1*1*1.25</f>
        <v>1.25</v>
      </c>
      <c r="W52" s="4">
        <v>1</v>
      </c>
      <c r="X52" s="4">
        <v>1</v>
      </c>
      <c r="Y52" s="4">
        <v>1.2500000000000002</v>
      </c>
      <c r="Z52" s="2">
        <f>1*6*10.2</f>
        <v>61.199999999999996</v>
      </c>
      <c r="AA52" s="4">
        <v>1</v>
      </c>
      <c r="AB52" s="4">
        <v>6</v>
      </c>
      <c r="AC52" s="4">
        <v>10.200000000000003</v>
      </c>
      <c r="AD52" s="2">
        <f>1*1.05*9.2</f>
        <v>9.66</v>
      </c>
      <c r="AE52" s="4">
        <v>1</v>
      </c>
      <c r="AF52" s="4">
        <v>1.05</v>
      </c>
      <c r="AG52" s="4">
        <v>9.2000000000000028</v>
      </c>
      <c r="AH52" s="2">
        <f>1*6.05*8.2</f>
        <v>49.609999999999992</v>
      </c>
      <c r="AI52" s="4">
        <v>1</v>
      </c>
      <c r="AJ52" s="4">
        <v>6.05</v>
      </c>
      <c r="AK52" s="4">
        <v>8.2000000000000028</v>
      </c>
    </row>
    <row r="53" spans="22:37" x14ac:dyDescent="0.25">
      <c r="V53" s="2">
        <f>1*1*2.25</f>
        <v>2.25</v>
      </c>
      <c r="W53" s="4">
        <v>1</v>
      </c>
      <c r="X53" s="4">
        <v>1</v>
      </c>
      <c r="Y53" s="4">
        <v>2.2499999999999991</v>
      </c>
      <c r="Z53" s="2">
        <f>1*6*1.25</f>
        <v>7.5</v>
      </c>
      <c r="AA53" s="4">
        <v>1</v>
      </c>
      <c r="AB53" s="4">
        <v>6</v>
      </c>
      <c r="AC53" s="4">
        <v>1.2500000000000002</v>
      </c>
      <c r="AD53" s="2">
        <f>1*1.05*10.2</f>
        <v>10.709999999999999</v>
      </c>
      <c r="AE53" s="4">
        <v>1</v>
      </c>
      <c r="AF53" s="4">
        <v>1.05</v>
      </c>
      <c r="AG53" s="4">
        <v>10.200000000000003</v>
      </c>
      <c r="AH53" s="2">
        <f>1*6.05*9.2</f>
        <v>55.66</v>
      </c>
      <c r="AI53" s="4">
        <v>1</v>
      </c>
      <c r="AJ53" s="4">
        <v>6.05</v>
      </c>
      <c r="AK53" s="4">
        <v>9.2000000000000028</v>
      </c>
    </row>
    <row r="54" spans="22:37" x14ac:dyDescent="0.25">
      <c r="V54" s="2">
        <f>1*1*3.25</f>
        <v>3.25</v>
      </c>
      <c r="W54" s="4">
        <v>1</v>
      </c>
      <c r="X54" s="4">
        <v>1</v>
      </c>
      <c r="Y54" s="4">
        <v>3.2499999999999991</v>
      </c>
      <c r="Z54" s="2">
        <f>1*6*2.25</f>
        <v>13.5</v>
      </c>
      <c r="AA54" s="4">
        <v>1</v>
      </c>
      <c r="AB54" s="4">
        <v>6</v>
      </c>
      <c r="AC54" s="4">
        <v>2.2499999999999991</v>
      </c>
      <c r="AD54" s="2">
        <f>1*1.05*1.25</f>
        <v>1.3125</v>
      </c>
      <c r="AE54" s="4">
        <v>1</v>
      </c>
      <c r="AF54" s="4">
        <v>1.05</v>
      </c>
      <c r="AG54" s="4">
        <v>1.2500000000000002</v>
      </c>
      <c r="AH54" s="2">
        <f>1*6.05*10.2</f>
        <v>61.709999999999994</v>
      </c>
      <c r="AI54" s="4">
        <v>1</v>
      </c>
      <c r="AJ54" s="4">
        <v>6.05</v>
      </c>
      <c r="AK54" s="4">
        <v>10.200000000000003</v>
      </c>
    </row>
    <row r="55" spans="22:37" x14ac:dyDescent="0.25">
      <c r="V55" s="2">
        <f>1*1*4.25</f>
        <v>4.25</v>
      </c>
      <c r="W55" s="4">
        <v>1</v>
      </c>
      <c r="X55" s="4">
        <v>1</v>
      </c>
      <c r="Y55" s="4">
        <v>4.2499999999999991</v>
      </c>
      <c r="Z55" s="2">
        <f>1*6*3.25</f>
        <v>19.5</v>
      </c>
      <c r="AA55" s="4">
        <v>1</v>
      </c>
      <c r="AB55" s="4">
        <v>6</v>
      </c>
      <c r="AC55" s="4">
        <v>3.2499999999999991</v>
      </c>
      <c r="AD55" s="2">
        <f>1*1.05*2.25</f>
        <v>2.3625000000000003</v>
      </c>
      <c r="AE55" s="4">
        <v>1</v>
      </c>
      <c r="AF55" s="4">
        <v>1.05</v>
      </c>
      <c r="AG55" s="4">
        <v>2.2499999999999991</v>
      </c>
      <c r="AH55" s="2">
        <f>1*6.05*1.25</f>
        <v>7.5625</v>
      </c>
      <c r="AI55" s="4">
        <v>1</v>
      </c>
      <c r="AJ55" s="4">
        <v>6.05</v>
      </c>
      <c r="AK55" s="4">
        <v>1.2500000000000002</v>
      </c>
    </row>
    <row r="56" spans="22:37" x14ac:dyDescent="0.25">
      <c r="V56" s="2">
        <f>1*1*5.25</f>
        <v>5.25</v>
      </c>
      <c r="W56" s="4">
        <v>1</v>
      </c>
      <c r="X56" s="4">
        <v>1</v>
      </c>
      <c r="Y56" s="4">
        <v>5.2499999999999991</v>
      </c>
      <c r="Z56" s="2">
        <f>1*6*4.25</f>
        <v>25.5</v>
      </c>
      <c r="AA56" s="4">
        <v>1</v>
      </c>
      <c r="AB56" s="4">
        <v>6</v>
      </c>
      <c r="AC56" s="4">
        <v>4.2499999999999991</v>
      </c>
      <c r="AD56" s="2">
        <f>1*1.05*3.25</f>
        <v>3.4125000000000001</v>
      </c>
      <c r="AE56" s="4">
        <v>1</v>
      </c>
      <c r="AF56" s="4">
        <v>1.05</v>
      </c>
      <c r="AG56" s="4">
        <v>3.2499999999999991</v>
      </c>
      <c r="AH56" s="2">
        <f>1*6.05*2.25</f>
        <v>13.612499999999999</v>
      </c>
      <c r="AI56" s="4">
        <v>1</v>
      </c>
      <c r="AJ56" s="4">
        <v>6.05</v>
      </c>
      <c r="AK56" s="4">
        <v>2.2499999999999991</v>
      </c>
    </row>
    <row r="57" spans="22:37" x14ac:dyDescent="0.25">
      <c r="V57" s="2">
        <f>1*1*6.25</f>
        <v>6.25</v>
      </c>
      <c r="W57" s="4">
        <v>1</v>
      </c>
      <c r="X57" s="4">
        <v>1</v>
      </c>
      <c r="Y57" s="4">
        <v>6.2499999999999991</v>
      </c>
      <c r="Z57" s="2">
        <f>1*6*5.25</f>
        <v>31.5</v>
      </c>
      <c r="AA57" s="4">
        <v>1</v>
      </c>
      <c r="AB57" s="4">
        <v>6</v>
      </c>
      <c r="AC57" s="4">
        <v>5.2499999999999991</v>
      </c>
      <c r="AD57" s="2">
        <f>1*1.05*4.25</f>
        <v>4.4625000000000004</v>
      </c>
      <c r="AE57" s="4">
        <v>1</v>
      </c>
      <c r="AF57" s="4">
        <v>1.05</v>
      </c>
      <c r="AG57" s="4">
        <v>4.2499999999999991</v>
      </c>
      <c r="AH57" s="2">
        <f>1*6.05*3.25</f>
        <v>19.662499999999998</v>
      </c>
      <c r="AI57" s="4">
        <v>1</v>
      </c>
      <c r="AJ57" s="4">
        <v>6.05</v>
      </c>
      <c r="AK57" s="4">
        <v>3.2499999999999991</v>
      </c>
    </row>
    <row r="58" spans="22:37" x14ac:dyDescent="0.25">
      <c r="V58" s="2">
        <f>1*1*7.25</f>
        <v>7.25</v>
      </c>
      <c r="W58" s="4">
        <v>1</v>
      </c>
      <c r="X58" s="4">
        <v>1</v>
      </c>
      <c r="Y58" s="4">
        <v>7.2499999999999991</v>
      </c>
      <c r="Z58" s="2">
        <f>1*6*6.25</f>
        <v>37.5</v>
      </c>
      <c r="AA58" s="4">
        <v>1</v>
      </c>
      <c r="AB58" s="4">
        <v>6</v>
      </c>
      <c r="AC58" s="4">
        <v>6.2499999999999991</v>
      </c>
      <c r="AD58" s="2">
        <f>1*1.05*5.25</f>
        <v>5.5125000000000002</v>
      </c>
      <c r="AE58" s="4">
        <v>1</v>
      </c>
      <c r="AF58" s="4">
        <v>1.05</v>
      </c>
      <c r="AG58" s="4">
        <v>5.2499999999999991</v>
      </c>
      <c r="AH58" s="2">
        <f>1*6.05*4.25</f>
        <v>25.712499999999999</v>
      </c>
      <c r="AI58" s="4">
        <v>1</v>
      </c>
      <c r="AJ58" s="4">
        <v>6.05</v>
      </c>
      <c r="AK58" s="4">
        <v>4.2499999999999991</v>
      </c>
    </row>
    <row r="59" spans="22:37" x14ac:dyDescent="0.25">
      <c r="V59" s="2">
        <f>1*1*8.25</f>
        <v>8.25</v>
      </c>
      <c r="W59" s="4">
        <v>1</v>
      </c>
      <c r="X59" s="4">
        <v>1</v>
      </c>
      <c r="Y59" s="4">
        <v>8.2500000000000036</v>
      </c>
      <c r="Z59" s="2">
        <f>1*6*7.25</f>
        <v>43.5</v>
      </c>
      <c r="AA59" s="4">
        <v>1</v>
      </c>
      <c r="AB59" s="4">
        <v>6</v>
      </c>
      <c r="AC59" s="4">
        <v>7.2499999999999991</v>
      </c>
      <c r="AD59" s="2">
        <f>1*1.05*6.25</f>
        <v>6.5625</v>
      </c>
      <c r="AE59" s="4">
        <v>1</v>
      </c>
      <c r="AF59" s="4">
        <v>1.05</v>
      </c>
      <c r="AG59" s="4">
        <v>6.2499999999999991</v>
      </c>
      <c r="AH59" s="2">
        <f>1*6.05*5.25</f>
        <v>31.762499999999999</v>
      </c>
      <c r="AI59" s="4">
        <v>1</v>
      </c>
      <c r="AJ59" s="4">
        <v>6.05</v>
      </c>
      <c r="AK59" s="4">
        <v>5.2499999999999991</v>
      </c>
    </row>
    <row r="60" spans="22:37" x14ac:dyDescent="0.25">
      <c r="V60" s="2">
        <f>1*1*9.25</f>
        <v>9.25</v>
      </c>
      <c r="W60" s="4">
        <v>1</v>
      </c>
      <c r="X60" s="4">
        <v>1</v>
      </c>
      <c r="Y60" s="4">
        <v>9.2500000000000036</v>
      </c>
      <c r="Z60" s="2">
        <f>1*6*8.25</f>
        <v>49.5</v>
      </c>
      <c r="AA60" s="4">
        <v>1</v>
      </c>
      <c r="AB60" s="4">
        <v>6</v>
      </c>
      <c r="AC60" s="4">
        <v>8.2500000000000036</v>
      </c>
      <c r="AD60" s="2">
        <f>1*1.05*7.25</f>
        <v>7.6125000000000007</v>
      </c>
      <c r="AE60" s="4">
        <v>1</v>
      </c>
      <c r="AF60" s="4">
        <v>1.05</v>
      </c>
      <c r="AG60" s="4">
        <v>7.2499999999999991</v>
      </c>
      <c r="AH60" s="2">
        <f>1*6.05*6.25</f>
        <v>37.8125</v>
      </c>
      <c r="AI60" s="4">
        <v>1</v>
      </c>
      <c r="AJ60" s="4">
        <v>6.05</v>
      </c>
      <c r="AK60" s="4">
        <v>6.2499999999999991</v>
      </c>
    </row>
    <row r="61" spans="22:37" x14ac:dyDescent="0.25">
      <c r="V61" s="2">
        <f>1*1*10.25</f>
        <v>10.25</v>
      </c>
      <c r="W61" s="4">
        <v>1</v>
      </c>
      <c r="X61" s="4">
        <v>1</v>
      </c>
      <c r="Y61" s="4">
        <v>10.250000000000004</v>
      </c>
      <c r="Z61" s="2">
        <f>1*6*9.25</f>
        <v>55.5</v>
      </c>
      <c r="AA61" s="4">
        <v>1</v>
      </c>
      <c r="AB61" s="4">
        <v>6</v>
      </c>
      <c r="AC61" s="4">
        <v>9.2500000000000036</v>
      </c>
      <c r="AD61" s="2">
        <f>1*1.05*8.25</f>
        <v>8.6624999999999996</v>
      </c>
      <c r="AE61" s="4">
        <v>1</v>
      </c>
      <c r="AF61" s="4">
        <v>1.05</v>
      </c>
      <c r="AG61" s="4">
        <v>8.2500000000000036</v>
      </c>
      <c r="AH61" s="2">
        <f>1*6.05*7.25</f>
        <v>43.862499999999997</v>
      </c>
      <c r="AI61" s="4">
        <v>1</v>
      </c>
      <c r="AJ61" s="4">
        <v>6.05</v>
      </c>
      <c r="AK61" s="4">
        <v>7.2499999999999991</v>
      </c>
    </row>
    <row r="62" spans="22:37" x14ac:dyDescent="0.25">
      <c r="V62" s="2">
        <f>1*1*1.3</f>
        <v>1.3</v>
      </c>
      <c r="W62" s="4">
        <v>1</v>
      </c>
      <c r="X62" s="4">
        <v>1</v>
      </c>
      <c r="Y62" s="4">
        <v>1.3000000000000003</v>
      </c>
      <c r="Z62" s="2">
        <f>1*6*10.25</f>
        <v>61.5</v>
      </c>
      <c r="AA62" s="4">
        <v>1</v>
      </c>
      <c r="AB62" s="4">
        <v>6</v>
      </c>
      <c r="AC62" s="4">
        <v>10.250000000000004</v>
      </c>
      <c r="AD62" s="2">
        <f>1*1.05*9.25</f>
        <v>9.7125000000000004</v>
      </c>
      <c r="AE62" s="4">
        <v>1</v>
      </c>
      <c r="AF62" s="4">
        <v>1.05</v>
      </c>
      <c r="AG62" s="4">
        <v>9.2500000000000036</v>
      </c>
      <c r="AH62" s="2">
        <f>1*6.05*8.25</f>
        <v>49.912500000000001</v>
      </c>
      <c r="AI62" s="4">
        <v>1</v>
      </c>
      <c r="AJ62" s="4">
        <v>6.05</v>
      </c>
      <c r="AK62" s="4">
        <v>8.2500000000000036</v>
      </c>
    </row>
    <row r="63" spans="22:37" x14ac:dyDescent="0.25">
      <c r="V63" s="2">
        <f>1*1*2.3</f>
        <v>2.2999999999999998</v>
      </c>
      <c r="W63" s="4">
        <v>1</v>
      </c>
      <c r="X63" s="4">
        <v>1</v>
      </c>
      <c r="Y63" s="4">
        <v>2.2999999999999989</v>
      </c>
      <c r="Z63" s="2">
        <f>1*6*1.3</f>
        <v>7.8000000000000007</v>
      </c>
      <c r="AA63" s="4">
        <v>1</v>
      </c>
      <c r="AB63" s="4">
        <v>6</v>
      </c>
      <c r="AC63" s="4">
        <v>1.3000000000000003</v>
      </c>
      <c r="AD63" s="2">
        <f>1*1.05*10.25</f>
        <v>10.762500000000001</v>
      </c>
      <c r="AE63" s="4">
        <v>1</v>
      </c>
      <c r="AF63" s="4">
        <v>1.05</v>
      </c>
      <c r="AG63" s="4">
        <v>10.250000000000004</v>
      </c>
      <c r="AH63" s="2">
        <f>1*6.05*9.25</f>
        <v>55.962499999999999</v>
      </c>
      <c r="AI63" s="4">
        <v>1</v>
      </c>
      <c r="AJ63" s="4">
        <v>6.05</v>
      </c>
      <c r="AK63" s="4">
        <v>9.2500000000000036</v>
      </c>
    </row>
    <row r="64" spans="22:37" x14ac:dyDescent="0.25">
      <c r="V64" s="2">
        <f>1*1*3.3</f>
        <v>3.3</v>
      </c>
      <c r="W64" s="4">
        <v>1</v>
      </c>
      <c r="X64" s="4">
        <v>1</v>
      </c>
      <c r="Y64" s="4">
        <v>3.2999999999999989</v>
      </c>
      <c r="Z64" s="2">
        <f>1*6*2.3</f>
        <v>13.799999999999999</v>
      </c>
      <c r="AA64" s="4">
        <v>1</v>
      </c>
      <c r="AB64" s="4">
        <v>6</v>
      </c>
      <c r="AC64" s="4">
        <v>2.2999999999999989</v>
      </c>
      <c r="AD64" s="2">
        <f>1*1.05*1.3</f>
        <v>1.3650000000000002</v>
      </c>
      <c r="AE64" s="4">
        <v>1</v>
      </c>
      <c r="AF64" s="4">
        <v>1.05</v>
      </c>
      <c r="AG64" s="4">
        <v>1.3000000000000003</v>
      </c>
      <c r="AH64" s="2">
        <f>1*6.05*10.25</f>
        <v>62.012499999999996</v>
      </c>
      <c r="AI64" s="4">
        <v>1</v>
      </c>
      <c r="AJ64" s="4">
        <v>6.05</v>
      </c>
      <c r="AK64" s="4">
        <v>10.250000000000004</v>
      </c>
    </row>
    <row r="65" spans="22:37" x14ac:dyDescent="0.25">
      <c r="V65" s="2">
        <f>1*1*4.3</f>
        <v>4.3</v>
      </c>
      <c r="W65" s="4">
        <v>1</v>
      </c>
      <c r="X65" s="4">
        <v>1</v>
      </c>
      <c r="Y65" s="4">
        <v>4.2999999999999989</v>
      </c>
      <c r="Z65" s="2">
        <f>1*6*3.3</f>
        <v>19.799999999999997</v>
      </c>
      <c r="AA65" s="4">
        <v>1</v>
      </c>
      <c r="AB65" s="4">
        <v>6</v>
      </c>
      <c r="AC65" s="4">
        <v>3.2999999999999989</v>
      </c>
      <c r="AD65" s="2">
        <f>1*1.05*2.3</f>
        <v>2.415</v>
      </c>
      <c r="AE65" s="4">
        <v>1</v>
      </c>
      <c r="AF65" s="4">
        <v>1.05</v>
      </c>
      <c r="AG65" s="4">
        <v>2.2999999999999989</v>
      </c>
      <c r="AH65" s="2">
        <f>1*6.05*1.3</f>
        <v>7.8650000000000002</v>
      </c>
      <c r="AI65" s="4">
        <v>1</v>
      </c>
      <c r="AJ65" s="4">
        <v>6.05</v>
      </c>
      <c r="AK65" s="4">
        <v>1.3000000000000003</v>
      </c>
    </row>
    <row r="66" spans="22:37" x14ac:dyDescent="0.25">
      <c r="V66" s="2">
        <f>1*1*5.3</f>
        <v>5.3</v>
      </c>
      <c r="W66" s="4">
        <v>1</v>
      </c>
      <c r="X66" s="4">
        <v>1</v>
      </c>
      <c r="Y66" s="4">
        <v>5.2999999999999989</v>
      </c>
      <c r="Z66" s="2">
        <f>1*6*4.3</f>
        <v>25.799999999999997</v>
      </c>
      <c r="AA66" s="4">
        <v>1</v>
      </c>
      <c r="AB66" s="4">
        <v>6</v>
      </c>
      <c r="AC66" s="4">
        <v>4.2999999999999989</v>
      </c>
      <c r="AD66" s="2">
        <f>1*1.05*3.3</f>
        <v>3.4649999999999999</v>
      </c>
      <c r="AE66" s="4">
        <v>1</v>
      </c>
      <c r="AF66" s="4">
        <v>1.05</v>
      </c>
      <c r="AG66" s="4">
        <v>3.2999999999999989</v>
      </c>
      <c r="AH66" s="2">
        <f>1*6.05*2.3</f>
        <v>13.914999999999999</v>
      </c>
      <c r="AI66" s="4">
        <v>1</v>
      </c>
      <c r="AJ66" s="4">
        <v>6.05</v>
      </c>
      <c r="AK66" s="4">
        <v>2.2999999999999989</v>
      </c>
    </row>
    <row r="67" spans="22:37" x14ac:dyDescent="0.25">
      <c r="V67" s="2">
        <f>1*1*6.3</f>
        <v>6.3</v>
      </c>
      <c r="W67" s="4">
        <v>1</v>
      </c>
      <c r="X67" s="4">
        <v>1</v>
      </c>
      <c r="Y67" s="4">
        <v>6.2999999999999989</v>
      </c>
      <c r="Z67" s="2">
        <f>1*6*5.3</f>
        <v>31.799999999999997</v>
      </c>
      <c r="AA67" s="4">
        <v>1</v>
      </c>
      <c r="AB67" s="4">
        <v>6</v>
      </c>
      <c r="AC67" s="4">
        <v>5.2999999999999989</v>
      </c>
      <c r="AD67" s="2">
        <f>1*1.05*4.3</f>
        <v>4.5149999999999997</v>
      </c>
      <c r="AE67" s="4">
        <v>1</v>
      </c>
      <c r="AF67" s="4">
        <v>1.05</v>
      </c>
      <c r="AG67" s="4">
        <v>4.2999999999999989</v>
      </c>
      <c r="AH67" s="2">
        <f>1*6.05*3.3</f>
        <v>19.965</v>
      </c>
      <c r="AI67" s="4">
        <v>1</v>
      </c>
      <c r="AJ67" s="4">
        <v>6.05</v>
      </c>
      <c r="AK67" s="4">
        <v>3.2999999999999989</v>
      </c>
    </row>
    <row r="68" spans="22:37" x14ac:dyDescent="0.25">
      <c r="V68" s="2">
        <f>1*1*7.3</f>
        <v>7.3</v>
      </c>
      <c r="W68" s="4">
        <v>1</v>
      </c>
      <c r="X68" s="4">
        <v>1</v>
      </c>
      <c r="Y68" s="4">
        <v>7.2999999999999989</v>
      </c>
      <c r="Z68" s="2">
        <f>1*6*6.3</f>
        <v>37.799999999999997</v>
      </c>
      <c r="AA68" s="4">
        <v>1</v>
      </c>
      <c r="AB68" s="4">
        <v>6</v>
      </c>
      <c r="AC68" s="4">
        <v>6.2999999999999989</v>
      </c>
      <c r="AD68" s="2">
        <f>1*1.05*5.3</f>
        <v>5.5650000000000004</v>
      </c>
      <c r="AE68" s="4">
        <v>1</v>
      </c>
      <c r="AF68" s="4">
        <v>1.05</v>
      </c>
      <c r="AG68" s="4">
        <v>5.2999999999999989</v>
      </c>
      <c r="AH68" s="2">
        <f>1*6.05*4.3</f>
        <v>26.014999999999997</v>
      </c>
      <c r="AI68" s="4">
        <v>1</v>
      </c>
      <c r="AJ68" s="4">
        <v>6.05</v>
      </c>
      <c r="AK68" s="4">
        <v>4.2999999999999989</v>
      </c>
    </row>
    <row r="69" spans="22:37" x14ac:dyDescent="0.25">
      <c r="V69" s="2">
        <f>1*1*8.3</f>
        <v>8.3000000000000007</v>
      </c>
      <c r="W69" s="4">
        <v>1</v>
      </c>
      <c r="X69" s="4">
        <v>1</v>
      </c>
      <c r="Y69" s="4">
        <v>8.3000000000000043</v>
      </c>
      <c r="Z69" s="2">
        <f>1*6*7.3</f>
        <v>43.8</v>
      </c>
      <c r="AA69" s="4">
        <v>1</v>
      </c>
      <c r="AB69" s="4">
        <v>6</v>
      </c>
      <c r="AC69" s="4">
        <v>7.2999999999999989</v>
      </c>
      <c r="AD69" s="2">
        <f>1*1.05*6.3</f>
        <v>6.6150000000000002</v>
      </c>
      <c r="AE69" s="4">
        <v>1</v>
      </c>
      <c r="AF69" s="4">
        <v>1.05</v>
      </c>
      <c r="AG69" s="4">
        <v>6.2999999999999989</v>
      </c>
      <c r="AH69" s="2">
        <f>1*6.05*5.3</f>
        <v>32.064999999999998</v>
      </c>
      <c r="AI69" s="4">
        <v>1</v>
      </c>
      <c r="AJ69" s="4">
        <v>6.05</v>
      </c>
      <c r="AK69" s="4">
        <v>5.2999999999999989</v>
      </c>
    </row>
    <row r="70" spans="22:37" x14ac:dyDescent="0.25">
      <c r="V70" s="2">
        <f>1*1*9.3</f>
        <v>9.3000000000000007</v>
      </c>
      <c r="W70" s="4">
        <v>1</v>
      </c>
      <c r="X70" s="4">
        <v>1</v>
      </c>
      <c r="Y70" s="4">
        <v>9.3000000000000043</v>
      </c>
      <c r="Z70" s="2">
        <f>1*6*8.3</f>
        <v>49.800000000000004</v>
      </c>
      <c r="AA70" s="4">
        <v>1</v>
      </c>
      <c r="AB70" s="4">
        <v>6</v>
      </c>
      <c r="AC70" s="4">
        <v>8.3000000000000043</v>
      </c>
      <c r="AD70" s="2">
        <f>1*1.05*7.3</f>
        <v>7.665</v>
      </c>
      <c r="AE70" s="4">
        <v>1</v>
      </c>
      <c r="AF70" s="4">
        <v>1.05</v>
      </c>
      <c r="AG70" s="4">
        <v>7.2999999999999989</v>
      </c>
      <c r="AH70" s="2">
        <f>1*6.05*6.3</f>
        <v>38.114999999999995</v>
      </c>
      <c r="AI70" s="4">
        <v>1</v>
      </c>
      <c r="AJ70" s="4">
        <v>6.05</v>
      </c>
      <c r="AK70" s="4">
        <v>6.2999999999999989</v>
      </c>
    </row>
    <row r="71" spans="22:37" x14ac:dyDescent="0.25">
      <c r="V71" s="2">
        <f>1*1*10.3</f>
        <v>10.3</v>
      </c>
      <c r="W71" s="4">
        <v>1</v>
      </c>
      <c r="X71" s="4">
        <v>1</v>
      </c>
      <c r="Y71" s="4">
        <v>10.300000000000004</v>
      </c>
      <c r="Z71" s="2">
        <f>1*6*9.3</f>
        <v>55.800000000000004</v>
      </c>
      <c r="AA71" s="4">
        <v>1</v>
      </c>
      <c r="AB71" s="4">
        <v>6</v>
      </c>
      <c r="AC71" s="4">
        <v>9.3000000000000043</v>
      </c>
      <c r="AD71" s="2">
        <f>1*1.05*8.3</f>
        <v>8.7150000000000016</v>
      </c>
      <c r="AE71" s="4">
        <v>1</v>
      </c>
      <c r="AF71" s="4">
        <v>1.05</v>
      </c>
      <c r="AG71" s="4">
        <v>8.3000000000000043</v>
      </c>
      <c r="AH71" s="2">
        <f>1*6.05*7.3</f>
        <v>44.164999999999999</v>
      </c>
      <c r="AI71" s="4">
        <v>1</v>
      </c>
      <c r="AJ71" s="4">
        <v>6.05</v>
      </c>
      <c r="AK71" s="4">
        <v>7.2999999999999989</v>
      </c>
    </row>
    <row r="72" spans="22:37" x14ac:dyDescent="0.25">
      <c r="V72" s="2">
        <f>1*1*1.35</f>
        <v>1.35</v>
      </c>
      <c r="W72" s="4">
        <v>1</v>
      </c>
      <c r="X72" s="4">
        <v>1</v>
      </c>
      <c r="Y72" s="4">
        <v>1.3500000000000003</v>
      </c>
      <c r="Z72" s="2">
        <f>1*6*10.3</f>
        <v>61.800000000000004</v>
      </c>
      <c r="AA72" s="4">
        <v>1</v>
      </c>
      <c r="AB72" s="4">
        <v>6</v>
      </c>
      <c r="AC72" s="4">
        <v>10.300000000000004</v>
      </c>
      <c r="AD72" s="2">
        <f>1*1.05*9.3</f>
        <v>9.7650000000000006</v>
      </c>
      <c r="AE72" s="4">
        <v>1</v>
      </c>
      <c r="AF72" s="4">
        <v>1.05</v>
      </c>
      <c r="AG72" s="4">
        <v>9.3000000000000043</v>
      </c>
      <c r="AH72" s="2">
        <f>1*6.05*8.3</f>
        <v>50.215000000000003</v>
      </c>
      <c r="AI72" s="4">
        <v>1</v>
      </c>
      <c r="AJ72" s="4">
        <v>6.05</v>
      </c>
      <c r="AK72" s="4">
        <v>8.3000000000000043</v>
      </c>
    </row>
    <row r="73" spans="22:37" x14ac:dyDescent="0.25">
      <c r="V73" s="2">
        <f>1*1*2.35</f>
        <v>2.35</v>
      </c>
      <c r="W73" s="4">
        <v>1</v>
      </c>
      <c r="X73" s="4">
        <v>1</v>
      </c>
      <c r="Y73" s="4">
        <v>2.3499999999999988</v>
      </c>
      <c r="Z73" s="2">
        <f>1*6*1.35</f>
        <v>8.1000000000000014</v>
      </c>
      <c r="AA73" s="4">
        <v>1</v>
      </c>
      <c r="AB73" s="4">
        <v>6</v>
      </c>
      <c r="AC73" s="4">
        <v>1.3500000000000003</v>
      </c>
      <c r="AD73" s="2">
        <f>1*1.05*10.3</f>
        <v>10.815000000000001</v>
      </c>
      <c r="AE73" s="4">
        <v>1</v>
      </c>
      <c r="AF73" s="4">
        <v>1.05</v>
      </c>
      <c r="AG73" s="4">
        <v>10.300000000000004</v>
      </c>
      <c r="AH73" s="2">
        <f>1*6.05*9.3</f>
        <v>56.265000000000001</v>
      </c>
      <c r="AI73" s="4">
        <v>1</v>
      </c>
      <c r="AJ73" s="4">
        <v>6.05</v>
      </c>
      <c r="AK73" s="4">
        <v>9.3000000000000043</v>
      </c>
    </row>
    <row r="74" spans="22:37" x14ac:dyDescent="0.25">
      <c r="V74" s="2">
        <f>1*1*3.35</f>
        <v>3.35</v>
      </c>
      <c r="W74" s="4">
        <v>1</v>
      </c>
      <c r="X74" s="4">
        <v>1</v>
      </c>
      <c r="Y74" s="4">
        <v>3.3499999999999988</v>
      </c>
      <c r="Z74" s="2">
        <f>1*6*2.35</f>
        <v>14.100000000000001</v>
      </c>
      <c r="AA74" s="4">
        <v>1</v>
      </c>
      <c r="AB74" s="4">
        <v>6</v>
      </c>
      <c r="AC74" s="4">
        <v>2.3499999999999988</v>
      </c>
      <c r="AD74" s="2">
        <f>1*1.05*1.35</f>
        <v>1.4175000000000002</v>
      </c>
      <c r="AE74" s="4">
        <v>1</v>
      </c>
      <c r="AF74" s="4">
        <v>1.05</v>
      </c>
      <c r="AG74" s="4">
        <v>1.3500000000000003</v>
      </c>
      <c r="AH74" s="2">
        <f>1*6.05*10.3</f>
        <v>62.315000000000005</v>
      </c>
      <c r="AI74" s="4">
        <v>1</v>
      </c>
      <c r="AJ74" s="4">
        <v>6.05</v>
      </c>
      <c r="AK74" s="4">
        <v>10.300000000000004</v>
      </c>
    </row>
    <row r="75" spans="22:37" x14ac:dyDescent="0.25">
      <c r="V75" s="2">
        <f>1*1*4.35</f>
        <v>4.3499999999999996</v>
      </c>
      <c r="W75" s="4">
        <v>1</v>
      </c>
      <c r="X75" s="4">
        <v>1</v>
      </c>
      <c r="Y75" s="4">
        <v>4.3499999999999988</v>
      </c>
      <c r="Z75" s="2">
        <f>1*6*3.35</f>
        <v>20.100000000000001</v>
      </c>
      <c r="AA75" s="4">
        <v>1</v>
      </c>
      <c r="AB75" s="4">
        <v>6</v>
      </c>
      <c r="AC75" s="4">
        <v>3.3499999999999988</v>
      </c>
      <c r="AD75" s="2">
        <f>1*1.05*2.35</f>
        <v>2.4675000000000002</v>
      </c>
      <c r="AE75" s="4">
        <v>1</v>
      </c>
      <c r="AF75" s="4">
        <v>1.05</v>
      </c>
      <c r="AG75" s="4">
        <v>2.3499999999999988</v>
      </c>
      <c r="AH75" s="2">
        <f>1*6.05*1.35</f>
        <v>8.1675000000000004</v>
      </c>
      <c r="AI75" s="4">
        <v>1</v>
      </c>
      <c r="AJ75" s="4">
        <v>6.05</v>
      </c>
      <c r="AK75" s="4">
        <v>1.3500000000000003</v>
      </c>
    </row>
    <row r="76" spans="22:37" x14ac:dyDescent="0.25">
      <c r="V76" s="2">
        <f>1*1*5.35</f>
        <v>5.35</v>
      </c>
      <c r="W76" s="4">
        <v>1</v>
      </c>
      <c r="X76" s="4">
        <v>1</v>
      </c>
      <c r="Y76" s="4">
        <v>5.3499999999999988</v>
      </c>
      <c r="Z76" s="2">
        <f>1*6*4.35</f>
        <v>26.099999999999998</v>
      </c>
      <c r="AA76" s="4">
        <v>1</v>
      </c>
      <c r="AB76" s="4">
        <v>6</v>
      </c>
      <c r="AC76" s="4">
        <v>4.3499999999999988</v>
      </c>
      <c r="AD76" s="2">
        <f>1*1.05*3.35</f>
        <v>3.5175000000000001</v>
      </c>
      <c r="AE76" s="4">
        <v>1</v>
      </c>
      <c r="AF76" s="4">
        <v>1.05</v>
      </c>
      <c r="AG76" s="4">
        <v>3.3499999999999988</v>
      </c>
      <c r="AH76" s="2">
        <f>1*6.05*2.35</f>
        <v>14.217499999999999</v>
      </c>
      <c r="AI76" s="4">
        <v>1</v>
      </c>
      <c r="AJ76" s="4">
        <v>6.05</v>
      </c>
      <c r="AK76" s="4">
        <v>2.3499999999999988</v>
      </c>
    </row>
    <row r="77" spans="22:37" x14ac:dyDescent="0.25">
      <c r="V77" s="2">
        <f>1*1*6.35</f>
        <v>6.35</v>
      </c>
      <c r="W77" s="4">
        <v>1</v>
      </c>
      <c r="X77" s="4">
        <v>1</v>
      </c>
      <c r="Y77" s="4">
        <v>6.3499999999999988</v>
      </c>
      <c r="Z77" s="2">
        <f>1*6*5.35</f>
        <v>32.099999999999994</v>
      </c>
      <c r="AA77" s="4">
        <v>1</v>
      </c>
      <c r="AB77" s="4">
        <v>6</v>
      </c>
      <c r="AC77" s="4">
        <v>5.3499999999999988</v>
      </c>
      <c r="AD77" s="2">
        <f>1*1.05*4.35</f>
        <v>4.5674999999999999</v>
      </c>
      <c r="AE77" s="4">
        <v>1</v>
      </c>
      <c r="AF77" s="4">
        <v>1.05</v>
      </c>
      <c r="AG77" s="4">
        <v>4.3499999999999988</v>
      </c>
      <c r="AH77" s="2">
        <f>1*6.05*3.35</f>
        <v>20.267499999999998</v>
      </c>
      <c r="AI77" s="4">
        <v>1</v>
      </c>
      <c r="AJ77" s="4">
        <v>6.05</v>
      </c>
      <c r="AK77" s="4">
        <v>3.3499999999999988</v>
      </c>
    </row>
    <row r="78" spans="22:37" x14ac:dyDescent="0.25">
      <c r="V78" s="2">
        <f>1*1*7.35</f>
        <v>7.35</v>
      </c>
      <c r="W78" s="4">
        <v>1</v>
      </c>
      <c r="X78" s="4">
        <v>1</v>
      </c>
      <c r="Y78" s="4">
        <v>7.3499999999999988</v>
      </c>
      <c r="Z78" s="2">
        <f>1*6*6.35</f>
        <v>38.099999999999994</v>
      </c>
      <c r="AA78" s="4">
        <v>1</v>
      </c>
      <c r="AB78" s="4">
        <v>6</v>
      </c>
      <c r="AC78" s="4">
        <v>6.3499999999999988</v>
      </c>
      <c r="AD78" s="2">
        <f>1*1.05*5.35</f>
        <v>5.6174999999999997</v>
      </c>
      <c r="AE78" s="4">
        <v>1</v>
      </c>
      <c r="AF78" s="4">
        <v>1.05</v>
      </c>
      <c r="AG78" s="4">
        <v>5.3499999999999988</v>
      </c>
      <c r="AH78" s="2">
        <f>1*6.05*4.35</f>
        <v>26.317499999999995</v>
      </c>
      <c r="AI78" s="4">
        <v>1</v>
      </c>
      <c r="AJ78" s="4">
        <v>6.05</v>
      </c>
      <c r="AK78" s="4">
        <v>4.3499999999999988</v>
      </c>
    </row>
    <row r="79" spans="22:37" x14ac:dyDescent="0.25">
      <c r="V79" s="2">
        <f>1*1*8.35000000000001</f>
        <v>8.3500000000000103</v>
      </c>
      <c r="W79" s="4">
        <v>1</v>
      </c>
      <c r="X79" s="4">
        <v>1</v>
      </c>
      <c r="Y79" s="4">
        <v>8.350000000000005</v>
      </c>
      <c r="Z79" s="2">
        <f>1*6*7.35</f>
        <v>44.099999999999994</v>
      </c>
      <c r="AA79" s="4">
        <v>1</v>
      </c>
      <c r="AB79" s="4">
        <v>6</v>
      </c>
      <c r="AC79" s="4">
        <v>7.3499999999999988</v>
      </c>
      <c r="AD79" s="2">
        <f>1*1.05*6.35</f>
        <v>6.6674999999999995</v>
      </c>
      <c r="AE79" s="4">
        <v>1</v>
      </c>
      <c r="AF79" s="4">
        <v>1.05</v>
      </c>
      <c r="AG79" s="4">
        <v>6.3499999999999988</v>
      </c>
      <c r="AH79" s="2">
        <f>1*6.05*5.35</f>
        <v>32.3675</v>
      </c>
      <c r="AI79" s="4">
        <v>1</v>
      </c>
      <c r="AJ79" s="4">
        <v>6.05</v>
      </c>
      <c r="AK79" s="4">
        <v>5.3499999999999988</v>
      </c>
    </row>
    <row r="80" spans="22:37" x14ac:dyDescent="0.25">
      <c r="V80" s="2">
        <f>1*1*9.35000000000001</f>
        <v>9.3500000000000103</v>
      </c>
      <c r="W80" s="4">
        <v>1</v>
      </c>
      <c r="X80" s="4">
        <v>1</v>
      </c>
      <c r="Y80" s="4">
        <v>9.350000000000005</v>
      </c>
      <c r="Z80" s="2">
        <f>1*6*8.35000000000001</f>
        <v>50.100000000000065</v>
      </c>
      <c r="AA80" s="4">
        <v>1</v>
      </c>
      <c r="AB80" s="4">
        <v>6</v>
      </c>
      <c r="AC80" s="4">
        <v>8.350000000000005</v>
      </c>
      <c r="AD80" s="2">
        <f>1*1.05*7.35</f>
        <v>7.7175000000000002</v>
      </c>
      <c r="AE80" s="4">
        <v>1</v>
      </c>
      <c r="AF80" s="4">
        <v>1.05</v>
      </c>
      <c r="AG80" s="4">
        <v>7.3499999999999988</v>
      </c>
      <c r="AH80" s="2">
        <f>1*6.05*6.35</f>
        <v>38.417499999999997</v>
      </c>
      <c r="AI80" s="4">
        <v>1</v>
      </c>
      <c r="AJ80" s="4">
        <v>6.05</v>
      </c>
      <c r="AK80" s="4">
        <v>6.3499999999999988</v>
      </c>
    </row>
    <row r="81" spans="22:37" x14ac:dyDescent="0.25">
      <c r="V81" s="2">
        <f>1*1*10.35</f>
        <v>10.35</v>
      </c>
      <c r="W81" s="4">
        <v>1</v>
      </c>
      <c r="X81" s="4">
        <v>1</v>
      </c>
      <c r="Y81" s="4">
        <v>10.350000000000005</v>
      </c>
      <c r="Z81" s="2">
        <f>1*6*9.35000000000001</f>
        <v>56.100000000000065</v>
      </c>
      <c r="AA81" s="4">
        <v>1</v>
      </c>
      <c r="AB81" s="4">
        <v>6</v>
      </c>
      <c r="AC81" s="4">
        <v>9.350000000000005</v>
      </c>
      <c r="AD81" s="2">
        <f>1*1.05*8.35000000000001</f>
        <v>8.7675000000000107</v>
      </c>
      <c r="AE81" s="4">
        <v>1</v>
      </c>
      <c r="AF81" s="4">
        <v>1.05</v>
      </c>
      <c r="AG81" s="4">
        <v>8.350000000000005</v>
      </c>
      <c r="AH81" s="2">
        <f>1*6.05*7.35</f>
        <v>44.467499999999994</v>
      </c>
      <c r="AI81" s="4">
        <v>1</v>
      </c>
      <c r="AJ81" s="4">
        <v>6.05</v>
      </c>
      <c r="AK81" s="4">
        <v>7.3499999999999988</v>
      </c>
    </row>
    <row r="82" spans="22:37" x14ac:dyDescent="0.25">
      <c r="V82" s="2">
        <f>1*1*1.4</f>
        <v>1.4</v>
      </c>
      <c r="W82" s="4">
        <v>1</v>
      </c>
      <c r="X82" s="4">
        <v>1</v>
      </c>
      <c r="Y82" s="4">
        <v>1.4000000000000004</v>
      </c>
      <c r="Z82" s="2">
        <f>1*6*10.35</f>
        <v>62.099999999999994</v>
      </c>
      <c r="AA82" s="4">
        <v>1</v>
      </c>
      <c r="AB82" s="4">
        <v>6</v>
      </c>
      <c r="AC82" s="4">
        <v>10.350000000000005</v>
      </c>
      <c r="AD82" s="2">
        <f>1*1.05*9.35000000000001</f>
        <v>9.8175000000000114</v>
      </c>
      <c r="AE82" s="4">
        <v>1</v>
      </c>
      <c r="AF82" s="4">
        <v>1.05</v>
      </c>
      <c r="AG82" s="4">
        <v>9.350000000000005</v>
      </c>
      <c r="AH82" s="2">
        <f>1*6.05*8.35000000000001</f>
        <v>50.517500000000062</v>
      </c>
      <c r="AI82" s="4">
        <v>1</v>
      </c>
      <c r="AJ82" s="4">
        <v>6.05</v>
      </c>
      <c r="AK82" s="4">
        <v>8.350000000000005</v>
      </c>
    </row>
    <row r="83" spans="22:37" x14ac:dyDescent="0.25">
      <c r="V83" s="2">
        <f>1*1*2.4</f>
        <v>2.4</v>
      </c>
      <c r="W83" s="4">
        <v>1</v>
      </c>
      <c r="X83" s="4">
        <v>1</v>
      </c>
      <c r="Y83" s="4">
        <v>2.3999999999999986</v>
      </c>
      <c r="Z83" s="2">
        <f>1*6*1.4</f>
        <v>8.3999999999999986</v>
      </c>
      <c r="AA83" s="4">
        <v>1</v>
      </c>
      <c r="AB83" s="4">
        <v>6</v>
      </c>
      <c r="AC83" s="4">
        <v>1.4000000000000004</v>
      </c>
      <c r="AD83" s="2">
        <f>1*1.05*10.35</f>
        <v>10.8675</v>
      </c>
      <c r="AE83" s="4">
        <v>1</v>
      </c>
      <c r="AF83" s="4">
        <v>1.05</v>
      </c>
      <c r="AG83" s="4">
        <v>10.350000000000005</v>
      </c>
      <c r="AH83" s="2">
        <f>1*6.05*9.35000000000001</f>
        <v>56.567500000000059</v>
      </c>
      <c r="AI83" s="4">
        <v>1</v>
      </c>
      <c r="AJ83" s="4">
        <v>6.05</v>
      </c>
      <c r="AK83" s="4">
        <v>9.350000000000005</v>
      </c>
    </row>
    <row r="84" spans="22:37" x14ac:dyDescent="0.25">
      <c r="V84" s="2">
        <f>1*1*3.4</f>
        <v>3.4</v>
      </c>
      <c r="W84" s="4">
        <v>1</v>
      </c>
      <c r="X84" s="4">
        <v>1</v>
      </c>
      <c r="Y84" s="4">
        <v>3.3999999999999986</v>
      </c>
      <c r="Z84" s="2">
        <f>1*6*2.4</f>
        <v>14.399999999999999</v>
      </c>
      <c r="AA84" s="4">
        <v>1</v>
      </c>
      <c r="AB84" s="4">
        <v>6</v>
      </c>
      <c r="AC84" s="4">
        <v>2.3999999999999986</v>
      </c>
      <c r="AD84" s="2">
        <f>1*1.05*1.4</f>
        <v>1.47</v>
      </c>
      <c r="AE84" s="4">
        <v>1</v>
      </c>
      <c r="AF84" s="4">
        <v>1.05</v>
      </c>
      <c r="AG84" s="4">
        <v>1.4000000000000004</v>
      </c>
      <c r="AH84" s="2">
        <f>1*6.05*10.35</f>
        <v>62.617499999999993</v>
      </c>
      <c r="AI84" s="4">
        <v>1</v>
      </c>
      <c r="AJ84" s="4">
        <v>6.05</v>
      </c>
      <c r="AK84" s="4">
        <v>10.350000000000005</v>
      </c>
    </row>
    <row r="85" spans="22:37" x14ac:dyDescent="0.25">
      <c r="V85" s="2">
        <f>1*1*4.4</f>
        <v>4.4000000000000004</v>
      </c>
      <c r="W85" s="4">
        <v>1</v>
      </c>
      <c r="X85" s="4">
        <v>1</v>
      </c>
      <c r="Y85" s="4">
        <v>4.3999999999999986</v>
      </c>
      <c r="Z85" s="2">
        <f>1*6*3.4</f>
        <v>20.399999999999999</v>
      </c>
      <c r="AA85" s="4">
        <v>1</v>
      </c>
      <c r="AB85" s="4">
        <v>6</v>
      </c>
      <c r="AC85" s="4">
        <v>3.3999999999999986</v>
      </c>
      <c r="AD85" s="2">
        <f>1*1.05*2.4</f>
        <v>2.52</v>
      </c>
      <c r="AE85" s="4">
        <v>1</v>
      </c>
      <c r="AF85" s="4">
        <v>1.05</v>
      </c>
      <c r="AG85" s="4">
        <v>2.3999999999999986</v>
      </c>
      <c r="AH85" s="2">
        <f>1*6.05*1.4</f>
        <v>8.4699999999999989</v>
      </c>
      <c r="AI85" s="4">
        <v>1</v>
      </c>
      <c r="AJ85" s="4">
        <v>6.05</v>
      </c>
      <c r="AK85" s="4">
        <v>1.4000000000000004</v>
      </c>
    </row>
    <row r="86" spans="22:37" x14ac:dyDescent="0.25">
      <c r="V86" s="2">
        <f>1*1*5.4</f>
        <v>5.4</v>
      </c>
      <c r="W86" s="4">
        <v>1</v>
      </c>
      <c r="X86" s="4">
        <v>1</v>
      </c>
      <c r="Y86" s="4">
        <v>5.3999999999999986</v>
      </c>
      <c r="Z86" s="2">
        <f>1*6*4.4</f>
        <v>26.400000000000002</v>
      </c>
      <c r="AA86" s="4">
        <v>1</v>
      </c>
      <c r="AB86" s="4">
        <v>6</v>
      </c>
      <c r="AC86" s="4">
        <v>4.3999999999999986</v>
      </c>
      <c r="AD86" s="2">
        <f>1*1.05*3.4</f>
        <v>3.57</v>
      </c>
      <c r="AE86" s="4">
        <v>1</v>
      </c>
      <c r="AF86" s="4">
        <v>1.05</v>
      </c>
      <c r="AG86" s="4">
        <v>3.3999999999999986</v>
      </c>
      <c r="AH86" s="2">
        <f>1*6.05*2.4</f>
        <v>14.52</v>
      </c>
      <c r="AI86" s="4">
        <v>1</v>
      </c>
      <c r="AJ86" s="4">
        <v>6.05</v>
      </c>
      <c r="AK86" s="4">
        <v>2.3999999999999986</v>
      </c>
    </row>
    <row r="87" spans="22:37" x14ac:dyDescent="0.25">
      <c r="V87" s="2">
        <f>1*1*6.4</f>
        <v>6.4</v>
      </c>
      <c r="W87" s="4">
        <v>1</v>
      </c>
      <c r="X87" s="4">
        <v>1</v>
      </c>
      <c r="Y87" s="4">
        <v>6.3999999999999986</v>
      </c>
      <c r="Z87" s="2">
        <f>1*6*5.4</f>
        <v>32.400000000000006</v>
      </c>
      <c r="AA87" s="4">
        <v>1</v>
      </c>
      <c r="AB87" s="4">
        <v>6</v>
      </c>
      <c r="AC87" s="4">
        <v>5.3999999999999986</v>
      </c>
      <c r="AD87" s="2">
        <f>1*1.05*4.4</f>
        <v>4.620000000000001</v>
      </c>
      <c r="AE87" s="4">
        <v>1</v>
      </c>
      <c r="AF87" s="4">
        <v>1.05</v>
      </c>
      <c r="AG87" s="4">
        <v>4.3999999999999986</v>
      </c>
      <c r="AH87" s="2">
        <f>1*6.05*3.4</f>
        <v>20.57</v>
      </c>
      <c r="AI87" s="4">
        <v>1</v>
      </c>
      <c r="AJ87" s="4">
        <v>6.05</v>
      </c>
      <c r="AK87" s="4">
        <v>3.3999999999999986</v>
      </c>
    </row>
    <row r="88" spans="22:37" x14ac:dyDescent="0.25">
      <c r="V88" s="2">
        <f>1*1*7.4</f>
        <v>7.4</v>
      </c>
      <c r="W88" s="4">
        <v>1</v>
      </c>
      <c r="X88" s="4">
        <v>1</v>
      </c>
      <c r="Y88" s="4">
        <v>7.3999999999999986</v>
      </c>
      <c r="Z88" s="2">
        <f>1*6*6.4</f>
        <v>38.400000000000006</v>
      </c>
      <c r="AA88" s="4">
        <v>1</v>
      </c>
      <c r="AB88" s="4">
        <v>6</v>
      </c>
      <c r="AC88" s="4">
        <v>6.3999999999999986</v>
      </c>
      <c r="AD88" s="2">
        <f>1*1.05*5.4</f>
        <v>5.6700000000000008</v>
      </c>
      <c r="AE88" s="4">
        <v>1</v>
      </c>
      <c r="AF88" s="4">
        <v>1.05</v>
      </c>
      <c r="AG88" s="4">
        <v>5.3999999999999986</v>
      </c>
      <c r="AH88" s="2">
        <f>1*6.05*4.4</f>
        <v>26.62</v>
      </c>
      <c r="AI88" s="4">
        <v>1</v>
      </c>
      <c r="AJ88" s="4">
        <v>6.05</v>
      </c>
      <c r="AK88" s="4">
        <v>4.3999999999999986</v>
      </c>
    </row>
    <row r="89" spans="22:37" x14ac:dyDescent="0.25">
      <c r="V89" s="2">
        <f>1*1*8.40000000000001</f>
        <v>8.4000000000000092</v>
      </c>
      <c r="W89" s="4">
        <v>1</v>
      </c>
      <c r="X89" s="4">
        <v>1</v>
      </c>
      <c r="Y89" s="4">
        <v>8.4000000000000057</v>
      </c>
      <c r="Z89" s="2">
        <f>1*6*7.4</f>
        <v>44.400000000000006</v>
      </c>
      <c r="AA89" s="4">
        <v>1</v>
      </c>
      <c r="AB89" s="4">
        <v>6</v>
      </c>
      <c r="AC89" s="4">
        <v>7.3999999999999986</v>
      </c>
      <c r="AD89" s="2">
        <f>1*1.05*6.4</f>
        <v>6.7200000000000006</v>
      </c>
      <c r="AE89" s="4">
        <v>1</v>
      </c>
      <c r="AF89" s="4">
        <v>1.05</v>
      </c>
      <c r="AG89" s="4">
        <v>6.3999999999999986</v>
      </c>
      <c r="AH89" s="2">
        <f>1*6.05*5.4</f>
        <v>32.67</v>
      </c>
      <c r="AI89" s="4">
        <v>1</v>
      </c>
      <c r="AJ89" s="4">
        <v>6.05</v>
      </c>
      <c r="AK89" s="4">
        <v>5.3999999999999986</v>
      </c>
    </row>
    <row r="90" spans="22:37" x14ac:dyDescent="0.25">
      <c r="V90" s="2">
        <f>1*1*9.40000000000001</f>
        <v>9.4000000000000092</v>
      </c>
      <c r="W90" s="4">
        <v>1</v>
      </c>
      <c r="X90" s="4">
        <v>1</v>
      </c>
      <c r="Y90" s="4">
        <v>9.4000000000000057</v>
      </c>
      <c r="Z90" s="2">
        <f>1*6*8.40000000000001</f>
        <v>50.400000000000055</v>
      </c>
      <c r="AA90" s="4">
        <v>1</v>
      </c>
      <c r="AB90" s="4">
        <v>6</v>
      </c>
      <c r="AC90" s="4">
        <v>8.4000000000000057</v>
      </c>
      <c r="AD90" s="2">
        <f>1*1.05*7.4</f>
        <v>7.7700000000000005</v>
      </c>
      <c r="AE90" s="4">
        <v>1</v>
      </c>
      <c r="AF90" s="4">
        <v>1.05</v>
      </c>
      <c r="AG90" s="4">
        <v>7.3999999999999986</v>
      </c>
      <c r="AH90" s="2">
        <f>1*6.05*6.4</f>
        <v>38.72</v>
      </c>
      <c r="AI90" s="4">
        <v>1</v>
      </c>
      <c r="AJ90" s="4">
        <v>6.05</v>
      </c>
      <c r="AK90" s="4">
        <v>6.3999999999999986</v>
      </c>
    </row>
    <row r="91" spans="22:37" x14ac:dyDescent="0.25">
      <c r="V91" s="2">
        <f>1*1*10.4</f>
        <v>10.4</v>
      </c>
      <c r="W91" s="4">
        <v>1</v>
      </c>
      <c r="X91" s="4">
        <v>1</v>
      </c>
      <c r="Y91" s="4">
        <v>10.400000000000006</v>
      </c>
      <c r="Z91" s="2">
        <f>1*6*9.40000000000001</f>
        <v>56.400000000000055</v>
      </c>
      <c r="AA91" s="4">
        <v>1</v>
      </c>
      <c r="AB91" s="4">
        <v>6</v>
      </c>
      <c r="AC91" s="4">
        <v>9.4000000000000057</v>
      </c>
      <c r="AD91" s="2">
        <f>1*1.05*8.40000000000001</f>
        <v>8.8200000000000109</v>
      </c>
      <c r="AE91" s="4">
        <v>1</v>
      </c>
      <c r="AF91" s="4">
        <v>1.05</v>
      </c>
      <c r="AG91" s="4">
        <v>8.4000000000000057</v>
      </c>
      <c r="AH91" s="2">
        <f>1*6.05*7.4</f>
        <v>44.77</v>
      </c>
      <c r="AI91" s="4">
        <v>1</v>
      </c>
      <c r="AJ91" s="4">
        <v>6.05</v>
      </c>
      <c r="AK91" s="4">
        <v>7.3999999999999986</v>
      </c>
    </row>
    <row r="92" spans="22:37" x14ac:dyDescent="0.25">
      <c r="V92" s="2">
        <f>1*1*1.45</f>
        <v>1.45</v>
      </c>
      <c r="W92" s="4">
        <v>1</v>
      </c>
      <c r="X92" s="4">
        <v>1</v>
      </c>
      <c r="Y92" s="4">
        <v>1.4500000000000004</v>
      </c>
      <c r="Z92" s="2">
        <f>1*6*10.4</f>
        <v>62.400000000000006</v>
      </c>
      <c r="AA92" s="4">
        <v>1</v>
      </c>
      <c r="AB92" s="4">
        <v>6</v>
      </c>
      <c r="AC92" s="4">
        <v>10.400000000000006</v>
      </c>
      <c r="AD92" s="2">
        <f>1*1.05*9.40000000000001</f>
        <v>9.8700000000000099</v>
      </c>
      <c r="AE92" s="4">
        <v>1</v>
      </c>
      <c r="AF92" s="4">
        <v>1.05</v>
      </c>
      <c r="AG92" s="4">
        <v>9.4000000000000057</v>
      </c>
      <c r="AH92" s="2">
        <f>1*6.05*8.40000000000001</f>
        <v>50.820000000000057</v>
      </c>
      <c r="AI92" s="4">
        <v>1</v>
      </c>
      <c r="AJ92" s="4">
        <v>6.05</v>
      </c>
      <c r="AK92" s="4">
        <v>8.4000000000000057</v>
      </c>
    </row>
    <row r="93" spans="22:37" x14ac:dyDescent="0.25">
      <c r="V93" s="2">
        <f>1*1*2.45</f>
        <v>2.4500000000000002</v>
      </c>
      <c r="W93" s="4">
        <v>1</v>
      </c>
      <c r="X93" s="4">
        <v>1</v>
      </c>
      <c r="Y93" s="4">
        <v>2.4499999999999984</v>
      </c>
      <c r="Z93" s="2">
        <f>1*6*1.45</f>
        <v>8.6999999999999993</v>
      </c>
      <c r="AA93" s="4">
        <v>1</v>
      </c>
      <c r="AB93" s="4">
        <v>6</v>
      </c>
      <c r="AC93" s="4">
        <v>1.4500000000000004</v>
      </c>
      <c r="AD93" s="2">
        <f>1*1.05*10.4</f>
        <v>10.920000000000002</v>
      </c>
      <c r="AE93" s="4">
        <v>1</v>
      </c>
      <c r="AF93" s="4">
        <v>1.05</v>
      </c>
      <c r="AG93" s="4">
        <v>10.400000000000006</v>
      </c>
      <c r="AH93" s="2">
        <f>1*6.05*9.40000000000001</f>
        <v>56.870000000000054</v>
      </c>
      <c r="AI93" s="4">
        <v>1</v>
      </c>
      <c r="AJ93" s="4">
        <v>6.05</v>
      </c>
      <c r="AK93" s="4">
        <v>9.4000000000000057</v>
      </c>
    </row>
    <row r="94" spans="22:37" x14ac:dyDescent="0.25">
      <c r="V94" s="2">
        <f>1*1*3.45</f>
        <v>3.45</v>
      </c>
      <c r="W94" s="4">
        <v>1</v>
      </c>
      <c r="X94" s="4">
        <v>1</v>
      </c>
      <c r="Y94" s="4">
        <v>3.4499999999999984</v>
      </c>
      <c r="Z94" s="2">
        <f>1*6*2.45</f>
        <v>14.700000000000001</v>
      </c>
      <c r="AA94" s="4">
        <v>1</v>
      </c>
      <c r="AB94" s="4">
        <v>6</v>
      </c>
      <c r="AC94" s="4">
        <v>2.4499999999999984</v>
      </c>
      <c r="AD94" s="2">
        <f>1*1.05*1.45</f>
        <v>1.5225</v>
      </c>
      <c r="AE94" s="4">
        <v>1</v>
      </c>
      <c r="AF94" s="4">
        <v>1.05</v>
      </c>
      <c r="AG94" s="4">
        <v>1.4500000000000004</v>
      </c>
      <c r="AH94" s="2">
        <f>1*6.05*10.4</f>
        <v>62.92</v>
      </c>
      <c r="AI94" s="4">
        <v>1</v>
      </c>
      <c r="AJ94" s="4">
        <v>6.05</v>
      </c>
      <c r="AK94" s="4">
        <v>10.400000000000006</v>
      </c>
    </row>
    <row r="95" spans="22:37" x14ac:dyDescent="0.25">
      <c r="V95" s="2">
        <f>1*1*4.45</f>
        <v>4.45</v>
      </c>
      <c r="W95" s="4">
        <v>1</v>
      </c>
      <c r="X95" s="4">
        <v>1</v>
      </c>
      <c r="Y95" s="4">
        <v>4.4499999999999984</v>
      </c>
      <c r="Z95" s="2">
        <f>1*6*3.45</f>
        <v>20.700000000000003</v>
      </c>
      <c r="AA95" s="4">
        <v>1</v>
      </c>
      <c r="AB95" s="4">
        <v>6</v>
      </c>
      <c r="AC95" s="4">
        <v>3.4499999999999984</v>
      </c>
      <c r="AD95" s="2">
        <f>1*1.05*2.45</f>
        <v>2.5725000000000002</v>
      </c>
      <c r="AE95" s="4">
        <v>1</v>
      </c>
      <c r="AF95" s="4">
        <v>1.05</v>
      </c>
      <c r="AG95" s="4">
        <v>2.4499999999999984</v>
      </c>
      <c r="AH95" s="2">
        <f>1*6.05*1.45</f>
        <v>8.7724999999999991</v>
      </c>
      <c r="AI95" s="4">
        <v>1</v>
      </c>
      <c r="AJ95" s="4">
        <v>6.05</v>
      </c>
      <c r="AK95" s="4">
        <v>1.4500000000000004</v>
      </c>
    </row>
    <row r="96" spans="22:37" x14ac:dyDescent="0.25">
      <c r="V96" s="2">
        <f>1*1*5.45</f>
        <v>5.45</v>
      </c>
      <c r="W96" s="4">
        <v>1</v>
      </c>
      <c r="X96" s="4">
        <v>1</v>
      </c>
      <c r="Y96" s="4">
        <v>5.4499999999999984</v>
      </c>
      <c r="Z96" s="2">
        <f>1*6*4.45</f>
        <v>26.700000000000003</v>
      </c>
      <c r="AA96" s="4">
        <v>1</v>
      </c>
      <c r="AB96" s="4">
        <v>6</v>
      </c>
      <c r="AC96" s="4">
        <v>4.4499999999999984</v>
      </c>
      <c r="AD96" s="2">
        <f>1*1.05*3.45</f>
        <v>3.6225000000000005</v>
      </c>
      <c r="AE96" s="4">
        <v>1</v>
      </c>
      <c r="AF96" s="4">
        <v>1.05</v>
      </c>
      <c r="AG96" s="4">
        <v>3.4499999999999984</v>
      </c>
      <c r="AH96" s="2">
        <f>1*6.05*2.45</f>
        <v>14.8225</v>
      </c>
      <c r="AI96" s="4">
        <v>1</v>
      </c>
      <c r="AJ96" s="4">
        <v>6.05</v>
      </c>
      <c r="AK96" s="4">
        <v>2.4499999999999984</v>
      </c>
    </row>
    <row r="97" spans="22:37" x14ac:dyDescent="0.25">
      <c r="V97" s="2">
        <f>1*1*6.45</f>
        <v>6.45</v>
      </c>
      <c r="W97" s="4">
        <v>1</v>
      </c>
      <c r="X97" s="4">
        <v>1</v>
      </c>
      <c r="Y97" s="4">
        <v>6.4499999999999984</v>
      </c>
      <c r="Z97" s="2">
        <f>1*6*5.45</f>
        <v>32.700000000000003</v>
      </c>
      <c r="AA97" s="4">
        <v>1</v>
      </c>
      <c r="AB97" s="4">
        <v>6</v>
      </c>
      <c r="AC97" s="4">
        <v>5.4499999999999984</v>
      </c>
      <c r="AD97" s="2">
        <f>1*1.05*4.45</f>
        <v>4.6725000000000003</v>
      </c>
      <c r="AE97" s="4">
        <v>1</v>
      </c>
      <c r="AF97" s="4">
        <v>1.05</v>
      </c>
      <c r="AG97" s="4">
        <v>4.4499999999999984</v>
      </c>
      <c r="AH97" s="2">
        <f>1*6.05*3.45</f>
        <v>20.872499999999999</v>
      </c>
      <c r="AI97" s="4">
        <v>1</v>
      </c>
      <c r="AJ97" s="4">
        <v>6.05</v>
      </c>
      <c r="AK97" s="4">
        <v>3.4499999999999984</v>
      </c>
    </row>
    <row r="98" spans="22:37" x14ac:dyDescent="0.25">
      <c r="V98" s="2">
        <f>1*1*7.45</f>
        <v>7.45</v>
      </c>
      <c r="W98" s="4">
        <v>1</v>
      </c>
      <c r="X98" s="4">
        <v>1</v>
      </c>
      <c r="Y98" s="4">
        <v>7.4499999999999984</v>
      </c>
      <c r="Z98" s="2">
        <f>1*6*6.45</f>
        <v>38.700000000000003</v>
      </c>
      <c r="AA98" s="4">
        <v>1</v>
      </c>
      <c r="AB98" s="4">
        <v>6</v>
      </c>
      <c r="AC98" s="4">
        <v>6.4499999999999984</v>
      </c>
      <c r="AD98" s="2">
        <f>1*1.05*5.45</f>
        <v>5.7225000000000001</v>
      </c>
      <c r="AE98" s="4">
        <v>1</v>
      </c>
      <c r="AF98" s="4">
        <v>1.05</v>
      </c>
      <c r="AG98" s="4">
        <v>5.4499999999999984</v>
      </c>
      <c r="AH98" s="2">
        <f>1*6.05*4.45</f>
        <v>26.922499999999999</v>
      </c>
      <c r="AI98" s="4">
        <v>1</v>
      </c>
      <c r="AJ98" s="4">
        <v>6.05</v>
      </c>
      <c r="AK98" s="4">
        <v>4.4499999999999984</v>
      </c>
    </row>
    <row r="99" spans="22:37" x14ac:dyDescent="0.25">
      <c r="V99" s="2">
        <f>1*1*8.45000000000001</f>
        <v>8.4500000000000099</v>
      </c>
      <c r="W99" s="4">
        <v>1</v>
      </c>
      <c r="X99" s="4">
        <v>1</v>
      </c>
      <c r="Y99" s="4">
        <v>8.4500000000000064</v>
      </c>
      <c r="Z99" s="2">
        <f>1*6*7.45</f>
        <v>44.7</v>
      </c>
      <c r="AA99" s="4">
        <v>1</v>
      </c>
      <c r="AB99" s="4">
        <v>6</v>
      </c>
      <c r="AC99" s="4">
        <v>7.4499999999999984</v>
      </c>
      <c r="AD99" s="2">
        <f>1*1.05*6.45</f>
        <v>6.7725000000000009</v>
      </c>
      <c r="AE99" s="4">
        <v>1</v>
      </c>
      <c r="AF99" s="4">
        <v>1.05</v>
      </c>
      <c r="AG99" s="4">
        <v>6.4499999999999984</v>
      </c>
      <c r="AH99" s="2">
        <f>1*6.05*5.45</f>
        <v>32.972499999999997</v>
      </c>
      <c r="AI99" s="4">
        <v>1</v>
      </c>
      <c r="AJ99" s="4">
        <v>6.05</v>
      </c>
      <c r="AK99" s="4">
        <v>5.4499999999999984</v>
      </c>
    </row>
    <row r="100" spans="22:37" x14ac:dyDescent="0.25">
      <c r="V100" s="2">
        <f>1*1*9.45000000000001</f>
        <v>9.4500000000000099</v>
      </c>
      <c r="W100" s="4">
        <v>1</v>
      </c>
      <c r="X100" s="4">
        <v>1</v>
      </c>
      <c r="Y100" s="4">
        <v>9.4500000000000064</v>
      </c>
      <c r="Z100" s="2">
        <f>1*6*8.45000000000001</f>
        <v>50.70000000000006</v>
      </c>
      <c r="AA100" s="4">
        <v>1</v>
      </c>
      <c r="AB100" s="4">
        <v>6</v>
      </c>
      <c r="AC100" s="4">
        <v>8.4500000000000064</v>
      </c>
      <c r="AD100" s="2">
        <f>1*1.05*7.45</f>
        <v>7.8225000000000007</v>
      </c>
      <c r="AE100" s="4">
        <v>1</v>
      </c>
      <c r="AF100" s="4">
        <v>1.05</v>
      </c>
      <c r="AG100" s="4">
        <v>7.4499999999999984</v>
      </c>
      <c r="AH100" s="2">
        <f>1*6.05*6.45</f>
        <v>39.022500000000001</v>
      </c>
      <c r="AI100" s="4">
        <v>1</v>
      </c>
      <c r="AJ100" s="4">
        <v>6.05</v>
      </c>
      <c r="AK100" s="4">
        <v>6.4499999999999984</v>
      </c>
    </row>
    <row r="101" spans="22:37" x14ac:dyDescent="0.25">
      <c r="V101" s="2">
        <f>1*1*10.45</f>
        <v>10.45</v>
      </c>
      <c r="W101" s="4">
        <v>1</v>
      </c>
      <c r="X101" s="4">
        <v>1</v>
      </c>
      <c r="Y101" s="4">
        <v>10.450000000000006</v>
      </c>
      <c r="Z101" s="2">
        <f>1*6*9.45000000000001</f>
        <v>56.70000000000006</v>
      </c>
      <c r="AA101" s="4">
        <v>1</v>
      </c>
      <c r="AB101" s="4">
        <v>6</v>
      </c>
      <c r="AC101" s="4">
        <v>9.4500000000000064</v>
      </c>
      <c r="AD101" s="2">
        <f>1*1.05*8.45000000000001</f>
        <v>8.8725000000000112</v>
      </c>
      <c r="AE101" s="4">
        <v>1</v>
      </c>
      <c r="AF101" s="4">
        <v>1.05</v>
      </c>
      <c r="AG101" s="4">
        <v>8.4500000000000064</v>
      </c>
      <c r="AH101" s="2">
        <f>1*6.05*7.45</f>
        <v>45.072499999999998</v>
      </c>
      <c r="AI101" s="4">
        <v>1</v>
      </c>
      <c r="AJ101" s="4">
        <v>6.05</v>
      </c>
      <c r="AK101" s="4">
        <v>7.4499999999999984</v>
      </c>
    </row>
    <row r="102" spans="22:37" x14ac:dyDescent="0.25">
      <c r="V102" s="2">
        <f>1*1*1.5</f>
        <v>1.5</v>
      </c>
      <c r="W102" s="4">
        <v>1</v>
      </c>
      <c r="X102" s="4">
        <v>1</v>
      </c>
      <c r="Y102" s="4">
        <v>1.5000000000000004</v>
      </c>
      <c r="Z102" s="2">
        <f>1*6*10.45</f>
        <v>62.699999999999996</v>
      </c>
      <c r="AA102" s="4">
        <v>1</v>
      </c>
      <c r="AB102" s="4">
        <v>6</v>
      </c>
      <c r="AC102" s="4">
        <v>10.450000000000006</v>
      </c>
      <c r="AD102" s="2">
        <f>1*1.05*9.45000000000001</f>
        <v>9.9225000000000101</v>
      </c>
      <c r="AE102" s="4">
        <v>1</v>
      </c>
      <c r="AF102" s="4">
        <v>1.05</v>
      </c>
      <c r="AG102" s="4">
        <v>9.4500000000000064</v>
      </c>
      <c r="AH102" s="2">
        <f>1*6.05*8.45000000000001</f>
        <v>51.122500000000059</v>
      </c>
      <c r="AI102" s="4">
        <v>1</v>
      </c>
      <c r="AJ102" s="4">
        <v>6.05</v>
      </c>
      <c r="AK102" s="4">
        <v>8.4500000000000064</v>
      </c>
    </row>
    <row r="103" spans="22:37" x14ac:dyDescent="0.25">
      <c r="V103" s="2">
        <f>1*1*2.5</f>
        <v>2.5</v>
      </c>
      <c r="W103" s="4">
        <v>1</v>
      </c>
      <c r="X103" s="4">
        <v>1</v>
      </c>
      <c r="Y103" s="4">
        <v>2.4999999999999982</v>
      </c>
      <c r="Z103" s="2">
        <f>1*6*1.5</f>
        <v>9</v>
      </c>
      <c r="AA103" s="4">
        <v>1</v>
      </c>
      <c r="AB103" s="4">
        <v>6</v>
      </c>
      <c r="AC103" s="4">
        <v>1.5000000000000004</v>
      </c>
      <c r="AD103" s="2">
        <f>1*1.05*10.45</f>
        <v>10.9725</v>
      </c>
      <c r="AE103" s="4">
        <v>1</v>
      </c>
      <c r="AF103" s="4">
        <v>1.05</v>
      </c>
      <c r="AG103" s="4">
        <v>10.450000000000006</v>
      </c>
      <c r="AH103" s="2">
        <f>1*6.05*9.45000000000001</f>
        <v>57.172500000000056</v>
      </c>
      <c r="AI103" s="4">
        <v>1</v>
      </c>
      <c r="AJ103" s="4">
        <v>6.05</v>
      </c>
      <c r="AK103" s="4">
        <v>9.4500000000000064</v>
      </c>
    </row>
    <row r="104" spans="22:37" x14ac:dyDescent="0.25">
      <c r="V104" s="2">
        <f>1*1*3.5</f>
        <v>3.5</v>
      </c>
      <c r="W104" s="4">
        <v>1</v>
      </c>
      <c r="X104" s="4">
        <v>1</v>
      </c>
      <c r="Y104" s="4">
        <v>3.4999999999999982</v>
      </c>
      <c r="Z104" s="2">
        <f>1*6*2.5</f>
        <v>15</v>
      </c>
      <c r="AA104" s="4">
        <v>1</v>
      </c>
      <c r="AB104" s="4">
        <v>6</v>
      </c>
      <c r="AC104" s="4">
        <v>2.4999999999999982</v>
      </c>
      <c r="AD104" s="2">
        <f>1*1.05*1.5</f>
        <v>1.5750000000000002</v>
      </c>
      <c r="AE104" s="4">
        <v>1</v>
      </c>
      <c r="AF104" s="4">
        <v>1.05</v>
      </c>
      <c r="AG104" s="4">
        <v>1.5000000000000004</v>
      </c>
      <c r="AH104" s="2">
        <f>1*6.05*10.45</f>
        <v>63.222499999999997</v>
      </c>
      <c r="AI104" s="4">
        <v>1</v>
      </c>
      <c r="AJ104" s="4">
        <v>6.05</v>
      </c>
      <c r="AK104" s="4">
        <v>10.450000000000006</v>
      </c>
    </row>
    <row r="105" spans="22:37" x14ac:dyDescent="0.25">
      <c r="V105" s="2">
        <f>1*1*4.5</f>
        <v>4.5</v>
      </c>
      <c r="W105" s="4">
        <v>1</v>
      </c>
      <c r="X105" s="4">
        <v>1</v>
      </c>
      <c r="Y105" s="4">
        <v>4.4999999999999982</v>
      </c>
      <c r="Z105" s="2">
        <f>1*6*3.5</f>
        <v>21</v>
      </c>
      <c r="AA105" s="4">
        <v>1</v>
      </c>
      <c r="AB105" s="4">
        <v>6</v>
      </c>
      <c r="AC105" s="4">
        <v>3.4999999999999982</v>
      </c>
      <c r="AD105" s="2">
        <f>1*1.05*2.5</f>
        <v>2.625</v>
      </c>
      <c r="AE105" s="4">
        <v>1</v>
      </c>
      <c r="AF105" s="4">
        <v>1.05</v>
      </c>
      <c r="AG105" s="4">
        <v>2.4999999999999982</v>
      </c>
      <c r="AH105" s="2">
        <f>1*6.05*1.5</f>
        <v>9.0749999999999993</v>
      </c>
      <c r="AI105" s="4">
        <v>1</v>
      </c>
      <c r="AJ105" s="4">
        <v>6.05</v>
      </c>
      <c r="AK105" s="4">
        <v>1.5000000000000004</v>
      </c>
    </row>
    <row r="106" spans="22:37" x14ac:dyDescent="0.25">
      <c r="V106" s="2">
        <f>1*1*5.5</f>
        <v>5.5</v>
      </c>
      <c r="W106" s="4">
        <v>1</v>
      </c>
      <c r="X106" s="4">
        <v>1</v>
      </c>
      <c r="Y106" s="4">
        <v>5.4999999999999982</v>
      </c>
      <c r="Z106" s="2">
        <f>1*6*4.5</f>
        <v>27</v>
      </c>
      <c r="AA106" s="4">
        <v>1</v>
      </c>
      <c r="AB106" s="4">
        <v>6</v>
      </c>
      <c r="AC106" s="4">
        <v>4.4999999999999982</v>
      </c>
      <c r="AD106" s="2">
        <f>1*1.05*3.5</f>
        <v>3.6750000000000003</v>
      </c>
      <c r="AE106" s="4">
        <v>1</v>
      </c>
      <c r="AF106" s="4">
        <v>1.05</v>
      </c>
      <c r="AG106" s="4">
        <v>3.4999999999999982</v>
      </c>
      <c r="AH106" s="2">
        <f>1*6.05*2.5</f>
        <v>15.125</v>
      </c>
      <c r="AI106" s="4">
        <v>1</v>
      </c>
      <c r="AJ106" s="4">
        <v>6.05</v>
      </c>
      <c r="AK106" s="4">
        <v>2.4999999999999982</v>
      </c>
    </row>
    <row r="107" spans="22:37" x14ac:dyDescent="0.25">
      <c r="V107" s="2">
        <f>1*1*6.5</f>
        <v>6.5</v>
      </c>
      <c r="W107" s="4">
        <v>1</v>
      </c>
      <c r="X107" s="4">
        <v>1</v>
      </c>
      <c r="Y107" s="4">
        <v>6.4999999999999982</v>
      </c>
      <c r="Z107" s="2">
        <f>1*6*5.5</f>
        <v>33</v>
      </c>
      <c r="AA107" s="4">
        <v>1</v>
      </c>
      <c r="AB107" s="4">
        <v>6</v>
      </c>
      <c r="AC107" s="4">
        <v>5.4999999999999982</v>
      </c>
      <c r="AD107" s="2">
        <f>1*1.05*4.5</f>
        <v>4.7250000000000005</v>
      </c>
      <c r="AE107" s="4">
        <v>1</v>
      </c>
      <c r="AF107" s="4">
        <v>1.05</v>
      </c>
      <c r="AG107" s="4">
        <v>4.4999999999999982</v>
      </c>
      <c r="AH107" s="2">
        <f>1*6.05*3.5</f>
        <v>21.175000000000001</v>
      </c>
      <c r="AI107" s="4">
        <v>1</v>
      </c>
      <c r="AJ107" s="4">
        <v>6.05</v>
      </c>
      <c r="AK107" s="4">
        <v>3.4999999999999982</v>
      </c>
    </row>
    <row r="108" spans="22:37" x14ac:dyDescent="0.25">
      <c r="V108" s="2">
        <f>1*1*7.5</f>
        <v>7.5</v>
      </c>
      <c r="W108" s="4">
        <v>1</v>
      </c>
      <c r="X108" s="4">
        <v>1</v>
      </c>
      <c r="Y108" s="4">
        <v>7.4999999999999982</v>
      </c>
      <c r="Z108" s="2">
        <f>1*6*6.5</f>
        <v>39</v>
      </c>
      <c r="AA108" s="4">
        <v>1</v>
      </c>
      <c r="AB108" s="4">
        <v>6</v>
      </c>
      <c r="AC108" s="4">
        <v>6.4999999999999982</v>
      </c>
      <c r="AD108" s="2">
        <f>1*1.05*5.5</f>
        <v>5.7750000000000004</v>
      </c>
      <c r="AE108" s="4">
        <v>1</v>
      </c>
      <c r="AF108" s="4">
        <v>1.05</v>
      </c>
      <c r="AG108" s="4">
        <v>5.4999999999999982</v>
      </c>
      <c r="AH108" s="2">
        <f>1*6.05*4.5</f>
        <v>27.224999999999998</v>
      </c>
      <c r="AI108" s="4">
        <v>1</v>
      </c>
      <c r="AJ108" s="4">
        <v>6.05</v>
      </c>
      <c r="AK108" s="4">
        <v>4.4999999999999982</v>
      </c>
    </row>
    <row r="109" spans="22:37" x14ac:dyDescent="0.25">
      <c r="V109" s="2">
        <f>1*1*8.50000000000001</f>
        <v>8.5000000000000107</v>
      </c>
      <c r="W109" s="4">
        <v>1</v>
      </c>
      <c r="X109" s="4">
        <v>1</v>
      </c>
      <c r="Y109" s="4">
        <v>8.5000000000000071</v>
      </c>
      <c r="Z109" s="2">
        <f>1*6*7.5</f>
        <v>45</v>
      </c>
      <c r="AA109" s="4">
        <v>1</v>
      </c>
      <c r="AB109" s="4">
        <v>6</v>
      </c>
      <c r="AC109" s="4">
        <v>7.4999999999999982</v>
      </c>
      <c r="AD109" s="2">
        <f>1*1.05*6.5</f>
        <v>6.8250000000000002</v>
      </c>
      <c r="AE109" s="4">
        <v>1</v>
      </c>
      <c r="AF109" s="4">
        <v>1.05</v>
      </c>
      <c r="AG109" s="4">
        <v>6.4999999999999982</v>
      </c>
      <c r="AH109" s="2">
        <f>1*6.05*5.5</f>
        <v>33.274999999999999</v>
      </c>
      <c r="AI109" s="4">
        <v>1</v>
      </c>
      <c r="AJ109" s="4">
        <v>6.05</v>
      </c>
      <c r="AK109" s="4">
        <v>5.4999999999999982</v>
      </c>
    </row>
    <row r="110" spans="22:37" x14ac:dyDescent="0.25">
      <c r="V110" s="2">
        <f>1*1*9.50000000000001</f>
        <v>9.5000000000000107</v>
      </c>
      <c r="W110" s="4">
        <v>1</v>
      </c>
      <c r="X110" s="4">
        <v>1</v>
      </c>
      <c r="Y110" s="4">
        <v>9.5000000000000071</v>
      </c>
      <c r="Z110" s="2">
        <f>1*6*8.50000000000001</f>
        <v>51.000000000000064</v>
      </c>
      <c r="AA110" s="4">
        <v>1</v>
      </c>
      <c r="AB110" s="4">
        <v>6</v>
      </c>
      <c r="AC110" s="4">
        <v>8.5000000000000071</v>
      </c>
      <c r="AD110" s="2">
        <f>1*1.05*7.5</f>
        <v>7.875</v>
      </c>
      <c r="AE110" s="4">
        <v>1</v>
      </c>
      <c r="AF110" s="4">
        <v>1.05</v>
      </c>
      <c r="AG110" s="4">
        <v>7.4999999999999982</v>
      </c>
      <c r="AH110" s="2">
        <f>1*6.05*6.5</f>
        <v>39.324999999999996</v>
      </c>
      <c r="AI110" s="4">
        <v>1</v>
      </c>
      <c r="AJ110" s="4">
        <v>6.05</v>
      </c>
      <c r="AK110" s="4">
        <v>6.4999999999999982</v>
      </c>
    </row>
    <row r="111" spans="22:37" x14ac:dyDescent="0.25">
      <c r="V111" s="2">
        <f>1*1*10.5</f>
        <v>10.5</v>
      </c>
      <c r="W111" s="4">
        <v>1</v>
      </c>
      <c r="X111" s="4">
        <v>1</v>
      </c>
      <c r="Y111" s="4">
        <v>10.500000000000007</v>
      </c>
      <c r="Z111" s="2">
        <f>1*6*9.50000000000001</f>
        <v>57.000000000000064</v>
      </c>
      <c r="AA111" s="4">
        <v>1</v>
      </c>
      <c r="AB111" s="4">
        <v>6</v>
      </c>
      <c r="AC111" s="4">
        <v>9.5000000000000071</v>
      </c>
      <c r="AD111" s="2">
        <f>1*1.05*8.50000000000001</f>
        <v>8.9250000000000114</v>
      </c>
      <c r="AE111" s="4">
        <v>1</v>
      </c>
      <c r="AF111" s="4">
        <v>1.05</v>
      </c>
      <c r="AG111" s="4">
        <v>8.5000000000000071</v>
      </c>
      <c r="AH111" s="2">
        <f>1*6.05*7.5</f>
        <v>45.375</v>
      </c>
      <c r="AI111" s="4">
        <v>1</v>
      </c>
      <c r="AJ111" s="4">
        <v>6.05</v>
      </c>
      <c r="AK111" s="4">
        <v>7.4999999999999982</v>
      </c>
    </row>
    <row r="112" spans="22:37" x14ac:dyDescent="0.25">
      <c r="V112" s="2">
        <f>1*1*1.55</f>
        <v>1.55</v>
      </c>
      <c r="W112" s="4">
        <v>1</v>
      </c>
      <c r="X112" s="4">
        <v>1</v>
      </c>
      <c r="Y112" s="4">
        <v>1.5500000000000005</v>
      </c>
      <c r="Z112" s="2">
        <f>1*6*10.5</f>
        <v>63</v>
      </c>
      <c r="AA112" s="4">
        <v>1</v>
      </c>
      <c r="AB112" s="4">
        <v>6</v>
      </c>
      <c r="AC112" s="4">
        <v>10.500000000000007</v>
      </c>
      <c r="AD112" s="2">
        <f>1*1.05*9.50000000000001</f>
        <v>9.9750000000000121</v>
      </c>
      <c r="AE112" s="4">
        <v>1</v>
      </c>
      <c r="AF112" s="4">
        <v>1.05</v>
      </c>
      <c r="AG112" s="4">
        <v>9.5000000000000071</v>
      </c>
      <c r="AH112" s="2">
        <f>1*6.05*8.50000000000001</f>
        <v>51.425000000000061</v>
      </c>
      <c r="AI112" s="4">
        <v>1</v>
      </c>
      <c r="AJ112" s="4">
        <v>6.05</v>
      </c>
      <c r="AK112" s="4">
        <v>8.5000000000000071</v>
      </c>
    </row>
    <row r="113" spans="22:37" x14ac:dyDescent="0.25">
      <c r="V113" s="2">
        <f>1*1*2.55</f>
        <v>2.5499999999999998</v>
      </c>
      <c r="W113" s="4">
        <v>1</v>
      </c>
      <c r="X113" s="4">
        <v>1</v>
      </c>
      <c r="Y113" s="4">
        <v>2.549999999999998</v>
      </c>
      <c r="Z113" s="2">
        <f>1*6*1.55</f>
        <v>9.3000000000000007</v>
      </c>
      <c r="AA113" s="4">
        <v>1</v>
      </c>
      <c r="AB113" s="4">
        <v>6</v>
      </c>
      <c r="AC113" s="4">
        <v>1.5500000000000005</v>
      </c>
      <c r="AD113" s="2">
        <f>1*1.05*10.5</f>
        <v>11.025</v>
      </c>
      <c r="AE113" s="4">
        <v>1</v>
      </c>
      <c r="AF113" s="4">
        <v>1.05</v>
      </c>
      <c r="AG113" s="4">
        <v>10.500000000000007</v>
      </c>
      <c r="AH113" s="2">
        <f>1*6.05*9.50000000000001</f>
        <v>57.475000000000065</v>
      </c>
      <c r="AI113" s="4">
        <v>1</v>
      </c>
      <c r="AJ113" s="4">
        <v>6.05</v>
      </c>
      <c r="AK113" s="4">
        <v>9.5000000000000071</v>
      </c>
    </row>
    <row r="114" spans="22:37" x14ac:dyDescent="0.25">
      <c r="V114" s="2">
        <f>1*1*3.55</f>
        <v>3.55</v>
      </c>
      <c r="W114" s="4">
        <v>1</v>
      </c>
      <c r="X114" s="4">
        <v>1</v>
      </c>
      <c r="Y114" s="4">
        <v>3.549999999999998</v>
      </c>
      <c r="Z114" s="2">
        <f>1*6*2.55</f>
        <v>15.299999999999999</v>
      </c>
      <c r="AA114" s="4">
        <v>1</v>
      </c>
      <c r="AB114" s="4">
        <v>6</v>
      </c>
      <c r="AC114" s="4">
        <v>2.549999999999998</v>
      </c>
      <c r="AD114" s="2">
        <f>1*1.05*1.55</f>
        <v>1.6275000000000002</v>
      </c>
      <c r="AE114" s="4">
        <v>1</v>
      </c>
      <c r="AF114" s="4">
        <v>1.05</v>
      </c>
      <c r="AG114" s="4">
        <v>1.5500000000000005</v>
      </c>
      <c r="AH114" s="2">
        <f>1*6.05*10.5</f>
        <v>63.524999999999999</v>
      </c>
      <c r="AI114" s="4">
        <v>1</v>
      </c>
      <c r="AJ114" s="4">
        <v>6.05</v>
      </c>
      <c r="AK114" s="4">
        <v>10.500000000000007</v>
      </c>
    </row>
    <row r="115" spans="22:37" x14ac:dyDescent="0.25">
      <c r="V115" s="2">
        <f>1*1*4.55</f>
        <v>4.55</v>
      </c>
      <c r="W115" s="4">
        <v>1</v>
      </c>
      <c r="X115" s="4">
        <v>1</v>
      </c>
      <c r="Y115" s="4">
        <v>4.549999999999998</v>
      </c>
      <c r="Z115" s="2">
        <f>1*6*3.55</f>
        <v>21.299999999999997</v>
      </c>
      <c r="AA115" s="4">
        <v>1</v>
      </c>
      <c r="AB115" s="4">
        <v>6</v>
      </c>
      <c r="AC115" s="4">
        <v>3.549999999999998</v>
      </c>
      <c r="AD115" s="2">
        <f>1*1.05*2.55</f>
        <v>2.6774999999999998</v>
      </c>
      <c r="AE115" s="4">
        <v>1</v>
      </c>
      <c r="AF115" s="4">
        <v>1.05</v>
      </c>
      <c r="AG115" s="4">
        <v>2.549999999999998</v>
      </c>
      <c r="AH115" s="2">
        <f>1*6.05*1.55</f>
        <v>9.3774999999999995</v>
      </c>
      <c r="AI115" s="4">
        <v>1</v>
      </c>
      <c r="AJ115" s="4">
        <v>6.05</v>
      </c>
      <c r="AK115" s="4">
        <v>1.5500000000000005</v>
      </c>
    </row>
    <row r="116" spans="22:37" x14ac:dyDescent="0.25">
      <c r="V116" s="2">
        <f>1*1*5.55</f>
        <v>5.55</v>
      </c>
      <c r="W116" s="4">
        <v>1</v>
      </c>
      <c r="X116" s="4">
        <v>1</v>
      </c>
      <c r="Y116" s="4">
        <v>5.549999999999998</v>
      </c>
      <c r="Z116" s="2">
        <f>1*6*4.55</f>
        <v>27.299999999999997</v>
      </c>
      <c r="AA116" s="4">
        <v>1</v>
      </c>
      <c r="AB116" s="4">
        <v>6</v>
      </c>
      <c r="AC116" s="4">
        <v>4.549999999999998</v>
      </c>
      <c r="AD116" s="2">
        <f>1*1.05*3.55</f>
        <v>3.7275</v>
      </c>
      <c r="AE116" s="4">
        <v>1</v>
      </c>
      <c r="AF116" s="4">
        <v>1.05</v>
      </c>
      <c r="AG116" s="4">
        <v>3.549999999999998</v>
      </c>
      <c r="AH116" s="2">
        <f>1*6.05*2.55</f>
        <v>15.427499999999998</v>
      </c>
      <c r="AI116" s="4">
        <v>1</v>
      </c>
      <c r="AJ116" s="4">
        <v>6.05</v>
      </c>
      <c r="AK116" s="4">
        <v>2.549999999999998</v>
      </c>
    </row>
    <row r="117" spans="22:37" x14ac:dyDescent="0.25">
      <c r="V117" s="2">
        <f>1*1*6.55</f>
        <v>6.55</v>
      </c>
      <c r="W117" s="4">
        <v>1</v>
      </c>
      <c r="X117" s="4">
        <v>1</v>
      </c>
      <c r="Y117" s="4">
        <v>6.549999999999998</v>
      </c>
      <c r="Z117" s="2">
        <f>1*6*5.55</f>
        <v>33.299999999999997</v>
      </c>
      <c r="AA117" s="4">
        <v>1</v>
      </c>
      <c r="AB117" s="4">
        <v>6</v>
      </c>
      <c r="AC117" s="4">
        <v>5.549999999999998</v>
      </c>
      <c r="AD117" s="2">
        <f>1*1.05*4.55</f>
        <v>4.7774999999999999</v>
      </c>
      <c r="AE117" s="4">
        <v>1</v>
      </c>
      <c r="AF117" s="4">
        <v>1.05</v>
      </c>
      <c r="AG117" s="4">
        <v>4.549999999999998</v>
      </c>
      <c r="AH117" s="2">
        <f>1*6.05*3.55</f>
        <v>21.477499999999999</v>
      </c>
      <c r="AI117" s="4">
        <v>1</v>
      </c>
      <c r="AJ117" s="4">
        <v>6.05</v>
      </c>
      <c r="AK117" s="4">
        <v>3.549999999999998</v>
      </c>
    </row>
    <row r="118" spans="22:37" x14ac:dyDescent="0.25">
      <c r="V118" s="2">
        <f>1*1*7.55</f>
        <v>7.55</v>
      </c>
      <c r="W118" s="4">
        <v>1</v>
      </c>
      <c r="X118" s="4">
        <v>1</v>
      </c>
      <c r="Y118" s="4">
        <v>7.549999999999998</v>
      </c>
      <c r="Z118" s="2">
        <f>1*6*6.55</f>
        <v>39.299999999999997</v>
      </c>
      <c r="AA118" s="4">
        <v>1</v>
      </c>
      <c r="AB118" s="4">
        <v>6</v>
      </c>
      <c r="AC118" s="4">
        <v>6.549999999999998</v>
      </c>
      <c r="AD118" s="2">
        <f>1*1.05*5.55</f>
        <v>5.8274999999999997</v>
      </c>
      <c r="AE118" s="4">
        <v>1</v>
      </c>
      <c r="AF118" s="4">
        <v>1.05</v>
      </c>
      <c r="AG118" s="4">
        <v>5.549999999999998</v>
      </c>
      <c r="AH118" s="2">
        <f>1*6.05*4.55</f>
        <v>27.5275</v>
      </c>
      <c r="AI118" s="4">
        <v>1</v>
      </c>
      <c r="AJ118" s="4">
        <v>6.05</v>
      </c>
      <c r="AK118" s="4">
        <v>4.549999999999998</v>
      </c>
    </row>
    <row r="119" spans="22:37" x14ac:dyDescent="0.25">
      <c r="V119" s="2">
        <f>1*1*8.55000000000001</f>
        <v>8.5500000000000096</v>
      </c>
      <c r="W119" s="4">
        <v>1</v>
      </c>
      <c r="X119" s="4">
        <v>1</v>
      </c>
      <c r="Y119" s="4">
        <v>8.5500000000000078</v>
      </c>
      <c r="Z119" s="2">
        <f>1*6*7.55</f>
        <v>45.3</v>
      </c>
      <c r="AA119" s="4">
        <v>1</v>
      </c>
      <c r="AB119" s="4">
        <v>6</v>
      </c>
      <c r="AC119" s="4">
        <v>7.549999999999998</v>
      </c>
      <c r="AD119" s="2">
        <f>1*1.05*6.55</f>
        <v>6.8775000000000004</v>
      </c>
      <c r="AE119" s="4">
        <v>1</v>
      </c>
      <c r="AF119" s="4">
        <v>1.05</v>
      </c>
      <c r="AG119" s="4">
        <v>6.549999999999998</v>
      </c>
      <c r="AH119" s="2">
        <f>1*6.05*5.55</f>
        <v>33.577500000000001</v>
      </c>
      <c r="AI119" s="4">
        <v>1</v>
      </c>
      <c r="AJ119" s="4">
        <v>6.05</v>
      </c>
      <c r="AK119" s="4">
        <v>5.549999999999998</v>
      </c>
    </row>
    <row r="120" spans="22:37" x14ac:dyDescent="0.25">
      <c r="V120" s="2">
        <f>1*1*9.55000000000001</f>
        <v>9.5500000000000096</v>
      </c>
      <c r="W120" s="4">
        <v>1</v>
      </c>
      <c r="X120" s="4">
        <v>1</v>
      </c>
      <c r="Y120" s="4">
        <v>9.5500000000000078</v>
      </c>
      <c r="Z120" s="2">
        <f>1*6*8.55000000000001</f>
        <v>51.300000000000054</v>
      </c>
      <c r="AA120" s="4">
        <v>1</v>
      </c>
      <c r="AB120" s="4">
        <v>6</v>
      </c>
      <c r="AC120" s="4">
        <v>8.5500000000000078</v>
      </c>
      <c r="AD120" s="2">
        <f>1*1.05*7.55</f>
        <v>7.9275000000000002</v>
      </c>
      <c r="AE120" s="4">
        <v>1</v>
      </c>
      <c r="AF120" s="4">
        <v>1.05</v>
      </c>
      <c r="AG120" s="4">
        <v>7.549999999999998</v>
      </c>
      <c r="AH120" s="2">
        <f>1*6.05*6.55</f>
        <v>39.627499999999998</v>
      </c>
      <c r="AI120" s="4">
        <v>1</v>
      </c>
      <c r="AJ120" s="4">
        <v>6.05</v>
      </c>
      <c r="AK120" s="4">
        <v>6.549999999999998</v>
      </c>
    </row>
    <row r="121" spans="22:37" x14ac:dyDescent="0.25">
      <c r="V121" s="2">
        <f>1*1*10.55</f>
        <v>10.55</v>
      </c>
      <c r="W121" s="4">
        <v>1</v>
      </c>
      <c r="X121" s="4">
        <v>1</v>
      </c>
      <c r="Y121" s="4">
        <v>10.550000000000008</v>
      </c>
      <c r="Z121" s="2">
        <f>1*6*9.55000000000001</f>
        <v>57.300000000000054</v>
      </c>
      <c r="AA121" s="4">
        <v>1</v>
      </c>
      <c r="AB121" s="4">
        <v>6</v>
      </c>
      <c r="AC121" s="4">
        <v>9.5500000000000078</v>
      </c>
      <c r="AD121" s="2">
        <f>1*1.05*8.55000000000001</f>
        <v>8.9775000000000098</v>
      </c>
      <c r="AE121" s="4">
        <v>1</v>
      </c>
      <c r="AF121" s="4">
        <v>1.05</v>
      </c>
      <c r="AG121" s="4">
        <v>8.5500000000000078</v>
      </c>
      <c r="AH121" s="2">
        <f>1*6.05*7.55</f>
        <v>45.677499999999995</v>
      </c>
      <c r="AI121" s="4">
        <v>1</v>
      </c>
      <c r="AJ121" s="4">
        <v>6.05</v>
      </c>
      <c r="AK121" s="4">
        <v>7.549999999999998</v>
      </c>
    </row>
    <row r="122" spans="22:37" x14ac:dyDescent="0.25">
      <c r="V122" s="2">
        <f>1*1*1.6</f>
        <v>1.6</v>
      </c>
      <c r="W122" s="4">
        <v>1</v>
      </c>
      <c r="X122" s="4">
        <v>1</v>
      </c>
      <c r="Y122" s="4">
        <v>1.6000000000000005</v>
      </c>
      <c r="Z122" s="2">
        <f>1*6*10.55</f>
        <v>63.300000000000004</v>
      </c>
      <c r="AA122" s="4">
        <v>1</v>
      </c>
      <c r="AB122" s="4">
        <v>6</v>
      </c>
      <c r="AC122" s="4">
        <v>10.550000000000008</v>
      </c>
      <c r="AD122" s="2">
        <f>1*1.05*9.55000000000001</f>
        <v>10.027500000000011</v>
      </c>
      <c r="AE122" s="4">
        <v>1</v>
      </c>
      <c r="AF122" s="4">
        <v>1.05</v>
      </c>
      <c r="AG122" s="4">
        <v>9.5500000000000078</v>
      </c>
      <c r="AH122" s="2">
        <f>1*6.05*8.55000000000001</f>
        <v>51.727500000000056</v>
      </c>
      <c r="AI122" s="4">
        <v>1</v>
      </c>
      <c r="AJ122" s="4">
        <v>6.05</v>
      </c>
      <c r="AK122" s="4">
        <v>8.5500000000000078</v>
      </c>
    </row>
    <row r="123" spans="22:37" x14ac:dyDescent="0.25">
      <c r="V123" s="2">
        <f>1*1*2.6</f>
        <v>2.6</v>
      </c>
      <c r="W123" s="4">
        <v>1</v>
      </c>
      <c r="X123" s="4">
        <v>1</v>
      </c>
      <c r="Y123" s="4">
        <v>2.5999999999999979</v>
      </c>
      <c r="Z123" s="2">
        <f>1*6*1.6</f>
        <v>9.6000000000000014</v>
      </c>
      <c r="AA123" s="4">
        <v>1</v>
      </c>
      <c r="AB123" s="4">
        <v>6</v>
      </c>
      <c r="AC123" s="4">
        <v>1.6000000000000005</v>
      </c>
      <c r="AD123" s="2">
        <f>1*1.05*10.55</f>
        <v>11.077500000000001</v>
      </c>
      <c r="AE123" s="4">
        <v>1</v>
      </c>
      <c r="AF123" s="4">
        <v>1.05</v>
      </c>
      <c r="AG123" s="4">
        <v>10.550000000000008</v>
      </c>
      <c r="AH123" s="2">
        <f>1*6.05*9.55000000000001</f>
        <v>57.777500000000053</v>
      </c>
      <c r="AI123" s="4">
        <v>1</v>
      </c>
      <c r="AJ123" s="4">
        <v>6.05</v>
      </c>
      <c r="AK123" s="4">
        <v>9.5500000000000078</v>
      </c>
    </row>
    <row r="124" spans="22:37" x14ac:dyDescent="0.25">
      <c r="V124" s="2">
        <f>1*1*3.6</f>
        <v>3.6</v>
      </c>
      <c r="W124" s="4">
        <v>1</v>
      </c>
      <c r="X124" s="4">
        <v>1</v>
      </c>
      <c r="Y124" s="4">
        <v>3.5999999999999979</v>
      </c>
      <c r="Z124" s="2">
        <f>1*6*2.6</f>
        <v>15.600000000000001</v>
      </c>
      <c r="AA124" s="4">
        <v>1</v>
      </c>
      <c r="AB124" s="4">
        <v>6</v>
      </c>
      <c r="AC124" s="4">
        <v>2.5999999999999979</v>
      </c>
      <c r="AD124" s="2">
        <f>1*1.05*1.6</f>
        <v>1.6800000000000002</v>
      </c>
      <c r="AE124" s="4">
        <v>1</v>
      </c>
      <c r="AF124" s="4">
        <v>1.05</v>
      </c>
      <c r="AG124" s="4">
        <v>1.6000000000000005</v>
      </c>
      <c r="AH124" s="2">
        <f>1*6.05*10.55</f>
        <v>63.827500000000001</v>
      </c>
      <c r="AI124" s="4">
        <v>1</v>
      </c>
      <c r="AJ124" s="4">
        <v>6.05</v>
      </c>
      <c r="AK124" s="4">
        <v>10.550000000000008</v>
      </c>
    </row>
    <row r="125" spans="22:37" x14ac:dyDescent="0.25">
      <c r="V125" s="2">
        <f>1*1*4.6</f>
        <v>4.5999999999999996</v>
      </c>
      <c r="W125" s="4">
        <v>1</v>
      </c>
      <c r="X125" s="4">
        <v>1</v>
      </c>
      <c r="Y125" s="4">
        <v>4.5999999999999979</v>
      </c>
      <c r="Z125" s="2">
        <f>1*6*3.6</f>
        <v>21.6</v>
      </c>
      <c r="AA125" s="4">
        <v>1</v>
      </c>
      <c r="AB125" s="4">
        <v>6</v>
      </c>
      <c r="AC125" s="4">
        <v>3.5999999999999979</v>
      </c>
      <c r="AD125" s="2">
        <f>1*1.05*2.6</f>
        <v>2.7300000000000004</v>
      </c>
      <c r="AE125" s="4">
        <v>1</v>
      </c>
      <c r="AF125" s="4">
        <v>1.05</v>
      </c>
      <c r="AG125" s="4">
        <v>2.5999999999999979</v>
      </c>
      <c r="AH125" s="2">
        <f>1*6.05*1.6</f>
        <v>9.68</v>
      </c>
      <c r="AI125" s="4">
        <v>1</v>
      </c>
      <c r="AJ125" s="4">
        <v>6.05</v>
      </c>
      <c r="AK125" s="4">
        <v>1.6000000000000005</v>
      </c>
    </row>
    <row r="126" spans="22:37" x14ac:dyDescent="0.25">
      <c r="V126" s="2">
        <f>1*1*5.6</f>
        <v>5.6</v>
      </c>
      <c r="W126" s="4">
        <v>1</v>
      </c>
      <c r="X126" s="4">
        <v>1</v>
      </c>
      <c r="Y126" s="4">
        <v>5.5999999999999979</v>
      </c>
      <c r="Z126" s="2">
        <f>1*6*4.6</f>
        <v>27.599999999999998</v>
      </c>
      <c r="AA126" s="4">
        <v>1</v>
      </c>
      <c r="AB126" s="4">
        <v>6</v>
      </c>
      <c r="AC126" s="4">
        <v>4.5999999999999979</v>
      </c>
      <c r="AD126" s="2">
        <f>1*1.05*3.6</f>
        <v>3.7800000000000002</v>
      </c>
      <c r="AE126" s="4">
        <v>1</v>
      </c>
      <c r="AF126" s="4">
        <v>1.05</v>
      </c>
      <c r="AG126" s="4">
        <v>3.5999999999999979</v>
      </c>
      <c r="AH126" s="2">
        <f>1*6.05*2.6</f>
        <v>15.73</v>
      </c>
      <c r="AI126" s="4">
        <v>1</v>
      </c>
      <c r="AJ126" s="4">
        <v>6.05</v>
      </c>
      <c r="AK126" s="4">
        <v>2.5999999999999979</v>
      </c>
    </row>
    <row r="127" spans="22:37" x14ac:dyDescent="0.25">
      <c r="V127" s="2">
        <f>1*1*6.6</f>
        <v>6.6</v>
      </c>
      <c r="W127" s="4">
        <v>1</v>
      </c>
      <c r="X127" s="4">
        <v>1</v>
      </c>
      <c r="Y127" s="4">
        <v>6.5999999999999979</v>
      </c>
      <c r="Z127" s="2">
        <f>1*6*5.6</f>
        <v>33.599999999999994</v>
      </c>
      <c r="AA127" s="4">
        <v>1</v>
      </c>
      <c r="AB127" s="4">
        <v>6</v>
      </c>
      <c r="AC127" s="4">
        <v>5.5999999999999979</v>
      </c>
      <c r="AD127" s="2">
        <f>1*1.05*4.6</f>
        <v>4.83</v>
      </c>
      <c r="AE127" s="4">
        <v>1</v>
      </c>
      <c r="AF127" s="4">
        <v>1.05</v>
      </c>
      <c r="AG127" s="4">
        <v>4.5999999999999979</v>
      </c>
      <c r="AH127" s="2">
        <f>1*6.05*3.6</f>
        <v>21.78</v>
      </c>
      <c r="AI127" s="4">
        <v>1</v>
      </c>
      <c r="AJ127" s="4">
        <v>6.05</v>
      </c>
      <c r="AK127" s="4">
        <v>3.5999999999999979</v>
      </c>
    </row>
    <row r="128" spans="22:37" x14ac:dyDescent="0.25">
      <c r="V128" s="2">
        <f>1*1*7.6</f>
        <v>7.6</v>
      </c>
      <c r="W128" s="4">
        <v>1</v>
      </c>
      <c r="X128" s="4">
        <v>1</v>
      </c>
      <c r="Y128" s="4">
        <v>7.5999999999999979</v>
      </c>
      <c r="Z128" s="2">
        <f>1*6*6.6</f>
        <v>39.599999999999994</v>
      </c>
      <c r="AA128" s="4">
        <v>1</v>
      </c>
      <c r="AB128" s="4">
        <v>6</v>
      </c>
      <c r="AC128" s="4">
        <v>6.5999999999999979</v>
      </c>
      <c r="AD128" s="2">
        <f>1*1.05*5.6</f>
        <v>5.88</v>
      </c>
      <c r="AE128" s="4">
        <v>1</v>
      </c>
      <c r="AF128" s="4">
        <v>1.05</v>
      </c>
      <c r="AG128" s="4">
        <v>5.5999999999999979</v>
      </c>
      <c r="AH128" s="2">
        <f>1*6.05*4.6</f>
        <v>27.83</v>
      </c>
      <c r="AI128" s="4">
        <v>1</v>
      </c>
      <c r="AJ128" s="4">
        <v>6.05</v>
      </c>
      <c r="AK128" s="4">
        <v>4.5999999999999979</v>
      </c>
    </row>
    <row r="129" spans="22:37" x14ac:dyDescent="0.25">
      <c r="V129" s="2">
        <f>1*1*8.60000000000001</f>
        <v>8.6000000000000103</v>
      </c>
      <c r="W129" s="4">
        <v>1</v>
      </c>
      <c r="X129" s="4">
        <v>1</v>
      </c>
      <c r="Y129" s="4">
        <v>8.6000000000000085</v>
      </c>
      <c r="Z129" s="2">
        <f>1*6*7.6</f>
        <v>45.599999999999994</v>
      </c>
      <c r="AA129" s="4">
        <v>1</v>
      </c>
      <c r="AB129" s="4">
        <v>6</v>
      </c>
      <c r="AC129" s="4">
        <v>7.5999999999999979</v>
      </c>
      <c r="AD129" s="2">
        <f>1*1.05*6.6</f>
        <v>6.93</v>
      </c>
      <c r="AE129" s="4">
        <v>1</v>
      </c>
      <c r="AF129" s="4">
        <v>1.05</v>
      </c>
      <c r="AG129" s="4">
        <v>6.5999999999999979</v>
      </c>
      <c r="AH129" s="2">
        <f>1*6.05*5.6</f>
        <v>33.879999999999995</v>
      </c>
      <c r="AI129" s="4">
        <v>1</v>
      </c>
      <c r="AJ129" s="4">
        <v>6.05</v>
      </c>
      <c r="AK129" s="4">
        <v>5.5999999999999979</v>
      </c>
    </row>
    <row r="130" spans="22:37" x14ac:dyDescent="0.25">
      <c r="V130" s="2">
        <f>1*1*9.60000000000001</f>
        <v>9.6000000000000103</v>
      </c>
      <c r="W130" s="4">
        <v>1</v>
      </c>
      <c r="X130" s="4">
        <v>1</v>
      </c>
      <c r="Y130" s="4">
        <v>9.6000000000000085</v>
      </c>
      <c r="Z130" s="2">
        <f>1*6*8.60000000000001</f>
        <v>51.600000000000065</v>
      </c>
      <c r="AA130" s="4">
        <v>1</v>
      </c>
      <c r="AB130" s="4">
        <v>6</v>
      </c>
      <c r="AC130" s="4">
        <v>8.6000000000000085</v>
      </c>
      <c r="AD130" s="2">
        <f>1*1.05*7.6</f>
        <v>7.9799999999999995</v>
      </c>
      <c r="AE130" s="4">
        <v>1</v>
      </c>
      <c r="AF130" s="4">
        <v>1.05</v>
      </c>
      <c r="AG130" s="4">
        <v>7.5999999999999979</v>
      </c>
      <c r="AH130" s="2">
        <f>1*6.05*6.6</f>
        <v>39.93</v>
      </c>
      <c r="AI130" s="4">
        <v>1</v>
      </c>
      <c r="AJ130" s="4">
        <v>6.05</v>
      </c>
      <c r="AK130" s="4">
        <v>6.5999999999999979</v>
      </c>
    </row>
    <row r="131" spans="22:37" x14ac:dyDescent="0.25">
      <c r="V131" s="2">
        <f>1*1*10.6</f>
        <v>10.6</v>
      </c>
      <c r="W131" s="4">
        <v>1</v>
      </c>
      <c r="X131" s="4">
        <v>1</v>
      </c>
      <c r="Y131" s="4">
        <v>10.600000000000009</v>
      </c>
      <c r="Z131" s="2">
        <f>1*6*9.60000000000001</f>
        <v>57.600000000000065</v>
      </c>
      <c r="AA131" s="4">
        <v>1</v>
      </c>
      <c r="AB131" s="4">
        <v>6</v>
      </c>
      <c r="AC131" s="4">
        <v>9.6000000000000085</v>
      </c>
      <c r="AD131" s="2">
        <f>1*1.05*8.60000000000001</f>
        <v>9.0300000000000118</v>
      </c>
      <c r="AE131" s="4">
        <v>1</v>
      </c>
      <c r="AF131" s="4">
        <v>1.05</v>
      </c>
      <c r="AG131" s="4">
        <v>8.6000000000000085</v>
      </c>
      <c r="AH131" s="2">
        <f>1*6.05*7.6</f>
        <v>45.98</v>
      </c>
      <c r="AI131" s="4">
        <v>1</v>
      </c>
      <c r="AJ131" s="4">
        <v>6.05</v>
      </c>
      <c r="AK131" s="4">
        <v>7.5999999999999979</v>
      </c>
    </row>
    <row r="132" spans="22:37" x14ac:dyDescent="0.25">
      <c r="V132" s="2">
        <f>1*1*1.65</f>
        <v>1.65</v>
      </c>
      <c r="W132" s="4">
        <v>1</v>
      </c>
      <c r="X132" s="4">
        <v>1</v>
      </c>
      <c r="Y132" s="4">
        <v>1.6500000000000006</v>
      </c>
      <c r="Z132" s="2">
        <f>1*6*10.6</f>
        <v>63.599999999999994</v>
      </c>
      <c r="AA132" s="4">
        <v>1</v>
      </c>
      <c r="AB132" s="4">
        <v>6</v>
      </c>
      <c r="AC132" s="4">
        <v>10.600000000000009</v>
      </c>
      <c r="AD132" s="2">
        <f>1*1.05*9.60000000000001</f>
        <v>10.080000000000011</v>
      </c>
      <c r="AE132" s="4">
        <v>1</v>
      </c>
      <c r="AF132" s="4">
        <v>1.05</v>
      </c>
      <c r="AG132" s="4">
        <v>9.6000000000000085</v>
      </c>
      <c r="AH132" s="2">
        <f>1*6.05*8.60000000000001</f>
        <v>52.030000000000058</v>
      </c>
      <c r="AI132" s="4">
        <v>1</v>
      </c>
      <c r="AJ132" s="4">
        <v>6.05</v>
      </c>
      <c r="AK132" s="4">
        <v>8.6000000000000085</v>
      </c>
    </row>
    <row r="133" spans="22:37" x14ac:dyDescent="0.25">
      <c r="V133" s="2">
        <f>1*1*2.65</f>
        <v>2.65</v>
      </c>
      <c r="W133" s="4">
        <v>1</v>
      </c>
      <c r="X133" s="4">
        <v>1</v>
      </c>
      <c r="Y133" s="4">
        <v>2.6499999999999977</v>
      </c>
      <c r="Z133" s="2">
        <f>1*6*1.65</f>
        <v>9.8999999999999986</v>
      </c>
      <c r="AA133" s="4">
        <v>1</v>
      </c>
      <c r="AB133" s="4">
        <v>6</v>
      </c>
      <c r="AC133" s="4">
        <v>1.6500000000000006</v>
      </c>
      <c r="AD133" s="2">
        <f>1*1.05*10.6</f>
        <v>11.13</v>
      </c>
      <c r="AE133" s="4">
        <v>1</v>
      </c>
      <c r="AF133" s="4">
        <v>1.05</v>
      </c>
      <c r="AG133" s="4">
        <v>10.600000000000009</v>
      </c>
      <c r="AH133" s="2">
        <f>1*6.05*9.60000000000001</f>
        <v>58.080000000000062</v>
      </c>
      <c r="AI133" s="4">
        <v>1</v>
      </c>
      <c r="AJ133" s="4">
        <v>6.05</v>
      </c>
      <c r="AK133" s="4">
        <v>9.6000000000000085</v>
      </c>
    </row>
    <row r="134" spans="22:37" x14ac:dyDescent="0.25">
      <c r="V134" s="2">
        <f>1*1*3.65</f>
        <v>3.65</v>
      </c>
      <c r="W134" s="4">
        <v>1</v>
      </c>
      <c r="X134" s="4">
        <v>1</v>
      </c>
      <c r="Y134" s="4">
        <v>3.6499999999999977</v>
      </c>
      <c r="Z134" s="2">
        <f>1*6*2.65</f>
        <v>15.899999999999999</v>
      </c>
      <c r="AA134" s="4">
        <v>1</v>
      </c>
      <c r="AB134" s="4">
        <v>6</v>
      </c>
      <c r="AC134" s="4">
        <v>2.6499999999999977</v>
      </c>
      <c r="AD134" s="2">
        <f>1*1.05*1.65</f>
        <v>1.7324999999999999</v>
      </c>
      <c r="AE134" s="4">
        <v>1</v>
      </c>
      <c r="AF134" s="4">
        <v>1.05</v>
      </c>
      <c r="AG134" s="4">
        <v>1.6500000000000006</v>
      </c>
      <c r="AH134" s="2">
        <f>1*6.05*10.6</f>
        <v>64.13</v>
      </c>
      <c r="AI134" s="4">
        <v>1</v>
      </c>
      <c r="AJ134" s="4">
        <v>6.05</v>
      </c>
      <c r="AK134" s="4">
        <v>10.600000000000009</v>
      </c>
    </row>
    <row r="135" spans="22:37" x14ac:dyDescent="0.25">
      <c r="V135" s="2">
        <f>1*1*4.65</f>
        <v>4.6500000000000004</v>
      </c>
      <c r="W135" s="4">
        <v>1</v>
      </c>
      <c r="X135" s="4">
        <v>1</v>
      </c>
      <c r="Y135" s="4">
        <v>4.6499999999999977</v>
      </c>
      <c r="Z135" s="2">
        <f>1*6*3.65</f>
        <v>21.9</v>
      </c>
      <c r="AA135" s="4">
        <v>1</v>
      </c>
      <c r="AB135" s="4">
        <v>6</v>
      </c>
      <c r="AC135" s="4">
        <v>3.6499999999999977</v>
      </c>
      <c r="AD135" s="2">
        <f>1*1.05*2.65</f>
        <v>2.7825000000000002</v>
      </c>
      <c r="AE135" s="4">
        <v>1</v>
      </c>
      <c r="AF135" s="4">
        <v>1.05</v>
      </c>
      <c r="AG135" s="4">
        <v>2.6499999999999977</v>
      </c>
      <c r="AH135" s="2">
        <f>1*6.05*1.65</f>
        <v>9.9824999999999999</v>
      </c>
      <c r="AI135" s="4">
        <v>1</v>
      </c>
      <c r="AJ135" s="4">
        <v>6.05</v>
      </c>
      <c r="AK135" s="4">
        <v>1.6500000000000006</v>
      </c>
    </row>
    <row r="136" spans="22:37" x14ac:dyDescent="0.25">
      <c r="V136" s="2">
        <f>1*1*5.65</f>
        <v>5.65</v>
      </c>
      <c r="W136" s="4">
        <v>1</v>
      </c>
      <c r="X136" s="4">
        <v>1</v>
      </c>
      <c r="Y136" s="4">
        <v>5.6499999999999977</v>
      </c>
      <c r="Z136" s="2">
        <f>1*6*4.65</f>
        <v>27.900000000000002</v>
      </c>
      <c r="AA136" s="4">
        <v>1</v>
      </c>
      <c r="AB136" s="4">
        <v>6</v>
      </c>
      <c r="AC136" s="4">
        <v>4.6499999999999977</v>
      </c>
      <c r="AD136" s="2">
        <f>1*1.05*3.65</f>
        <v>3.8325</v>
      </c>
      <c r="AE136" s="4">
        <v>1</v>
      </c>
      <c r="AF136" s="4">
        <v>1.05</v>
      </c>
      <c r="AG136" s="4">
        <v>3.6499999999999977</v>
      </c>
      <c r="AH136" s="2">
        <f>1*6.05*2.65</f>
        <v>16.032499999999999</v>
      </c>
      <c r="AI136" s="4">
        <v>1</v>
      </c>
      <c r="AJ136" s="4">
        <v>6.05</v>
      </c>
      <c r="AK136" s="4">
        <v>2.6499999999999977</v>
      </c>
    </row>
    <row r="137" spans="22:37" x14ac:dyDescent="0.25">
      <c r="V137" s="2">
        <f>1*1*6.65</f>
        <v>6.65</v>
      </c>
      <c r="W137" s="4">
        <v>1</v>
      </c>
      <c r="X137" s="4">
        <v>1</v>
      </c>
      <c r="Y137" s="4">
        <v>6.6499999999999977</v>
      </c>
      <c r="Z137" s="2">
        <f>1*6*5.65</f>
        <v>33.900000000000006</v>
      </c>
      <c r="AA137" s="4">
        <v>1</v>
      </c>
      <c r="AB137" s="4">
        <v>6</v>
      </c>
      <c r="AC137" s="4">
        <v>5.6499999999999977</v>
      </c>
      <c r="AD137" s="2">
        <f>1*1.05*4.65</f>
        <v>4.8825000000000003</v>
      </c>
      <c r="AE137" s="4">
        <v>1</v>
      </c>
      <c r="AF137" s="4">
        <v>1.05</v>
      </c>
      <c r="AG137" s="4">
        <v>4.6499999999999977</v>
      </c>
      <c r="AH137" s="2">
        <f>1*6.05*3.65</f>
        <v>22.0825</v>
      </c>
      <c r="AI137" s="4">
        <v>1</v>
      </c>
      <c r="AJ137" s="4">
        <v>6.05</v>
      </c>
      <c r="AK137" s="4">
        <v>3.6499999999999977</v>
      </c>
    </row>
    <row r="138" spans="22:37" x14ac:dyDescent="0.25">
      <c r="V138" s="2">
        <f>1*1*7.65</f>
        <v>7.65</v>
      </c>
      <c r="W138" s="4">
        <v>1</v>
      </c>
      <c r="X138" s="4">
        <v>1</v>
      </c>
      <c r="Y138" s="4">
        <v>7.6499999999999977</v>
      </c>
      <c r="Z138" s="2">
        <f>1*6*6.65</f>
        <v>39.900000000000006</v>
      </c>
      <c r="AA138" s="4">
        <v>1</v>
      </c>
      <c r="AB138" s="4">
        <v>6</v>
      </c>
      <c r="AC138" s="4">
        <v>6.6499999999999977</v>
      </c>
      <c r="AD138" s="2">
        <f>1*1.05*5.65</f>
        <v>5.932500000000001</v>
      </c>
      <c r="AE138" s="4">
        <v>1</v>
      </c>
      <c r="AF138" s="4">
        <v>1.05</v>
      </c>
      <c r="AG138" s="4">
        <v>5.6499999999999977</v>
      </c>
      <c r="AH138" s="2">
        <f>1*6.05*4.65</f>
        <v>28.1325</v>
      </c>
      <c r="AI138" s="4">
        <v>1</v>
      </c>
      <c r="AJ138" s="4">
        <v>6.05</v>
      </c>
      <c r="AK138" s="4">
        <v>4.6499999999999977</v>
      </c>
    </row>
    <row r="139" spans="22:37" x14ac:dyDescent="0.25">
      <c r="V139" s="2">
        <f>1*1*8.65000000000001</f>
        <v>8.6500000000000092</v>
      </c>
      <c r="W139" s="4">
        <v>1</v>
      </c>
      <c r="X139" s="4">
        <v>1</v>
      </c>
      <c r="Y139" s="4">
        <v>8.6500000000000092</v>
      </c>
      <c r="Z139" s="2">
        <f>1*6*7.65</f>
        <v>45.900000000000006</v>
      </c>
      <c r="AA139" s="4">
        <v>1</v>
      </c>
      <c r="AB139" s="4">
        <v>6</v>
      </c>
      <c r="AC139" s="4">
        <v>7.6499999999999977</v>
      </c>
      <c r="AD139" s="2">
        <f>1*1.05*6.65</f>
        <v>6.9825000000000008</v>
      </c>
      <c r="AE139" s="4">
        <v>1</v>
      </c>
      <c r="AF139" s="4">
        <v>1.05</v>
      </c>
      <c r="AG139" s="4">
        <v>6.6499999999999977</v>
      </c>
      <c r="AH139" s="2">
        <f>1*6.05*5.65</f>
        <v>34.182500000000005</v>
      </c>
      <c r="AI139" s="4">
        <v>1</v>
      </c>
      <c r="AJ139" s="4">
        <v>6.05</v>
      </c>
      <c r="AK139" s="4">
        <v>5.6499999999999977</v>
      </c>
    </row>
    <row r="140" spans="22:37" x14ac:dyDescent="0.25">
      <c r="V140" s="2">
        <f>1*1*9.65000000000001</f>
        <v>9.6500000000000092</v>
      </c>
      <c r="W140" s="4">
        <v>1</v>
      </c>
      <c r="X140" s="4">
        <v>1</v>
      </c>
      <c r="Y140" s="4">
        <v>9.6500000000000092</v>
      </c>
      <c r="Z140" s="2">
        <f>1*6*8.65000000000001</f>
        <v>51.900000000000055</v>
      </c>
      <c r="AA140" s="4">
        <v>1</v>
      </c>
      <c r="AB140" s="4">
        <v>6</v>
      </c>
      <c r="AC140" s="4">
        <v>8.6500000000000092</v>
      </c>
      <c r="AD140" s="2">
        <f>1*1.05*7.65</f>
        <v>8.0325000000000006</v>
      </c>
      <c r="AE140" s="4">
        <v>1</v>
      </c>
      <c r="AF140" s="4">
        <v>1.05</v>
      </c>
      <c r="AG140" s="4">
        <v>7.6499999999999977</v>
      </c>
      <c r="AH140" s="2">
        <f>1*6.05*6.65</f>
        <v>40.232500000000002</v>
      </c>
      <c r="AI140" s="4">
        <v>1</v>
      </c>
      <c r="AJ140" s="4">
        <v>6.05</v>
      </c>
      <c r="AK140" s="4">
        <v>6.6499999999999977</v>
      </c>
    </row>
    <row r="141" spans="22:37" x14ac:dyDescent="0.25">
      <c r="V141" s="2">
        <f>1*1*10.65</f>
        <v>10.65</v>
      </c>
      <c r="W141" s="4">
        <v>1</v>
      </c>
      <c r="X141" s="4">
        <v>1</v>
      </c>
      <c r="Y141" s="4">
        <v>10.650000000000009</v>
      </c>
      <c r="Z141" s="2">
        <f>1*6*9.65000000000001</f>
        <v>57.900000000000055</v>
      </c>
      <c r="AA141" s="4">
        <v>1</v>
      </c>
      <c r="AB141" s="4">
        <v>6</v>
      </c>
      <c r="AC141" s="4">
        <v>9.6500000000000092</v>
      </c>
      <c r="AD141" s="2">
        <f>1*1.05*8.65000000000001</f>
        <v>9.0825000000000102</v>
      </c>
      <c r="AE141" s="4">
        <v>1</v>
      </c>
      <c r="AF141" s="4">
        <v>1.05</v>
      </c>
      <c r="AG141" s="4">
        <v>8.6500000000000092</v>
      </c>
      <c r="AH141" s="2">
        <f>1*6.05*7.65</f>
        <v>46.282499999999999</v>
      </c>
      <c r="AI141" s="4">
        <v>1</v>
      </c>
      <c r="AJ141" s="4">
        <v>6.05</v>
      </c>
      <c r="AK141" s="4">
        <v>7.6499999999999977</v>
      </c>
    </row>
    <row r="142" spans="22:37" x14ac:dyDescent="0.25">
      <c r="V142" s="2">
        <f>1*1*1.7</f>
        <v>1.7</v>
      </c>
      <c r="W142" s="4">
        <v>1</v>
      </c>
      <c r="X142" s="4">
        <v>1</v>
      </c>
      <c r="Y142" s="4">
        <v>1.7000000000000006</v>
      </c>
      <c r="Z142" s="2">
        <f>1*6*10.65</f>
        <v>63.900000000000006</v>
      </c>
      <c r="AA142" s="4">
        <v>1</v>
      </c>
      <c r="AB142" s="4">
        <v>6</v>
      </c>
      <c r="AC142" s="4">
        <v>10.650000000000009</v>
      </c>
      <c r="AD142" s="2">
        <f>1*1.05*9.65000000000001</f>
        <v>10.132500000000011</v>
      </c>
      <c r="AE142" s="4">
        <v>1</v>
      </c>
      <c r="AF142" s="4">
        <v>1.05</v>
      </c>
      <c r="AG142" s="4">
        <v>9.6500000000000092</v>
      </c>
      <c r="AH142" s="2">
        <f>1*6.05*8.65000000000001</f>
        <v>52.332500000000053</v>
      </c>
      <c r="AI142" s="4">
        <v>1</v>
      </c>
      <c r="AJ142" s="4">
        <v>6.05</v>
      </c>
      <c r="AK142" s="4">
        <v>8.6500000000000092</v>
      </c>
    </row>
    <row r="143" spans="22:37" x14ac:dyDescent="0.25">
      <c r="V143" s="2">
        <f>1*1*2.7</f>
        <v>2.7</v>
      </c>
      <c r="W143" s="4">
        <v>1</v>
      </c>
      <c r="X143" s="4">
        <v>1</v>
      </c>
      <c r="Y143" s="4">
        <v>2.6999999999999975</v>
      </c>
      <c r="Z143" s="2">
        <f>1*6*1.7</f>
        <v>10.199999999999999</v>
      </c>
      <c r="AA143" s="4">
        <v>1</v>
      </c>
      <c r="AB143" s="4">
        <v>6</v>
      </c>
      <c r="AC143" s="4">
        <v>1.7000000000000006</v>
      </c>
      <c r="AD143" s="2">
        <f>1*1.05*10.65</f>
        <v>11.182500000000001</v>
      </c>
      <c r="AE143" s="4">
        <v>1</v>
      </c>
      <c r="AF143" s="4">
        <v>1.05</v>
      </c>
      <c r="AG143" s="4">
        <v>10.650000000000009</v>
      </c>
      <c r="AH143" s="2">
        <f>1*6.05*9.65000000000001</f>
        <v>58.382500000000057</v>
      </c>
      <c r="AI143" s="4">
        <v>1</v>
      </c>
      <c r="AJ143" s="4">
        <v>6.05</v>
      </c>
      <c r="AK143" s="4">
        <v>9.6500000000000092</v>
      </c>
    </row>
    <row r="144" spans="22:37" x14ac:dyDescent="0.25">
      <c r="V144" s="2">
        <f>1*1*3.7</f>
        <v>3.7</v>
      </c>
      <c r="W144" s="4">
        <v>1</v>
      </c>
      <c r="X144" s="4">
        <v>1</v>
      </c>
      <c r="Y144" s="4">
        <v>3.6999999999999975</v>
      </c>
      <c r="Z144" s="2">
        <f>1*6*2.7</f>
        <v>16.200000000000003</v>
      </c>
      <c r="AA144" s="4">
        <v>1</v>
      </c>
      <c r="AB144" s="4">
        <v>6</v>
      </c>
      <c r="AC144" s="4">
        <v>2.6999999999999975</v>
      </c>
      <c r="AD144" s="2">
        <f>1*1.05*1.7</f>
        <v>1.7849999999999999</v>
      </c>
      <c r="AE144" s="4">
        <v>1</v>
      </c>
      <c r="AF144" s="4">
        <v>1.05</v>
      </c>
      <c r="AG144" s="4">
        <v>1.7000000000000006</v>
      </c>
      <c r="AH144" s="2">
        <f>1*6.05*10.65</f>
        <v>64.432500000000005</v>
      </c>
      <c r="AI144" s="4">
        <v>1</v>
      </c>
      <c r="AJ144" s="4">
        <v>6.05</v>
      </c>
      <c r="AK144" s="4">
        <v>10.650000000000009</v>
      </c>
    </row>
    <row r="145" spans="22:37" x14ac:dyDescent="0.25">
      <c r="V145" s="2">
        <f>1*1*4.7</f>
        <v>4.7</v>
      </c>
      <c r="W145" s="4">
        <v>1</v>
      </c>
      <c r="X145" s="4">
        <v>1</v>
      </c>
      <c r="Y145" s="4">
        <v>4.6999999999999975</v>
      </c>
      <c r="Z145" s="2">
        <f>1*6*3.7</f>
        <v>22.200000000000003</v>
      </c>
      <c r="AA145" s="4">
        <v>1</v>
      </c>
      <c r="AB145" s="4">
        <v>6</v>
      </c>
      <c r="AC145" s="4">
        <v>3.6999999999999975</v>
      </c>
      <c r="AD145" s="2">
        <f>1*1.05*2.7</f>
        <v>2.8350000000000004</v>
      </c>
      <c r="AE145" s="4">
        <v>1</v>
      </c>
      <c r="AF145" s="4">
        <v>1.05</v>
      </c>
      <c r="AG145" s="4">
        <v>2.6999999999999975</v>
      </c>
      <c r="AH145" s="2">
        <f>1*6.05*1.7</f>
        <v>10.285</v>
      </c>
      <c r="AI145" s="4">
        <v>1</v>
      </c>
      <c r="AJ145" s="4">
        <v>6.05</v>
      </c>
      <c r="AK145" s="4">
        <v>1.7000000000000006</v>
      </c>
    </row>
    <row r="146" spans="22:37" x14ac:dyDescent="0.25">
      <c r="V146" s="2">
        <f>1*1*5.7</f>
        <v>5.7</v>
      </c>
      <c r="W146" s="4">
        <v>1</v>
      </c>
      <c r="X146" s="4">
        <v>1</v>
      </c>
      <c r="Y146" s="4">
        <v>5.6999999999999975</v>
      </c>
      <c r="Z146" s="2">
        <f>1*6*4.7</f>
        <v>28.200000000000003</v>
      </c>
      <c r="AA146" s="4">
        <v>1</v>
      </c>
      <c r="AB146" s="4">
        <v>6</v>
      </c>
      <c r="AC146" s="4">
        <v>4.6999999999999975</v>
      </c>
      <c r="AD146" s="2">
        <f>1*1.05*3.7</f>
        <v>3.8850000000000002</v>
      </c>
      <c r="AE146" s="4">
        <v>1</v>
      </c>
      <c r="AF146" s="4">
        <v>1.05</v>
      </c>
      <c r="AG146" s="4">
        <v>3.6999999999999975</v>
      </c>
      <c r="AH146" s="2">
        <f>1*6.05*2.7</f>
        <v>16.335000000000001</v>
      </c>
      <c r="AI146" s="4">
        <v>1</v>
      </c>
      <c r="AJ146" s="4">
        <v>6.05</v>
      </c>
      <c r="AK146" s="4">
        <v>2.6999999999999975</v>
      </c>
    </row>
    <row r="147" spans="22:37" x14ac:dyDescent="0.25">
      <c r="V147" s="2">
        <f>1*1*6.7</f>
        <v>6.7</v>
      </c>
      <c r="W147" s="4">
        <v>1</v>
      </c>
      <c r="X147" s="4">
        <v>1</v>
      </c>
      <c r="Y147" s="4">
        <v>6.6999999999999975</v>
      </c>
      <c r="Z147" s="2">
        <f>1*6*5.7</f>
        <v>34.200000000000003</v>
      </c>
      <c r="AA147" s="4">
        <v>1</v>
      </c>
      <c r="AB147" s="4">
        <v>6</v>
      </c>
      <c r="AC147" s="4">
        <v>5.6999999999999975</v>
      </c>
      <c r="AD147" s="2">
        <f>1*1.05*4.7</f>
        <v>4.9350000000000005</v>
      </c>
      <c r="AE147" s="4">
        <v>1</v>
      </c>
      <c r="AF147" s="4">
        <v>1.05</v>
      </c>
      <c r="AG147" s="4">
        <v>4.6999999999999975</v>
      </c>
      <c r="AH147" s="2">
        <f>1*6.05*3.7</f>
        <v>22.385000000000002</v>
      </c>
      <c r="AI147" s="4">
        <v>1</v>
      </c>
      <c r="AJ147" s="4">
        <v>6.05</v>
      </c>
      <c r="AK147" s="4">
        <v>3.6999999999999975</v>
      </c>
    </row>
    <row r="148" spans="22:37" x14ac:dyDescent="0.25">
      <c r="V148" s="2">
        <f>1*1*7.7</f>
        <v>7.7</v>
      </c>
      <c r="W148" s="4">
        <v>1</v>
      </c>
      <c r="X148" s="4">
        <v>1</v>
      </c>
      <c r="Y148" s="4">
        <v>7.6999999999999975</v>
      </c>
      <c r="Z148" s="2">
        <f>1*6*6.7</f>
        <v>40.200000000000003</v>
      </c>
      <c r="AA148" s="4">
        <v>1</v>
      </c>
      <c r="AB148" s="4">
        <v>6</v>
      </c>
      <c r="AC148" s="4">
        <v>6.6999999999999975</v>
      </c>
      <c r="AD148" s="2">
        <f>1*1.05*5.7</f>
        <v>5.9850000000000003</v>
      </c>
      <c r="AE148" s="4">
        <v>1</v>
      </c>
      <c r="AF148" s="4">
        <v>1.05</v>
      </c>
      <c r="AG148" s="4">
        <v>5.6999999999999975</v>
      </c>
      <c r="AH148" s="2">
        <f>1*6.05*4.7</f>
        <v>28.434999999999999</v>
      </c>
      <c r="AI148" s="4">
        <v>1</v>
      </c>
      <c r="AJ148" s="4">
        <v>6.05</v>
      </c>
      <c r="AK148" s="4">
        <v>4.6999999999999975</v>
      </c>
    </row>
    <row r="149" spans="22:37" x14ac:dyDescent="0.25">
      <c r="V149" s="2">
        <f>1*1*8.70000000000001</f>
        <v>8.7000000000000099</v>
      </c>
      <c r="W149" s="4">
        <v>1</v>
      </c>
      <c r="X149" s="4">
        <v>1</v>
      </c>
      <c r="Y149" s="4">
        <v>8.7000000000000099</v>
      </c>
      <c r="Z149" s="2">
        <f>1*6*7.7</f>
        <v>46.2</v>
      </c>
      <c r="AA149" s="4">
        <v>1</v>
      </c>
      <c r="AB149" s="4">
        <v>6</v>
      </c>
      <c r="AC149" s="4">
        <v>7.6999999999999975</v>
      </c>
      <c r="AD149" s="2">
        <f>1*1.05*6.7</f>
        <v>7.0350000000000001</v>
      </c>
      <c r="AE149" s="4">
        <v>1</v>
      </c>
      <c r="AF149" s="4">
        <v>1.05</v>
      </c>
      <c r="AG149" s="4">
        <v>6.6999999999999975</v>
      </c>
      <c r="AH149" s="2">
        <f>1*6.05*5.7</f>
        <v>34.484999999999999</v>
      </c>
      <c r="AI149" s="4">
        <v>1</v>
      </c>
      <c r="AJ149" s="4">
        <v>6.05</v>
      </c>
      <c r="AK149" s="4">
        <v>5.6999999999999975</v>
      </c>
    </row>
    <row r="150" spans="22:37" x14ac:dyDescent="0.25">
      <c r="V150" s="2">
        <f>1*1*9.70000000000001</f>
        <v>9.7000000000000099</v>
      </c>
      <c r="W150" s="4">
        <v>1</v>
      </c>
      <c r="X150" s="4">
        <v>1</v>
      </c>
      <c r="Y150" s="4">
        <v>9.7000000000000099</v>
      </c>
      <c r="Z150" s="2">
        <f>1*6*8.70000000000001</f>
        <v>52.20000000000006</v>
      </c>
      <c r="AA150" s="4">
        <v>1</v>
      </c>
      <c r="AB150" s="4">
        <v>6</v>
      </c>
      <c r="AC150" s="4">
        <v>8.7000000000000099</v>
      </c>
      <c r="AD150" s="2">
        <f>1*1.05*7.7</f>
        <v>8.0850000000000009</v>
      </c>
      <c r="AE150" s="4">
        <v>1</v>
      </c>
      <c r="AF150" s="4">
        <v>1.05</v>
      </c>
      <c r="AG150" s="4">
        <v>7.6999999999999975</v>
      </c>
      <c r="AH150" s="2">
        <f>1*6.05*6.7</f>
        <v>40.534999999999997</v>
      </c>
      <c r="AI150" s="4">
        <v>1</v>
      </c>
      <c r="AJ150" s="4">
        <v>6.05</v>
      </c>
      <c r="AK150" s="4">
        <v>6.6999999999999975</v>
      </c>
    </row>
    <row r="151" spans="22:37" x14ac:dyDescent="0.25">
      <c r="V151" s="2">
        <f>1*1*10.7</f>
        <v>10.7</v>
      </c>
      <c r="W151" s="4">
        <v>1</v>
      </c>
      <c r="X151" s="4">
        <v>1</v>
      </c>
      <c r="Y151" s="4">
        <v>10.70000000000001</v>
      </c>
      <c r="Z151" s="2">
        <f>1*6*9.70000000000001</f>
        <v>58.20000000000006</v>
      </c>
      <c r="AA151" s="4">
        <v>1</v>
      </c>
      <c r="AB151" s="4">
        <v>6</v>
      </c>
      <c r="AC151" s="4">
        <v>9.7000000000000099</v>
      </c>
      <c r="AD151" s="2">
        <f>1*1.05*8.70000000000001</f>
        <v>9.1350000000000104</v>
      </c>
      <c r="AE151" s="4">
        <v>1</v>
      </c>
      <c r="AF151" s="4">
        <v>1.05</v>
      </c>
      <c r="AG151" s="4">
        <v>8.7000000000000099</v>
      </c>
      <c r="AH151" s="2">
        <f>1*6.05*7.7</f>
        <v>46.585000000000001</v>
      </c>
      <c r="AI151" s="4">
        <v>1</v>
      </c>
      <c r="AJ151" s="4">
        <v>6.05</v>
      </c>
      <c r="AK151" s="4">
        <v>7.6999999999999975</v>
      </c>
    </row>
    <row r="152" spans="22:37" x14ac:dyDescent="0.25">
      <c r="V152" s="2">
        <f>1*1*1.75</f>
        <v>1.75</v>
      </c>
      <c r="W152" s="4">
        <v>1</v>
      </c>
      <c r="X152" s="4">
        <v>1</v>
      </c>
      <c r="Y152" s="4">
        <v>1.7500000000000007</v>
      </c>
      <c r="Z152" s="2">
        <f>1*6*10.7</f>
        <v>64.199999999999989</v>
      </c>
      <c r="AA152" s="4">
        <v>1</v>
      </c>
      <c r="AB152" s="4">
        <v>6</v>
      </c>
      <c r="AC152" s="4">
        <v>10.70000000000001</v>
      </c>
      <c r="AD152" s="2">
        <f>1*1.05*9.70000000000001</f>
        <v>10.185000000000011</v>
      </c>
      <c r="AE152" s="4">
        <v>1</v>
      </c>
      <c r="AF152" s="4">
        <v>1.05</v>
      </c>
      <c r="AG152" s="4">
        <v>9.7000000000000099</v>
      </c>
      <c r="AH152" s="2">
        <f>1*6.05*8.70000000000001</f>
        <v>52.635000000000062</v>
      </c>
      <c r="AI152" s="4">
        <v>1</v>
      </c>
      <c r="AJ152" s="4">
        <v>6.05</v>
      </c>
      <c r="AK152" s="4">
        <v>8.7000000000000099</v>
      </c>
    </row>
    <row r="153" spans="22:37" x14ac:dyDescent="0.25">
      <c r="V153" s="2">
        <f>1*1*2.75</f>
        <v>2.75</v>
      </c>
      <c r="W153" s="4">
        <v>1</v>
      </c>
      <c r="X153" s="4">
        <v>1</v>
      </c>
      <c r="Y153" s="4">
        <v>2.7499999999999973</v>
      </c>
      <c r="Z153" s="2">
        <f>1*6*1.75</f>
        <v>10.5</v>
      </c>
      <c r="AA153" s="4">
        <v>1</v>
      </c>
      <c r="AB153" s="4">
        <v>6</v>
      </c>
      <c r="AC153" s="4">
        <v>1.7500000000000007</v>
      </c>
      <c r="AD153" s="2">
        <f>1*1.05*10.7</f>
        <v>11.234999999999999</v>
      </c>
      <c r="AE153" s="4">
        <v>1</v>
      </c>
      <c r="AF153" s="4">
        <v>1.05</v>
      </c>
      <c r="AG153" s="4">
        <v>10.70000000000001</v>
      </c>
      <c r="AH153" s="2">
        <f>1*6.05*9.70000000000001</f>
        <v>58.685000000000059</v>
      </c>
      <c r="AI153" s="4">
        <v>1</v>
      </c>
      <c r="AJ153" s="4">
        <v>6.05</v>
      </c>
      <c r="AK153" s="4">
        <v>9.7000000000000099</v>
      </c>
    </row>
    <row r="154" spans="22:37" x14ac:dyDescent="0.25">
      <c r="V154" s="2">
        <f>1*1*3.75</f>
        <v>3.75</v>
      </c>
      <c r="W154" s="4">
        <v>1</v>
      </c>
      <c r="X154" s="4">
        <v>1</v>
      </c>
      <c r="Y154" s="4">
        <v>3.7499999999999973</v>
      </c>
      <c r="Z154" s="2">
        <f>1*6*2.75</f>
        <v>16.5</v>
      </c>
      <c r="AA154" s="4">
        <v>1</v>
      </c>
      <c r="AB154" s="4">
        <v>6</v>
      </c>
      <c r="AC154" s="4">
        <v>2.7499999999999973</v>
      </c>
      <c r="AD154" s="2">
        <f>1*1.05*1.75</f>
        <v>1.8375000000000001</v>
      </c>
      <c r="AE154" s="4">
        <v>1</v>
      </c>
      <c r="AF154" s="4">
        <v>1.05</v>
      </c>
      <c r="AG154" s="4">
        <v>1.7500000000000007</v>
      </c>
      <c r="AH154" s="2">
        <f>1*6.05*10.7</f>
        <v>64.734999999999999</v>
      </c>
      <c r="AI154" s="4">
        <v>1</v>
      </c>
      <c r="AJ154" s="4">
        <v>6.05</v>
      </c>
      <c r="AK154" s="4">
        <v>10.70000000000001</v>
      </c>
    </row>
    <row r="155" spans="22:37" x14ac:dyDescent="0.25">
      <c r="V155" s="2">
        <f>1*1*4.75</f>
        <v>4.75</v>
      </c>
      <c r="W155" s="4">
        <v>1</v>
      </c>
      <c r="X155" s="4">
        <v>1</v>
      </c>
      <c r="Y155" s="4">
        <v>4.7499999999999973</v>
      </c>
      <c r="Z155" s="2">
        <f>1*6*3.75</f>
        <v>22.5</v>
      </c>
      <c r="AA155" s="4">
        <v>1</v>
      </c>
      <c r="AB155" s="4">
        <v>6</v>
      </c>
      <c r="AC155" s="4">
        <v>3.7499999999999973</v>
      </c>
      <c r="AD155" s="2">
        <f>1*1.05*2.75</f>
        <v>2.8875000000000002</v>
      </c>
      <c r="AE155" s="4">
        <v>1</v>
      </c>
      <c r="AF155" s="4">
        <v>1.05</v>
      </c>
      <c r="AG155" s="4">
        <v>2.7499999999999973</v>
      </c>
      <c r="AH155" s="2">
        <f>1*6.05*1.75</f>
        <v>10.5875</v>
      </c>
      <c r="AI155" s="4">
        <v>1</v>
      </c>
      <c r="AJ155" s="4">
        <v>6.05</v>
      </c>
      <c r="AK155" s="4">
        <v>1.7500000000000007</v>
      </c>
    </row>
    <row r="156" spans="22:37" x14ac:dyDescent="0.25">
      <c r="V156" s="2">
        <f>1*1*5.75</f>
        <v>5.75</v>
      </c>
      <c r="W156" s="4">
        <v>1</v>
      </c>
      <c r="X156" s="4">
        <v>1</v>
      </c>
      <c r="Y156" s="4">
        <v>5.7499999999999973</v>
      </c>
      <c r="Z156" s="2">
        <f>1*6*4.75</f>
        <v>28.5</v>
      </c>
      <c r="AA156" s="4">
        <v>1</v>
      </c>
      <c r="AB156" s="4">
        <v>6</v>
      </c>
      <c r="AC156" s="4">
        <v>4.7499999999999973</v>
      </c>
      <c r="AD156" s="2">
        <f>1*1.05*3.75</f>
        <v>3.9375</v>
      </c>
      <c r="AE156" s="4">
        <v>1</v>
      </c>
      <c r="AF156" s="4">
        <v>1.05</v>
      </c>
      <c r="AG156" s="4">
        <v>3.7499999999999973</v>
      </c>
      <c r="AH156" s="2">
        <f>1*6.05*2.75</f>
        <v>16.637499999999999</v>
      </c>
      <c r="AI156" s="4">
        <v>1</v>
      </c>
      <c r="AJ156" s="4">
        <v>6.05</v>
      </c>
      <c r="AK156" s="4">
        <v>2.7499999999999973</v>
      </c>
    </row>
    <row r="157" spans="22:37" x14ac:dyDescent="0.25">
      <c r="V157" s="2">
        <f>1*1*6.75</f>
        <v>6.75</v>
      </c>
      <c r="W157" s="4">
        <v>1</v>
      </c>
      <c r="X157" s="4">
        <v>1</v>
      </c>
      <c r="Y157" s="4">
        <v>6.7499999999999973</v>
      </c>
      <c r="Z157" s="2">
        <f>1*6*5.75</f>
        <v>34.5</v>
      </c>
      <c r="AA157" s="4">
        <v>1</v>
      </c>
      <c r="AB157" s="4">
        <v>6</v>
      </c>
      <c r="AC157" s="4">
        <v>5.7499999999999973</v>
      </c>
      <c r="AD157" s="2">
        <f>1*1.05*4.75</f>
        <v>4.9874999999999998</v>
      </c>
      <c r="AE157" s="4">
        <v>1</v>
      </c>
      <c r="AF157" s="4">
        <v>1.05</v>
      </c>
      <c r="AG157" s="4">
        <v>4.7499999999999973</v>
      </c>
      <c r="AH157" s="2">
        <f>1*6.05*3.75</f>
        <v>22.6875</v>
      </c>
      <c r="AI157" s="4">
        <v>1</v>
      </c>
      <c r="AJ157" s="4">
        <v>6.05</v>
      </c>
      <c r="AK157" s="4">
        <v>3.7499999999999973</v>
      </c>
    </row>
    <row r="158" spans="22:37" x14ac:dyDescent="0.25">
      <c r="V158" s="2">
        <f>1*1*7.75</f>
        <v>7.75</v>
      </c>
      <c r="W158" s="4">
        <v>1</v>
      </c>
      <c r="X158" s="4">
        <v>1</v>
      </c>
      <c r="Y158" s="4">
        <v>7.7499999999999973</v>
      </c>
      <c r="Z158" s="2">
        <f>1*6*6.75</f>
        <v>40.5</v>
      </c>
      <c r="AA158" s="4">
        <v>1</v>
      </c>
      <c r="AB158" s="4">
        <v>6</v>
      </c>
      <c r="AC158" s="4">
        <v>6.7499999999999973</v>
      </c>
      <c r="AD158" s="2">
        <f>1*1.05*5.75</f>
        <v>6.0375000000000005</v>
      </c>
      <c r="AE158" s="4">
        <v>1</v>
      </c>
      <c r="AF158" s="4">
        <v>1.05</v>
      </c>
      <c r="AG158" s="4">
        <v>5.7499999999999973</v>
      </c>
      <c r="AH158" s="2">
        <f>1*6.05*4.75</f>
        <v>28.737500000000001</v>
      </c>
      <c r="AI158" s="4">
        <v>1</v>
      </c>
      <c r="AJ158" s="4">
        <v>6.05</v>
      </c>
      <c r="AK158" s="4">
        <v>4.7499999999999973</v>
      </c>
    </row>
    <row r="159" spans="22:37" x14ac:dyDescent="0.25">
      <c r="V159" s="2">
        <f>1*1*8.75000000000001</f>
        <v>8.7500000000000107</v>
      </c>
      <c r="W159" s="4">
        <v>1</v>
      </c>
      <c r="X159" s="4">
        <v>1</v>
      </c>
      <c r="Y159" s="4">
        <v>8.7500000000000107</v>
      </c>
      <c r="Z159" s="2">
        <f>1*6*7.75</f>
        <v>46.5</v>
      </c>
      <c r="AA159" s="4">
        <v>1</v>
      </c>
      <c r="AB159" s="4">
        <v>6</v>
      </c>
      <c r="AC159" s="4">
        <v>7.7499999999999973</v>
      </c>
      <c r="AD159" s="2">
        <f>1*1.05*6.75</f>
        <v>7.0875000000000004</v>
      </c>
      <c r="AE159" s="4">
        <v>1</v>
      </c>
      <c r="AF159" s="4">
        <v>1.05</v>
      </c>
      <c r="AG159" s="4">
        <v>6.7499999999999973</v>
      </c>
      <c r="AH159" s="2">
        <f>1*6.05*5.75</f>
        <v>34.787500000000001</v>
      </c>
      <c r="AI159" s="4">
        <v>1</v>
      </c>
      <c r="AJ159" s="4">
        <v>6.05</v>
      </c>
      <c r="AK159" s="4">
        <v>5.7499999999999973</v>
      </c>
    </row>
    <row r="160" spans="22:37" x14ac:dyDescent="0.25">
      <c r="V160" s="2">
        <f>1*1*9.75000000000001</f>
        <v>9.7500000000000107</v>
      </c>
      <c r="W160" s="4">
        <v>1</v>
      </c>
      <c r="X160" s="4">
        <v>1</v>
      </c>
      <c r="Y160" s="4">
        <v>9.7500000000000107</v>
      </c>
      <c r="Z160" s="2">
        <f>1*6*8.75000000000001</f>
        <v>52.500000000000064</v>
      </c>
      <c r="AA160" s="4">
        <v>1</v>
      </c>
      <c r="AB160" s="4">
        <v>6</v>
      </c>
      <c r="AC160" s="4">
        <v>8.7500000000000107</v>
      </c>
      <c r="AD160" s="2">
        <f>1*1.05*7.75</f>
        <v>8.1375000000000011</v>
      </c>
      <c r="AE160" s="4">
        <v>1</v>
      </c>
      <c r="AF160" s="4">
        <v>1.05</v>
      </c>
      <c r="AG160" s="4">
        <v>7.7499999999999973</v>
      </c>
      <c r="AH160" s="2">
        <f>1*6.05*6.75</f>
        <v>40.837499999999999</v>
      </c>
      <c r="AI160" s="4">
        <v>1</v>
      </c>
      <c r="AJ160" s="4">
        <v>6.05</v>
      </c>
      <c r="AK160" s="4">
        <v>6.7499999999999973</v>
      </c>
    </row>
    <row r="161" spans="22:37" x14ac:dyDescent="0.25">
      <c r="V161" s="2">
        <f>1*1*10.75</f>
        <v>10.75</v>
      </c>
      <c r="W161" s="4">
        <v>1</v>
      </c>
      <c r="X161" s="4">
        <v>1</v>
      </c>
      <c r="Y161" s="4">
        <v>10.750000000000011</v>
      </c>
      <c r="Z161" s="2">
        <f>1*6*9.75000000000001</f>
        <v>58.500000000000064</v>
      </c>
      <c r="AA161" s="4">
        <v>1</v>
      </c>
      <c r="AB161" s="4">
        <v>6</v>
      </c>
      <c r="AC161" s="4">
        <v>9.7500000000000107</v>
      </c>
      <c r="AD161" s="2">
        <f>1*1.05*8.75000000000001</f>
        <v>9.1875000000000124</v>
      </c>
      <c r="AE161" s="4">
        <v>1</v>
      </c>
      <c r="AF161" s="4">
        <v>1.05</v>
      </c>
      <c r="AG161" s="4">
        <v>8.7500000000000107</v>
      </c>
      <c r="AH161" s="2">
        <f>1*6.05*7.75</f>
        <v>46.887499999999996</v>
      </c>
      <c r="AI161" s="4">
        <v>1</v>
      </c>
      <c r="AJ161" s="4">
        <v>6.05</v>
      </c>
      <c r="AK161" s="4">
        <v>7.7499999999999973</v>
      </c>
    </row>
    <row r="162" spans="22:37" x14ac:dyDescent="0.25">
      <c r="V162" s="2">
        <f>1*1*1.8</f>
        <v>1.8</v>
      </c>
      <c r="W162" s="4">
        <v>1</v>
      </c>
      <c r="X162" s="4">
        <v>1</v>
      </c>
      <c r="Y162" s="4">
        <v>1.8000000000000007</v>
      </c>
      <c r="Z162" s="2">
        <f>1*6*10.75</f>
        <v>64.5</v>
      </c>
      <c r="AA162" s="4">
        <v>1</v>
      </c>
      <c r="AB162" s="4">
        <v>6</v>
      </c>
      <c r="AC162" s="4">
        <v>10.750000000000011</v>
      </c>
      <c r="AD162" s="2">
        <f>1*1.05*9.75000000000001</f>
        <v>10.237500000000011</v>
      </c>
      <c r="AE162" s="4">
        <v>1</v>
      </c>
      <c r="AF162" s="4">
        <v>1.05</v>
      </c>
      <c r="AG162" s="4">
        <v>9.7500000000000107</v>
      </c>
      <c r="AH162" s="2">
        <f>1*6.05*8.75000000000001</f>
        <v>52.937500000000064</v>
      </c>
      <c r="AI162" s="4">
        <v>1</v>
      </c>
      <c r="AJ162" s="4">
        <v>6.05</v>
      </c>
      <c r="AK162" s="4">
        <v>8.7500000000000107</v>
      </c>
    </row>
    <row r="163" spans="22:37" x14ac:dyDescent="0.25">
      <c r="V163" s="2">
        <f>1*1*2.8</f>
        <v>2.8</v>
      </c>
      <c r="W163" s="4">
        <v>1</v>
      </c>
      <c r="X163" s="4">
        <v>1</v>
      </c>
      <c r="Y163" s="4">
        <v>2.7999999999999972</v>
      </c>
      <c r="Z163" s="2">
        <f>1*6*1.8</f>
        <v>10.8</v>
      </c>
      <c r="AA163" s="4">
        <v>1</v>
      </c>
      <c r="AB163" s="4">
        <v>6</v>
      </c>
      <c r="AC163" s="4">
        <v>1.8000000000000007</v>
      </c>
      <c r="AD163" s="2">
        <f>1*1.05*10.75</f>
        <v>11.2875</v>
      </c>
      <c r="AE163" s="4">
        <v>1</v>
      </c>
      <c r="AF163" s="4">
        <v>1.05</v>
      </c>
      <c r="AG163" s="4">
        <v>10.750000000000011</v>
      </c>
      <c r="AH163" s="2">
        <f>1*6.05*9.75000000000001</f>
        <v>58.987500000000061</v>
      </c>
      <c r="AI163" s="4">
        <v>1</v>
      </c>
      <c r="AJ163" s="4">
        <v>6.05</v>
      </c>
      <c r="AK163" s="4">
        <v>9.7500000000000107</v>
      </c>
    </row>
    <row r="164" spans="22:37" x14ac:dyDescent="0.25">
      <c r="V164" s="2">
        <f>1*1*3.8</f>
        <v>3.8</v>
      </c>
      <c r="W164" s="4">
        <v>1</v>
      </c>
      <c r="X164" s="4">
        <v>1</v>
      </c>
      <c r="Y164" s="4">
        <v>3.7999999999999972</v>
      </c>
      <c r="Z164" s="2">
        <f>1*6*2.8</f>
        <v>16.799999999999997</v>
      </c>
      <c r="AA164" s="4">
        <v>1</v>
      </c>
      <c r="AB164" s="4">
        <v>6</v>
      </c>
      <c r="AC164" s="4">
        <v>2.7999999999999972</v>
      </c>
      <c r="AD164" s="2">
        <f>1*1.05*1.8</f>
        <v>1.8900000000000001</v>
      </c>
      <c r="AE164" s="4">
        <v>1</v>
      </c>
      <c r="AF164" s="4">
        <v>1.05</v>
      </c>
      <c r="AG164" s="4">
        <v>1.8000000000000007</v>
      </c>
      <c r="AH164" s="2">
        <f>1*6.05*10.75</f>
        <v>65.037499999999994</v>
      </c>
      <c r="AI164" s="4">
        <v>1</v>
      </c>
      <c r="AJ164" s="4">
        <v>6.05</v>
      </c>
      <c r="AK164" s="4">
        <v>10.750000000000011</v>
      </c>
    </row>
    <row r="165" spans="22:37" x14ac:dyDescent="0.25">
      <c r="V165" s="2">
        <f>1*1*4.8</f>
        <v>4.8</v>
      </c>
      <c r="W165" s="4">
        <v>1</v>
      </c>
      <c r="X165" s="4">
        <v>1</v>
      </c>
      <c r="Y165" s="4">
        <v>4.7999999999999972</v>
      </c>
      <c r="Z165" s="2">
        <f>1*6*3.8</f>
        <v>22.799999999999997</v>
      </c>
      <c r="AA165" s="4">
        <v>1</v>
      </c>
      <c r="AB165" s="4">
        <v>6</v>
      </c>
      <c r="AC165" s="4">
        <v>3.7999999999999972</v>
      </c>
      <c r="AD165" s="2">
        <f>1*1.05*2.8</f>
        <v>2.94</v>
      </c>
      <c r="AE165" s="4">
        <v>1</v>
      </c>
      <c r="AF165" s="4">
        <v>1.05</v>
      </c>
      <c r="AG165" s="4">
        <v>2.7999999999999972</v>
      </c>
      <c r="AH165" s="2">
        <f>1*6.05*1.8</f>
        <v>10.89</v>
      </c>
      <c r="AI165" s="4">
        <v>1</v>
      </c>
      <c r="AJ165" s="4">
        <v>6.05</v>
      </c>
      <c r="AK165" s="4">
        <v>1.8000000000000007</v>
      </c>
    </row>
    <row r="166" spans="22:37" x14ac:dyDescent="0.25">
      <c r="V166" s="2">
        <f>1*1*5.8</f>
        <v>5.8</v>
      </c>
      <c r="W166" s="4">
        <v>1</v>
      </c>
      <c r="X166" s="4">
        <v>1</v>
      </c>
      <c r="Y166" s="4">
        <v>5.7999999999999972</v>
      </c>
      <c r="Z166" s="2">
        <f>1*6*4.8</f>
        <v>28.799999999999997</v>
      </c>
      <c r="AA166" s="4">
        <v>1</v>
      </c>
      <c r="AB166" s="4">
        <v>6</v>
      </c>
      <c r="AC166" s="4">
        <v>4.7999999999999972</v>
      </c>
      <c r="AD166" s="2">
        <f>1*1.05*3.8</f>
        <v>3.9899999999999998</v>
      </c>
      <c r="AE166" s="4">
        <v>1</v>
      </c>
      <c r="AF166" s="4">
        <v>1.05</v>
      </c>
      <c r="AG166" s="4">
        <v>3.7999999999999972</v>
      </c>
      <c r="AH166" s="2">
        <f>1*6.05*2.8</f>
        <v>16.939999999999998</v>
      </c>
      <c r="AI166" s="4">
        <v>1</v>
      </c>
      <c r="AJ166" s="4">
        <v>6.05</v>
      </c>
      <c r="AK166" s="4">
        <v>2.7999999999999972</v>
      </c>
    </row>
    <row r="167" spans="22:37" x14ac:dyDescent="0.25">
      <c r="V167" s="2">
        <f>1*1*6.8</f>
        <v>6.8</v>
      </c>
      <c r="W167" s="4">
        <v>1</v>
      </c>
      <c r="X167" s="4">
        <v>1</v>
      </c>
      <c r="Y167" s="4">
        <v>6.7999999999999972</v>
      </c>
      <c r="Z167" s="2">
        <f>1*6*5.8</f>
        <v>34.799999999999997</v>
      </c>
      <c r="AA167" s="4">
        <v>1</v>
      </c>
      <c r="AB167" s="4">
        <v>6</v>
      </c>
      <c r="AC167" s="4">
        <v>5.7999999999999972</v>
      </c>
      <c r="AD167" s="2">
        <f>1*1.05*4.8</f>
        <v>5.04</v>
      </c>
      <c r="AE167" s="4">
        <v>1</v>
      </c>
      <c r="AF167" s="4">
        <v>1.05</v>
      </c>
      <c r="AG167" s="4">
        <v>4.7999999999999972</v>
      </c>
      <c r="AH167" s="2">
        <f>1*6.05*3.8</f>
        <v>22.99</v>
      </c>
      <c r="AI167" s="4">
        <v>1</v>
      </c>
      <c r="AJ167" s="4">
        <v>6.05</v>
      </c>
      <c r="AK167" s="4">
        <v>3.7999999999999972</v>
      </c>
    </row>
    <row r="168" spans="22:37" x14ac:dyDescent="0.25">
      <c r="V168" s="2">
        <f>1*1*7.8</f>
        <v>7.8</v>
      </c>
      <c r="W168" s="4">
        <v>1</v>
      </c>
      <c r="X168" s="4">
        <v>1</v>
      </c>
      <c r="Y168" s="4">
        <v>7.7999999999999972</v>
      </c>
      <c r="Z168" s="2">
        <f>1*6*6.8</f>
        <v>40.799999999999997</v>
      </c>
      <c r="AA168" s="4">
        <v>1</v>
      </c>
      <c r="AB168" s="4">
        <v>6</v>
      </c>
      <c r="AC168" s="4">
        <v>6.7999999999999972</v>
      </c>
      <c r="AD168" s="2">
        <f>1*1.05*5.8</f>
        <v>6.09</v>
      </c>
      <c r="AE168" s="4">
        <v>1</v>
      </c>
      <c r="AF168" s="4">
        <v>1.05</v>
      </c>
      <c r="AG168" s="4">
        <v>5.7999999999999972</v>
      </c>
      <c r="AH168" s="2">
        <f>1*6.05*4.8</f>
        <v>29.04</v>
      </c>
      <c r="AI168" s="4">
        <v>1</v>
      </c>
      <c r="AJ168" s="4">
        <v>6.05</v>
      </c>
      <c r="AK168" s="4">
        <v>4.7999999999999972</v>
      </c>
    </row>
    <row r="169" spans="22:37" x14ac:dyDescent="0.25">
      <c r="V169" s="2">
        <f>1*1*8.80000000000001</f>
        <v>8.8000000000000096</v>
      </c>
      <c r="W169" s="4">
        <v>1</v>
      </c>
      <c r="X169" s="4">
        <v>1</v>
      </c>
      <c r="Y169" s="4">
        <v>8.8000000000000114</v>
      </c>
      <c r="Z169" s="2">
        <f>1*6*7.8</f>
        <v>46.8</v>
      </c>
      <c r="AA169" s="4">
        <v>1</v>
      </c>
      <c r="AB169" s="4">
        <v>6</v>
      </c>
      <c r="AC169" s="4">
        <v>7.7999999999999972</v>
      </c>
      <c r="AD169" s="2">
        <f>1*1.05*6.8</f>
        <v>7.14</v>
      </c>
      <c r="AE169" s="4">
        <v>1</v>
      </c>
      <c r="AF169" s="4">
        <v>1.05</v>
      </c>
      <c r="AG169" s="4">
        <v>6.7999999999999972</v>
      </c>
      <c r="AH169" s="2">
        <f>1*6.05*5.8</f>
        <v>35.089999999999996</v>
      </c>
      <c r="AI169" s="4">
        <v>1</v>
      </c>
      <c r="AJ169" s="4">
        <v>6.05</v>
      </c>
      <c r="AK169" s="4">
        <v>5.7999999999999972</v>
      </c>
    </row>
    <row r="170" spans="22:37" x14ac:dyDescent="0.25">
      <c r="V170" s="2">
        <f>1*1*9.80000000000001</f>
        <v>9.8000000000000096</v>
      </c>
      <c r="W170" s="4">
        <v>1</v>
      </c>
      <c r="X170" s="4">
        <v>1</v>
      </c>
      <c r="Y170" s="4">
        <v>9.8000000000000114</v>
      </c>
      <c r="Z170" s="2">
        <f>1*6*8.80000000000001</f>
        <v>52.800000000000054</v>
      </c>
      <c r="AA170" s="4">
        <v>1</v>
      </c>
      <c r="AB170" s="4">
        <v>6</v>
      </c>
      <c r="AC170" s="4">
        <v>8.8000000000000114</v>
      </c>
      <c r="AD170" s="2">
        <f>1*1.05*7.8</f>
        <v>8.19</v>
      </c>
      <c r="AE170" s="4">
        <v>1</v>
      </c>
      <c r="AF170" s="4">
        <v>1.05</v>
      </c>
      <c r="AG170" s="4">
        <v>7.7999999999999972</v>
      </c>
      <c r="AH170" s="2">
        <f>1*6.05*6.8</f>
        <v>41.14</v>
      </c>
      <c r="AI170" s="4">
        <v>1</v>
      </c>
      <c r="AJ170" s="4">
        <v>6.05</v>
      </c>
      <c r="AK170" s="4">
        <v>6.7999999999999972</v>
      </c>
    </row>
    <row r="171" spans="22:37" x14ac:dyDescent="0.25">
      <c r="V171" s="2">
        <f>1*1*10.8</f>
        <v>10.8</v>
      </c>
      <c r="W171" s="4">
        <v>1</v>
      </c>
      <c r="X171" s="4">
        <v>1</v>
      </c>
      <c r="Y171" s="4">
        <v>10.800000000000011</v>
      </c>
      <c r="Z171" s="2">
        <f>1*6*9.80000000000001</f>
        <v>58.800000000000054</v>
      </c>
      <c r="AA171" s="4">
        <v>1</v>
      </c>
      <c r="AB171" s="4">
        <v>6</v>
      </c>
      <c r="AC171" s="4">
        <v>9.8000000000000114</v>
      </c>
      <c r="AD171" s="2">
        <f>1*1.05*8.80000000000001</f>
        <v>9.2400000000000109</v>
      </c>
      <c r="AE171" s="4">
        <v>1</v>
      </c>
      <c r="AF171" s="4">
        <v>1.05</v>
      </c>
      <c r="AG171" s="4">
        <v>8.8000000000000114</v>
      </c>
      <c r="AH171" s="2">
        <f>1*6.05*7.8</f>
        <v>47.19</v>
      </c>
      <c r="AI171" s="4">
        <v>1</v>
      </c>
      <c r="AJ171" s="4">
        <v>6.05</v>
      </c>
      <c r="AK171" s="4">
        <v>7.7999999999999972</v>
      </c>
    </row>
    <row r="172" spans="22:37" x14ac:dyDescent="0.25">
      <c r="V172" s="2">
        <f>1*1*1.85</f>
        <v>1.85</v>
      </c>
      <c r="W172" s="4">
        <v>1</v>
      </c>
      <c r="X172" s="4">
        <v>1</v>
      </c>
      <c r="Y172" s="4">
        <v>1.8500000000000008</v>
      </c>
      <c r="Z172" s="2">
        <f>1*6*10.8</f>
        <v>64.800000000000011</v>
      </c>
      <c r="AA172" s="4">
        <v>1</v>
      </c>
      <c r="AB172" s="4">
        <v>6</v>
      </c>
      <c r="AC172" s="4">
        <v>10.800000000000011</v>
      </c>
      <c r="AD172" s="2">
        <f>1*1.05*9.80000000000001</f>
        <v>10.29000000000001</v>
      </c>
      <c r="AE172" s="4">
        <v>1</v>
      </c>
      <c r="AF172" s="4">
        <v>1.05</v>
      </c>
      <c r="AG172" s="4">
        <v>9.8000000000000114</v>
      </c>
      <c r="AH172" s="2">
        <f>1*6.05*8.80000000000001</f>
        <v>53.240000000000059</v>
      </c>
      <c r="AI172" s="4">
        <v>1</v>
      </c>
      <c r="AJ172" s="4">
        <v>6.05</v>
      </c>
      <c r="AK172" s="4">
        <v>8.8000000000000114</v>
      </c>
    </row>
    <row r="173" spans="22:37" x14ac:dyDescent="0.25">
      <c r="V173" s="2">
        <f>1*1*2.85</f>
        <v>2.85</v>
      </c>
      <c r="W173" s="4">
        <v>1</v>
      </c>
      <c r="X173" s="4">
        <v>1</v>
      </c>
      <c r="Y173" s="4">
        <v>2.849999999999997</v>
      </c>
      <c r="Z173" s="2">
        <f>1*6*1.85</f>
        <v>11.100000000000001</v>
      </c>
      <c r="AA173" s="4">
        <v>1</v>
      </c>
      <c r="AB173" s="4">
        <v>6</v>
      </c>
      <c r="AC173" s="4">
        <v>1.8500000000000008</v>
      </c>
      <c r="AD173" s="2">
        <f>1*1.05*10.8</f>
        <v>11.340000000000002</v>
      </c>
      <c r="AE173" s="4">
        <v>1</v>
      </c>
      <c r="AF173" s="4">
        <v>1.05</v>
      </c>
      <c r="AG173" s="4">
        <v>10.800000000000011</v>
      </c>
      <c r="AH173" s="2">
        <f>1*6.05*9.80000000000001</f>
        <v>59.290000000000056</v>
      </c>
      <c r="AI173" s="4">
        <v>1</v>
      </c>
      <c r="AJ173" s="4">
        <v>6.05</v>
      </c>
      <c r="AK173" s="4">
        <v>9.8000000000000114</v>
      </c>
    </row>
    <row r="174" spans="22:37" x14ac:dyDescent="0.25">
      <c r="V174" s="2">
        <f>1*1*3.85</f>
        <v>3.85</v>
      </c>
      <c r="W174" s="4">
        <v>1</v>
      </c>
      <c r="X174" s="4">
        <v>1</v>
      </c>
      <c r="Y174" s="4">
        <v>3.849999999999997</v>
      </c>
      <c r="Z174" s="2">
        <f>1*6*2.85</f>
        <v>17.100000000000001</v>
      </c>
      <c r="AA174" s="4">
        <v>1</v>
      </c>
      <c r="AB174" s="4">
        <v>6</v>
      </c>
      <c r="AC174" s="4">
        <v>2.849999999999997</v>
      </c>
      <c r="AD174" s="2">
        <f>1*1.05*1.85</f>
        <v>1.9425000000000001</v>
      </c>
      <c r="AE174" s="4">
        <v>1</v>
      </c>
      <c r="AF174" s="4">
        <v>1.05</v>
      </c>
      <c r="AG174" s="4">
        <v>1.8500000000000008</v>
      </c>
      <c r="AH174" s="2">
        <f>1*6.05*10.8</f>
        <v>65.34</v>
      </c>
      <c r="AI174" s="4">
        <v>1</v>
      </c>
      <c r="AJ174" s="4">
        <v>6.05</v>
      </c>
      <c r="AK174" s="4">
        <v>10.800000000000011</v>
      </c>
    </row>
    <row r="175" spans="22:37" x14ac:dyDescent="0.25">
      <c r="V175" s="2">
        <f>1*1*4.85</f>
        <v>4.8499999999999996</v>
      </c>
      <c r="W175" s="4">
        <v>1</v>
      </c>
      <c r="X175" s="4">
        <v>1</v>
      </c>
      <c r="Y175" s="4">
        <v>4.849999999999997</v>
      </c>
      <c r="Z175" s="2">
        <f>1*6*3.85</f>
        <v>23.1</v>
      </c>
      <c r="AA175" s="4">
        <v>1</v>
      </c>
      <c r="AB175" s="4">
        <v>6</v>
      </c>
      <c r="AC175" s="4">
        <v>3.849999999999997</v>
      </c>
      <c r="AD175" s="2">
        <f>1*1.05*2.85</f>
        <v>2.9925000000000002</v>
      </c>
      <c r="AE175" s="4">
        <v>1</v>
      </c>
      <c r="AF175" s="4">
        <v>1.05</v>
      </c>
      <c r="AG175" s="4">
        <v>2.849999999999997</v>
      </c>
      <c r="AH175" s="2">
        <f>1*6.05*1.85</f>
        <v>11.192500000000001</v>
      </c>
      <c r="AI175" s="4">
        <v>1</v>
      </c>
      <c r="AJ175" s="4">
        <v>6.05</v>
      </c>
      <c r="AK175" s="4">
        <v>1.8500000000000008</v>
      </c>
    </row>
    <row r="176" spans="22:37" x14ac:dyDescent="0.25">
      <c r="V176" s="2">
        <f>1*1*5.85</f>
        <v>5.85</v>
      </c>
      <c r="W176" s="4">
        <v>1</v>
      </c>
      <c r="X176" s="4">
        <v>1</v>
      </c>
      <c r="Y176" s="4">
        <v>5.849999999999997</v>
      </c>
      <c r="Z176" s="2">
        <f>1*6*4.85</f>
        <v>29.099999999999998</v>
      </c>
      <c r="AA176" s="4">
        <v>1</v>
      </c>
      <c r="AB176" s="4">
        <v>6</v>
      </c>
      <c r="AC176" s="4">
        <v>4.849999999999997</v>
      </c>
      <c r="AD176" s="2">
        <f>1*1.05*3.85</f>
        <v>4.0425000000000004</v>
      </c>
      <c r="AE176" s="4">
        <v>1</v>
      </c>
      <c r="AF176" s="4">
        <v>1.05</v>
      </c>
      <c r="AG176" s="4">
        <v>3.849999999999997</v>
      </c>
      <c r="AH176" s="2">
        <f>1*6.05*2.85</f>
        <v>17.2425</v>
      </c>
      <c r="AI176" s="4">
        <v>1</v>
      </c>
      <c r="AJ176" s="4">
        <v>6.05</v>
      </c>
      <c r="AK176" s="4">
        <v>2.849999999999997</v>
      </c>
    </row>
    <row r="177" spans="22:37" x14ac:dyDescent="0.25">
      <c r="V177" s="2">
        <f>1*1*6.85</f>
        <v>6.85</v>
      </c>
      <c r="W177" s="4">
        <v>1</v>
      </c>
      <c r="X177" s="4">
        <v>1</v>
      </c>
      <c r="Y177" s="4">
        <v>6.849999999999997</v>
      </c>
      <c r="Z177" s="2">
        <f>1*6*5.85</f>
        <v>35.099999999999994</v>
      </c>
      <c r="AA177" s="4">
        <v>1</v>
      </c>
      <c r="AB177" s="4">
        <v>6</v>
      </c>
      <c r="AC177" s="4">
        <v>5.849999999999997</v>
      </c>
      <c r="AD177" s="2">
        <f>1*1.05*4.85</f>
        <v>5.0925000000000002</v>
      </c>
      <c r="AE177" s="4">
        <v>1</v>
      </c>
      <c r="AF177" s="4">
        <v>1.05</v>
      </c>
      <c r="AG177" s="4">
        <v>4.849999999999997</v>
      </c>
      <c r="AH177" s="2">
        <f>1*6.05*3.85</f>
        <v>23.2925</v>
      </c>
      <c r="AI177" s="4">
        <v>1</v>
      </c>
      <c r="AJ177" s="4">
        <v>6.05</v>
      </c>
      <c r="AK177" s="4">
        <v>3.849999999999997</v>
      </c>
    </row>
    <row r="178" spans="22:37" x14ac:dyDescent="0.25">
      <c r="V178" s="2">
        <f>1*1*7.85</f>
        <v>7.85</v>
      </c>
      <c r="W178" s="4">
        <v>1</v>
      </c>
      <c r="X178" s="4">
        <v>1</v>
      </c>
      <c r="Y178" s="4">
        <v>7.849999999999997</v>
      </c>
      <c r="Z178" s="2">
        <f>1*6*6.85</f>
        <v>41.099999999999994</v>
      </c>
      <c r="AA178" s="4">
        <v>1</v>
      </c>
      <c r="AB178" s="4">
        <v>6</v>
      </c>
      <c r="AC178" s="4">
        <v>6.849999999999997</v>
      </c>
      <c r="AD178" s="2">
        <f>1*1.05*5.85</f>
        <v>6.1425000000000001</v>
      </c>
      <c r="AE178" s="4">
        <v>1</v>
      </c>
      <c r="AF178" s="4">
        <v>1.05</v>
      </c>
      <c r="AG178" s="4">
        <v>5.849999999999997</v>
      </c>
      <c r="AH178" s="2">
        <f>1*6.05*4.85</f>
        <v>29.342499999999998</v>
      </c>
      <c r="AI178" s="4">
        <v>1</v>
      </c>
      <c r="AJ178" s="4">
        <v>6.05</v>
      </c>
      <c r="AK178" s="4">
        <v>4.849999999999997</v>
      </c>
    </row>
    <row r="179" spans="22:37" x14ac:dyDescent="0.25">
      <c r="V179" s="2">
        <f>1*1*8.85000000000001</f>
        <v>8.8500000000000103</v>
      </c>
      <c r="W179" s="4">
        <v>1</v>
      </c>
      <c r="X179" s="4">
        <v>1</v>
      </c>
      <c r="Y179" s="4">
        <v>8.8500000000000121</v>
      </c>
      <c r="Z179" s="2">
        <f>1*6*7.85</f>
        <v>47.099999999999994</v>
      </c>
      <c r="AA179" s="4">
        <v>1</v>
      </c>
      <c r="AB179" s="4">
        <v>6</v>
      </c>
      <c r="AC179" s="4">
        <v>7.849999999999997</v>
      </c>
      <c r="AD179" s="2">
        <f>1*1.05*6.85</f>
        <v>7.1924999999999999</v>
      </c>
      <c r="AE179" s="4">
        <v>1</v>
      </c>
      <c r="AF179" s="4">
        <v>1.05</v>
      </c>
      <c r="AG179" s="4">
        <v>6.849999999999997</v>
      </c>
      <c r="AH179" s="2">
        <f>1*6.05*5.85</f>
        <v>35.392499999999998</v>
      </c>
      <c r="AI179" s="4">
        <v>1</v>
      </c>
      <c r="AJ179" s="4">
        <v>6.05</v>
      </c>
      <c r="AK179" s="4">
        <v>5.849999999999997</v>
      </c>
    </row>
    <row r="180" spans="22:37" x14ac:dyDescent="0.25">
      <c r="V180" s="2">
        <f>1*1*9.85000000000001</f>
        <v>9.8500000000000103</v>
      </c>
      <c r="W180" s="4">
        <v>1</v>
      </c>
      <c r="X180" s="4">
        <v>1</v>
      </c>
      <c r="Y180" s="4">
        <v>9.8500000000000121</v>
      </c>
      <c r="Z180" s="2">
        <f>1*6*8.85000000000001</f>
        <v>53.100000000000065</v>
      </c>
      <c r="AA180" s="4">
        <v>1</v>
      </c>
      <c r="AB180" s="4">
        <v>6</v>
      </c>
      <c r="AC180" s="4">
        <v>8.8500000000000121</v>
      </c>
      <c r="AD180" s="2">
        <f>1*1.05*7.85</f>
        <v>8.2424999999999997</v>
      </c>
      <c r="AE180" s="4">
        <v>1</v>
      </c>
      <c r="AF180" s="4">
        <v>1.05</v>
      </c>
      <c r="AG180" s="4">
        <v>7.849999999999997</v>
      </c>
      <c r="AH180" s="2">
        <f>1*6.05*6.85</f>
        <v>41.442499999999995</v>
      </c>
      <c r="AI180" s="4">
        <v>1</v>
      </c>
      <c r="AJ180" s="4">
        <v>6.05</v>
      </c>
      <c r="AK180" s="4">
        <v>6.849999999999997</v>
      </c>
    </row>
    <row r="181" spans="22:37" x14ac:dyDescent="0.25">
      <c r="V181" s="2">
        <f>1*1*10.85</f>
        <v>10.85</v>
      </c>
      <c r="W181" s="4">
        <v>1</v>
      </c>
      <c r="X181" s="4">
        <v>1</v>
      </c>
      <c r="Y181" s="4">
        <v>10.850000000000012</v>
      </c>
      <c r="Z181" s="2">
        <f>1*6*9.85000000000001</f>
        <v>59.100000000000065</v>
      </c>
      <c r="AA181" s="4">
        <v>1</v>
      </c>
      <c r="AB181" s="4">
        <v>6</v>
      </c>
      <c r="AC181" s="4">
        <v>9.8500000000000121</v>
      </c>
      <c r="AD181" s="2">
        <f>1*1.05*8.85000000000001</f>
        <v>9.2925000000000111</v>
      </c>
      <c r="AE181" s="4">
        <v>1</v>
      </c>
      <c r="AF181" s="4">
        <v>1.05</v>
      </c>
      <c r="AG181" s="4">
        <v>8.8500000000000121</v>
      </c>
      <c r="AH181" s="2">
        <f>1*6.05*7.85</f>
        <v>47.4925</v>
      </c>
      <c r="AI181" s="4">
        <v>1</v>
      </c>
      <c r="AJ181" s="4">
        <v>6.05</v>
      </c>
      <c r="AK181" s="4">
        <v>7.849999999999997</v>
      </c>
    </row>
    <row r="182" spans="22:37" x14ac:dyDescent="0.25">
      <c r="V182" s="2">
        <f>1*1*1.9</f>
        <v>1.9</v>
      </c>
      <c r="W182" s="4">
        <v>1</v>
      </c>
      <c r="X182" s="4">
        <v>1</v>
      </c>
      <c r="Y182" s="4">
        <v>1.9000000000000008</v>
      </c>
      <c r="Z182" s="2">
        <f>1*6*10.85</f>
        <v>65.099999999999994</v>
      </c>
      <c r="AA182" s="4">
        <v>1</v>
      </c>
      <c r="AB182" s="4">
        <v>6</v>
      </c>
      <c r="AC182" s="4">
        <v>10.850000000000012</v>
      </c>
      <c r="AD182" s="2">
        <f>1*1.05*9.85000000000001</f>
        <v>10.342500000000012</v>
      </c>
      <c r="AE182" s="4">
        <v>1</v>
      </c>
      <c r="AF182" s="4">
        <v>1.05</v>
      </c>
      <c r="AG182" s="4">
        <v>9.8500000000000121</v>
      </c>
      <c r="AH182" s="2">
        <f>1*6.05*8.85000000000001</f>
        <v>53.542500000000061</v>
      </c>
      <c r="AI182" s="4">
        <v>1</v>
      </c>
      <c r="AJ182" s="4">
        <v>6.05</v>
      </c>
      <c r="AK182" s="4">
        <v>8.8500000000000121</v>
      </c>
    </row>
    <row r="183" spans="22:37" x14ac:dyDescent="0.25">
      <c r="V183" s="2">
        <f>1*1*2.9</f>
        <v>2.9</v>
      </c>
      <c r="W183" s="4">
        <v>1</v>
      </c>
      <c r="X183" s="4">
        <v>1</v>
      </c>
      <c r="Y183" s="4">
        <v>2.8999999999999968</v>
      </c>
      <c r="Z183" s="2">
        <f>1*6*1.9</f>
        <v>11.399999999999999</v>
      </c>
      <c r="AA183" s="4">
        <v>1</v>
      </c>
      <c r="AB183" s="4">
        <v>6</v>
      </c>
      <c r="AC183" s="4">
        <v>1.9000000000000008</v>
      </c>
      <c r="AD183" s="2">
        <f>1*1.05*10.85</f>
        <v>11.3925</v>
      </c>
      <c r="AE183" s="4">
        <v>1</v>
      </c>
      <c r="AF183" s="4">
        <v>1.05</v>
      </c>
      <c r="AG183" s="4">
        <v>10.850000000000012</v>
      </c>
      <c r="AH183" s="2">
        <f>1*6.05*9.85000000000001</f>
        <v>59.592500000000058</v>
      </c>
      <c r="AI183" s="4">
        <v>1</v>
      </c>
      <c r="AJ183" s="4">
        <v>6.05</v>
      </c>
      <c r="AK183" s="4">
        <v>9.8500000000000121</v>
      </c>
    </row>
    <row r="184" spans="22:37" x14ac:dyDescent="0.25">
      <c r="V184" s="2">
        <f>1*1*3.9</f>
        <v>3.9</v>
      </c>
      <c r="W184" s="4">
        <v>1</v>
      </c>
      <c r="X184" s="4">
        <v>1</v>
      </c>
      <c r="Y184" s="4">
        <v>3.8999999999999968</v>
      </c>
      <c r="Z184" s="2">
        <f>1*6*2.9</f>
        <v>17.399999999999999</v>
      </c>
      <c r="AA184" s="4">
        <v>1</v>
      </c>
      <c r="AB184" s="4">
        <v>6</v>
      </c>
      <c r="AC184" s="4">
        <v>2.8999999999999968</v>
      </c>
      <c r="AD184" s="2">
        <f>1*1.05*1.9</f>
        <v>1.9949999999999999</v>
      </c>
      <c r="AE184" s="4">
        <v>1</v>
      </c>
      <c r="AF184" s="4">
        <v>1.05</v>
      </c>
      <c r="AG184" s="4">
        <v>1.9000000000000008</v>
      </c>
      <c r="AH184" s="2">
        <f>1*6.05*10.85</f>
        <v>65.642499999999998</v>
      </c>
      <c r="AI184" s="4">
        <v>1</v>
      </c>
      <c r="AJ184" s="4">
        <v>6.05</v>
      </c>
      <c r="AK184" s="4">
        <v>10.850000000000012</v>
      </c>
    </row>
    <row r="185" spans="22:37" x14ac:dyDescent="0.25">
      <c r="V185" s="2">
        <f>1*1*4.9</f>
        <v>4.9000000000000004</v>
      </c>
      <c r="W185" s="4">
        <v>1</v>
      </c>
      <c r="X185" s="4">
        <v>1</v>
      </c>
      <c r="Y185" s="4">
        <v>4.8999999999999968</v>
      </c>
      <c r="Z185" s="2">
        <f>1*6*3.9</f>
        <v>23.4</v>
      </c>
      <c r="AA185" s="4">
        <v>1</v>
      </c>
      <c r="AB185" s="4">
        <v>6</v>
      </c>
      <c r="AC185" s="4">
        <v>3.8999999999999968</v>
      </c>
      <c r="AD185" s="2">
        <f>1*1.05*2.9</f>
        <v>3.0449999999999999</v>
      </c>
      <c r="AE185" s="4">
        <v>1</v>
      </c>
      <c r="AF185" s="4">
        <v>1.05</v>
      </c>
      <c r="AG185" s="4">
        <v>2.8999999999999968</v>
      </c>
      <c r="AH185" s="2">
        <f>1*6.05*1.9</f>
        <v>11.494999999999999</v>
      </c>
      <c r="AI185" s="4">
        <v>1</v>
      </c>
      <c r="AJ185" s="4">
        <v>6.05</v>
      </c>
      <c r="AK185" s="4">
        <v>1.9000000000000008</v>
      </c>
    </row>
    <row r="186" spans="22:37" x14ac:dyDescent="0.25">
      <c r="V186" s="2">
        <f>1*1*5.9</f>
        <v>5.9</v>
      </c>
      <c r="W186" s="4">
        <v>1</v>
      </c>
      <c r="X186" s="4">
        <v>1</v>
      </c>
      <c r="Y186" s="4">
        <v>5.8999999999999968</v>
      </c>
      <c r="Z186" s="2">
        <f>1*6*4.9</f>
        <v>29.400000000000002</v>
      </c>
      <c r="AA186" s="4">
        <v>1</v>
      </c>
      <c r="AB186" s="4">
        <v>6</v>
      </c>
      <c r="AC186" s="4">
        <v>4.8999999999999968</v>
      </c>
      <c r="AD186" s="2">
        <f>1*1.05*3.9</f>
        <v>4.0949999999999998</v>
      </c>
      <c r="AE186" s="4">
        <v>1</v>
      </c>
      <c r="AF186" s="4">
        <v>1.05</v>
      </c>
      <c r="AG186" s="4">
        <v>3.8999999999999968</v>
      </c>
      <c r="AH186" s="2">
        <f>1*6.05*2.9</f>
        <v>17.544999999999998</v>
      </c>
      <c r="AI186" s="4">
        <v>1</v>
      </c>
      <c r="AJ186" s="4">
        <v>6.05</v>
      </c>
      <c r="AK186" s="4">
        <v>2.8999999999999968</v>
      </c>
    </row>
    <row r="187" spans="22:37" x14ac:dyDescent="0.25">
      <c r="V187" s="2">
        <f>1*1*6.9</f>
        <v>6.9</v>
      </c>
      <c r="W187" s="4">
        <v>1</v>
      </c>
      <c r="X187" s="4">
        <v>1</v>
      </c>
      <c r="Y187" s="4">
        <v>6.8999999999999968</v>
      </c>
      <c r="Z187" s="2">
        <f>1*6*5.9</f>
        <v>35.400000000000006</v>
      </c>
      <c r="AA187" s="4">
        <v>1</v>
      </c>
      <c r="AB187" s="4">
        <v>6</v>
      </c>
      <c r="AC187" s="4">
        <v>5.8999999999999968</v>
      </c>
      <c r="AD187" s="2">
        <f>1*1.05*4.9</f>
        <v>5.1450000000000005</v>
      </c>
      <c r="AE187" s="4">
        <v>1</v>
      </c>
      <c r="AF187" s="4">
        <v>1.05</v>
      </c>
      <c r="AG187" s="4">
        <v>4.8999999999999968</v>
      </c>
      <c r="AH187" s="2">
        <f>1*6.05*3.9</f>
        <v>23.594999999999999</v>
      </c>
      <c r="AI187" s="4">
        <v>1</v>
      </c>
      <c r="AJ187" s="4">
        <v>6.05</v>
      </c>
      <c r="AK187" s="4">
        <v>3.8999999999999968</v>
      </c>
    </row>
    <row r="188" spans="22:37" x14ac:dyDescent="0.25">
      <c r="V188" s="2">
        <f>1*1*7.9</f>
        <v>7.9</v>
      </c>
      <c r="W188" s="4">
        <v>1</v>
      </c>
      <c r="X188" s="4">
        <v>1</v>
      </c>
      <c r="Y188" s="4">
        <v>7.8999999999999968</v>
      </c>
      <c r="Z188" s="2">
        <f>1*6*6.9</f>
        <v>41.400000000000006</v>
      </c>
      <c r="AA188" s="4">
        <v>1</v>
      </c>
      <c r="AB188" s="4">
        <v>6</v>
      </c>
      <c r="AC188" s="4">
        <v>6.8999999999999968</v>
      </c>
      <c r="AD188" s="2">
        <f>1*1.05*5.9</f>
        <v>6.1950000000000003</v>
      </c>
      <c r="AE188" s="4">
        <v>1</v>
      </c>
      <c r="AF188" s="4">
        <v>1.05</v>
      </c>
      <c r="AG188" s="4">
        <v>5.8999999999999968</v>
      </c>
      <c r="AH188" s="2">
        <f>1*6.05*4.9</f>
        <v>29.645</v>
      </c>
      <c r="AI188" s="4">
        <v>1</v>
      </c>
      <c r="AJ188" s="4">
        <v>6.05</v>
      </c>
      <c r="AK188" s="4">
        <v>4.8999999999999968</v>
      </c>
    </row>
    <row r="189" spans="22:37" x14ac:dyDescent="0.25">
      <c r="V189" s="2">
        <f>1*1*8.90000000000001</f>
        <v>8.9000000000000092</v>
      </c>
      <c r="W189" s="4">
        <v>1</v>
      </c>
      <c r="X189" s="4">
        <v>1</v>
      </c>
      <c r="Y189" s="4">
        <v>8.9000000000000128</v>
      </c>
      <c r="Z189" s="2">
        <f>1*6*7.9</f>
        <v>47.400000000000006</v>
      </c>
      <c r="AA189" s="4">
        <v>1</v>
      </c>
      <c r="AB189" s="4">
        <v>6</v>
      </c>
      <c r="AC189" s="4">
        <v>7.8999999999999968</v>
      </c>
      <c r="AD189" s="2">
        <f>1*1.05*6.9</f>
        <v>7.245000000000001</v>
      </c>
      <c r="AE189" s="4">
        <v>1</v>
      </c>
      <c r="AF189" s="4">
        <v>1.05</v>
      </c>
      <c r="AG189" s="4">
        <v>6.8999999999999968</v>
      </c>
      <c r="AH189" s="2">
        <f>1*6.05*5.9</f>
        <v>35.695</v>
      </c>
      <c r="AI189" s="4">
        <v>1</v>
      </c>
      <c r="AJ189" s="4">
        <v>6.05</v>
      </c>
      <c r="AK189" s="4">
        <v>5.8999999999999968</v>
      </c>
    </row>
    <row r="190" spans="22:37" x14ac:dyDescent="0.25">
      <c r="V190" s="2">
        <f>1*1*9.90000000000001</f>
        <v>9.9000000000000092</v>
      </c>
      <c r="W190" s="4">
        <v>1</v>
      </c>
      <c r="X190" s="4">
        <v>1</v>
      </c>
      <c r="Y190" s="4">
        <v>9.9000000000000128</v>
      </c>
      <c r="Z190" s="2">
        <f>1*6*8.90000000000001</f>
        <v>53.400000000000055</v>
      </c>
      <c r="AA190" s="4">
        <v>1</v>
      </c>
      <c r="AB190" s="4">
        <v>6</v>
      </c>
      <c r="AC190" s="4">
        <v>8.9000000000000128</v>
      </c>
      <c r="AD190" s="2">
        <f>1*1.05*7.9</f>
        <v>8.2949999999999999</v>
      </c>
      <c r="AE190" s="4">
        <v>1</v>
      </c>
      <c r="AF190" s="4">
        <v>1.05</v>
      </c>
      <c r="AG190" s="4">
        <v>7.8999999999999968</v>
      </c>
      <c r="AH190" s="2">
        <f>1*6.05*6.9</f>
        <v>41.744999999999997</v>
      </c>
      <c r="AI190" s="4">
        <v>1</v>
      </c>
      <c r="AJ190" s="4">
        <v>6.05</v>
      </c>
      <c r="AK190" s="4">
        <v>6.8999999999999968</v>
      </c>
    </row>
    <row r="191" spans="22:37" x14ac:dyDescent="0.25">
      <c r="V191" s="2">
        <f>1*1*10.9</f>
        <v>10.9</v>
      </c>
      <c r="W191" s="4">
        <v>1</v>
      </c>
      <c r="X191" s="4">
        <v>1</v>
      </c>
      <c r="Y191" s="4">
        <v>10.900000000000013</v>
      </c>
      <c r="Z191" s="2">
        <f>1*6*9.90000000000001</f>
        <v>59.400000000000055</v>
      </c>
      <c r="AA191" s="4">
        <v>1</v>
      </c>
      <c r="AB191" s="4">
        <v>6</v>
      </c>
      <c r="AC191" s="4">
        <v>9.9000000000000128</v>
      </c>
      <c r="AD191" s="2">
        <f>1*1.05*8.90000000000001</f>
        <v>9.3450000000000095</v>
      </c>
      <c r="AE191" s="4">
        <v>1</v>
      </c>
      <c r="AF191" s="4">
        <v>1.05</v>
      </c>
      <c r="AG191" s="4">
        <v>8.9000000000000128</v>
      </c>
      <c r="AH191" s="2">
        <f>1*6.05*7.9</f>
        <v>47.795000000000002</v>
      </c>
      <c r="AI191" s="4">
        <v>1</v>
      </c>
      <c r="AJ191" s="4">
        <v>6.05</v>
      </c>
      <c r="AK191" s="4">
        <v>7.8999999999999968</v>
      </c>
    </row>
    <row r="192" spans="22:37" x14ac:dyDescent="0.25">
      <c r="V192" s="2">
        <f>1*1*1.95</f>
        <v>1.95</v>
      </c>
      <c r="W192" s="4">
        <v>1</v>
      </c>
      <c r="X192" s="4">
        <v>1</v>
      </c>
      <c r="Y192" s="4">
        <v>1.9500000000000008</v>
      </c>
      <c r="Z192" s="2">
        <f>1*6*10.9</f>
        <v>65.400000000000006</v>
      </c>
      <c r="AA192" s="4">
        <v>1</v>
      </c>
      <c r="AB192" s="4">
        <v>6</v>
      </c>
      <c r="AC192" s="4">
        <v>10.900000000000013</v>
      </c>
      <c r="AD192" s="2">
        <f>1*1.05*9.90000000000001</f>
        <v>10.39500000000001</v>
      </c>
      <c r="AE192" s="4">
        <v>1</v>
      </c>
      <c r="AF192" s="4">
        <v>1.05</v>
      </c>
      <c r="AG192" s="4">
        <v>9.9000000000000128</v>
      </c>
      <c r="AH192" s="2">
        <f>1*6.05*8.90000000000001</f>
        <v>53.845000000000056</v>
      </c>
      <c r="AI192" s="4">
        <v>1</v>
      </c>
      <c r="AJ192" s="4">
        <v>6.05</v>
      </c>
      <c r="AK192" s="4">
        <v>8.9000000000000128</v>
      </c>
    </row>
    <row r="193" spans="22:37" x14ac:dyDescent="0.25">
      <c r="V193" s="2">
        <f>1*1*2.95</f>
        <v>2.95</v>
      </c>
      <c r="W193" s="4">
        <v>1</v>
      </c>
      <c r="X193" s="4">
        <v>1</v>
      </c>
      <c r="Y193" s="4">
        <v>2.9499999999999966</v>
      </c>
      <c r="Z193" s="2">
        <f>1*6*1.95</f>
        <v>11.7</v>
      </c>
      <c r="AA193" s="4">
        <v>1</v>
      </c>
      <c r="AB193" s="4">
        <v>6</v>
      </c>
      <c r="AC193" s="4">
        <v>1.9500000000000008</v>
      </c>
      <c r="AD193" s="2">
        <f>1*1.05*10.9</f>
        <v>11.445</v>
      </c>
      <c r="AE193" s="4">
        <v>1</v>
      </c>
      <c r="AF193" s="4">
        <v>1.05</v>
      </c>
      <c r="AG193" s="4">
        <v>10.900000000000013</v>
      </c>
      <c r="AH193" s="2">
        <f>1*6.05*9.90000000000001</f>
        <v>59.895000000000053</v>
      </c>
      <c r="AI193" s="4">
        <v>1</v>
      </c>
      <c r="AJ193" s="4">
        <v>6.05</v>
      </c>
      <c r="AK193" s="4">
        <v>9.9000000000000128</v>
      </c>
    </row>
    <row r="194" spans="22:37" x14ac:dyDescent="0.25">
      <c r="V194" s="2">
        <f>1*1*3.95</f>
        <v>3.95</v>
      </c>
      <c r="W194" s="4">
        <v>1</v>
      </c>
      <c r="X194" s="4">
        <v>1</v>
      </c>
      <c r="Y194" s="4">
        <v>3.9499999999999966</v>
      </c>
      <c r="Z194" s="2">
        <f>1*6*2.95</f>
        <v>17.700000000000003</v>
      </c>
      <c r="AA194" s="4">
        <v>1</v>
      </c>
      <c r="AB194" s="4">
        <v>6</v>
      </c>
      <c r="AC194" s="4">
        <v>2.9499999999999966</v>
      </c>
      <c r="AD194" s="2">
        <f>1*1.05*1.95</f>
        <v>2.0474999999999999</v>
      </c>
      <c r="AE194" s="4">
        <v>1</v>
      </c>
      <c r="AF194" s="4">
        <v>1.05</v>
      </c>
      <c r="AG194" s="4">
        <v>1.9500000000000008</v>
      </c>
      <c r="AH194" s="2">
        <f>1*6.05*10.9</f>
        <v>65.944999999999993</v>
      </c>
      <c r="AI194" s="4">
        <v>1</v>
      </c>
      <c r="AJ194" s="4">
        <v>6.05</v>
      </c>
      <c r="AK194" s="4">
        <v>10.900000000000013</v>
      </c>
    </row>
    <row r="195" spans="22:37" x14ac:dyDescent="0.25">
      <c r="V195" s="2">
        <f>1*1*4.95</f>
        <v>4.95</v>
      </c>
      <c r="W195" s="4">
        <v>1</v>
      </c>
      <c r="X195" s="4">
        <v>1</v>
      </c>
      <c r="Y195" s="4">
        <v>4.9499999999999966</v>
      </c>
      <c r="Z195" s="2">
        <f>1*6*3.95</f>
        <v>23.700000000000003</v>
      </c>
      <c r="AA195" s="4">
        <v>1</v>
      </c>
      <c r="AB195" s="4">
        <v>6</v>
      </c>
      <c r="AC195" s="4">
        <v>3.9499999999999966</v>
      </c>
      <c r="AD195" s="2">
        <f>1*1.05*2.95</f>
        <v>3.0975000000000001</v>
      </c>
      <c r="AE195" s="4">
        <v>1</v>
      </c>
      <c r="AF195" s="4">
        <v>1.05</v>
      </c>
      <c r="AG195" s="4">
        <v>2.9499999999999966</v>
      </c>
      <c r="AH195" s="2">
        <f>1*6.05*1.95</f>
        <v>11.797499999999999</v>
      </c>
      <c r="AI195" s="4">
        <v>1</v>
      </c>
      <c r="AJ195" s="4">
        <v>6.05</v>
      </c>
      <c r="AK195" s="4">
        <v>1.9500000000000008</v>
      </c>
    </row>
    <row r="196" spans="22:37" x14ac:dyDescent="0.25">
      <c r="V196" s="2">
        <f>1*1*5.95</f>
        <v>5.95</v>
      </c>
      <c r="W196" s="4">
        <v>1</v>
      </c>
      <c r="X196" s="4">
        <v>1</v>
      </c>
      <c r="Y196" s="4">
        <v>5.9499999999999966</v>
      </c>
      <c r="Z196" s="2">
        <f>1*6*4.95</f>
        <v>29.700000000000003</v>
      </c>
      <c r="AA196" s="4">
        <v>1</v>
      </c>
      <c r="AB196" s="4">
        <v>6</v>
      </c>
      <c r="AC196" s="4">
        <v>4.9499999999999966</v>
      </c>
      <c r="AD196" s="2">
        <f>1*1.05*3.95</f>
        <v>4.1475</v>
      </c>
      <c r="AE196" s="4">
        <v>1</v>
      </c>
      <c r="AF196" s="4">
        <v>1.05</v>
      </c>
      <c r="AG196" s="4">
        <v>3.9499999999999966</v>
      </c>
      <c r="AH196" s="2">
        <f>1*6.05*2.95</f>
        <v>17.8475</v>
      </c>
      <c r="AI196" s="4">
        <v>1</v>
      </c>
      <c r="AJ196" s="4">
        <v>6.05</v>
      </c>
      <c r="AK196" s="4">
        <v>2.9499999999999966</v>
      </c>
    </row>
    <row r="197" spans="22:37" x14ac:dyDescent="0.25">
      <c r="V197" s="2">
        <f>1*1*6.95</f>
        <v>6.95</v>
      </c>
      <c r="W197" s="4">
        <v>1</v>
      </c>
      <c r="X197" s="4">
        <v>1</v>
      </c>
      <c r="Y197" s="4">
        <v>6.9499999999999966</v>
      </c>
      <c r="Z197" s="2">
        <f>1*6*5.95</f>
        <v>35.700000000000003</v>
      </c>
      <c r="AA197" s="4">
        <v>1</v>
      </c>
      <c r="AB197" s="4">
        <v>6</v>
      </c>
      <c r="AC197" s="4">
        <v>5.9499999999999966</v>
      </c>
      <c r="AD197" s="2">
        <f>1*1.05*4.95</f>
        <v>5.1975000000000007</v>
      </c>
      <c r="AE197" s="4">
        <v>1</v>
      </c>
      <c r="AF197" s="4">
        <v>1.05</v>
      </c>
      <c r="AG197" s="4">
        <v>4.9499999999999966</v>
      </c>
      <c r="AH197" s="2">
        <f>1*6.05*3.95</f>
        <v>23.897500000000001</v>
      </c>
      <c r="AI197" s="4">
        <v>1</v>
      </c>
      <c r="AJ197" s="4">
        <v>6.05</v>
      </c>
      <c r="AK197" s="4">
        <v>3.9499999999999966</v>
      </c>
    </row>
    <row r="198" spans="22:37" x14ac:dyDescent="0.25">
      <c r="V198" s="2">
        <f>1*1*7.95</f>
        <v>7.95</v>
      </c>
      <c r="W198" s="4">
        <v>1</v>
      </c>
      <c r="X198" s="4">
        <v>1</v>
      </c>
      <c r="Y198" s="4">
        <v>7.9499999999999966</v>
      </c>
      <c r="Z198" s="2">
        <f>1*6*6.95</f>
        <v>41.7</v>
      </c>
      <c r="AA198" s="4">
        <v>1</v>
      </c>
      <c r="AB198" s="4">
        <v>6</v>
      </c>
      <c r="AC198" s="4">
        <v>6.9499999999999966</v>
      </c>
      <c r="AD198" s="2">
        <f>1*1.05*5.95</f>
        <v>6.2475000000000005</v>
      </c>
      <c r="AE198" s="4">
        <v>1</v>
      </c>
      <c r="AF198" s="4">
        <v>1.05</v>
      </c>
      <c r="AG198" s="4">
        <v>5.9499999999999966</v>
      </c>
      <c r="AH198" s="2">
        <f>1*6.05*4.95</f>
        <v>29.947500000000002</v>
      </c>
      <c r="AI198" s="4">
        <v>1</v>
      </c>
      <c r="AJ198" s="4">
        <v>6.05</v>
      </c>
      <c r="AK198" s="4">
        <v>4.9499999999999966</v>
      </c>
    </row>
    <row r="199" spans="22:37" x14ac:dyDescent="0.25">
      <c r="V199" s="2">
        <f>1*1*8.95000000000001</f>
        <v>8.9500000000000099</v>
      </c>
      <c r="W199" s="4">
        <v>1</v>
      </c>
      <c r="X199" s="4">
        <v>1</v>
      </c>
      <c r="Y199" s="4">
        <v>8.9500000000000135</v>
      </c>
      <c r="Z199" s="2">
        <f>1*6*7.95</f>
        <v>47.7</v>
      </c>
      <c r="AA199" s="4">
        <v>1</v>
      </c>
      <c r="AB199" s="4">
        <v>6</v>
      </c>
      <c r="AC199" s="4">
        <v>7.9499999999999966</v>
      </c>
      <c r="AD199" s="2">
        <f>1*1.05*6.95</f>
        <v>7.2975000000000003</v>
      </c>
      <c r="AE199" s="4">
        <v>1</v>
      </c>
      <c r="AF199" s="4">
        <v>1.05</v>
      </c>
      <c r="AG199" s="4">
        <v>6.9499999999999966</v>
      </c>
      <c r="AH199" s="2">
        <f>1*6.05*5.95</f>
        <v>35.997500000000002</v>
      </c>
      <c r="AI199" s="4">
        <v>1</v>
      </c>
      <c r="AJ199" s="4">
        <v>6.05</v>
      </c>
      <c r="AK199" s="4">
        <v>5.9499999999999966</v>
      </c>
    </row>
    <row r="200" spans="22:37" x14ac:dyDescent="0.25">
      <c r="V200" s="2">
        <f>1*1*9.95000000000001</f>
        <v>9.9500000000000099</v>
      </c>
      <c r="W200" s="4">
        <v>1</v>
      </c>
      <c r="X200" s="4">
        <v>1</v>
      </c>
      <c r="Y200" s="4">
        <v>9.9500000000000135</v>
      </c>
      <c r="Z200" s="2">
        <f>1*6*8.95000000000001</f>
        <v>53.70000000000006</v>
      </c>
      <c r="AA200" s="4">
        <v>1</v>
      </c>
      <c r="AB200" s="4">
        <v>6</v>
      </c>
      <c r="AC200" s="4">
        <v>8.9500000000000135</v>
      </c>
      <c r="AD200" s="2">
        <f>1*1.05*7.95</f>
        <v>8.3475000000000001</v>
      </c>
      <c r="AE200" s="4">
        <v>1</v>
      </c>
      <c r="AF200" s="4">
        <v>1.05</v>
      </c>
      <c r="AG200" s="4">
        <v>7.9499999999999966</v>
      </c>
      <c r="AH200" s="2">
        <f>1*6.05*6.95</f>
        <v>42.047499999999999</v>
      </c>
      <c r="AI200" s="4">
        <v>1</v>
      </c>
      <c r="AJ200" s="4">
        <v>6.05</v>
      </c>
      <c r="AK200" s="4">
        <v>6.9499999999999966</v>
      </c>
    </row>
    <row r="201" spans="22:37" x14ac:dyDescent="0.25">
      <c r="V201" s="2">
        <f>1*1*10.95</f>
        <v>10.95</v>
      </c>
      <c r="W201" s="4">
        <v>1</v>
      </c>
      <c r="X201" s="4">
        <v>1</v>
      </c>
      <c r="Y201" s="4">
        <v>10.950000000000014</v>
      </c>
      <c r="Z201" s="2">
        <f>1*6*9.95000000000001</f>
        <v>59.70000000000006</v>
      </c>
      <c r="AA201" s="4">
        <v>1</v>
      </c>
      <c r="AB201" s="4">
        <v>6</v>
      </c>
      <c r="AC201" s="4">
        <v>9.9500000000000135</v>
      </c>
      <c r="AD201" s="2">
        <f>1*1.05*8.95000000000001</f>
        <v>9.3975000000000115</v>
      </c>
      <c r="AE201" s="4">
        <v>1</v>
      </c>
      <c r="AF201" s="4">
        <v>1.05</v>
      </c>
      <c r="AG201" s="4">
        <v>8.9500000000000135</v>
      </c>
      <c r="AH201" s="2">
        <f>1*6.05*7.95</f>
        <v>48.097499999999997</v>
      </c>
      <c r="AI201" s="4">
        <v>1</v>
      </c>
      <c r="AJ201" s="4">
        <v>6.05</v>
      </c>
      <c r="AK201" s="4">
        <v>7.9499999999999966</v>
      </c>
    </row>
    <row r="202" spans="22:37" x14ac:dyDescent="0.25">
      <c r="V202" s="2">
        <f>1*2*1</f>
        <v>2</v>
      </c>
      <c r="W202" s="4">
        <v>1</v>
      </c>
      <c r="X202" s="4">
        <v>2</v>
      </c>
      <c r="Y202" s="4">
        <v>1</v>
      </c>
      <c r="Z202" s="2">
        <f>1*6*10.95</f>
        <v>65.699999999999989</v>
      </c>
      <c r="AA202" s="4">
        <v>1</v>
      </c>
      <c r="AB202" s="4">
        <v>6</v>
      </c>
      <c r="AC202" s="4">
        <v>10.950000000000014</v>
      </c>
      <c r="AD202" s="2">
        <f>1*1.05*9.95000000000001</f>
        <v>10.44750000000001</v>
      </c>
      <c r="AE202" s="4">
        <v>1</v>
      </c>
      <c r="AF202" s="4">
        <v>1.05</v>
      </c>
      <c r="AG202" s="4">
        <v>9.9500000000000135</v>
      </c>
      <c r="AH202" s="2">
        <f>1*6.05*8.95000000000001</f>
        <v>54.147500000000058</v>
      </c>
      <c r="AI202" s="4">
        <v>1</v>
      </c>
      <c r="AJ202" s="4">
        <v>6.05</v>
      </c>
      <c r="AK202" s="4">
        <v>8.9500000000000135</v>
      </c>
    </row>
    <row r="203" spans="22:37" x14ac:dyDescent="0.25">
      <c r="V203" s="2">
        <f>1*2*2</f>
        <v>4</v>
      </c>
      <c r="W203" s="4">
        <v>1</v>
      </c>
      <c r="X203" s="4">
        <v>2</v>
      </c>
      <c r="Y203" s="4">
        <v>2</v>
      </c>
      <c r="Z203" s="2">
        <f>1*7*1</f>
        <v>7</v>
      </c>
      <c r="AA203" s="4">
        <v>1</v>
      </c>
      <c r="AB203" s="4">
        <v>7</v>
      </c>
      <c r="AC203" s="4">
        <v>1</v>
      </c>
      <c r="AD203" s="2">
        <f>1*1.05*10.95</f>
        <v>11.4975</v>
      </c>
      <c r="AE203" s="4">
        <v>1</v>
      </c>
      <c r="AF203" s="4">
        <v>1.05</v>
      </c>
      <c r="AG203" s="4">
        <v>10.950000000000014</v>
      </c>
      <c r="AH203" s="2">
        <f>1*6.05*9.95000000000001</f>
        <v>60.197500000000062</v>
      </c>
      <c r="AI203" s="4">
        <v>1</v>
      </c>
      <c r="AJ203" s="4">
        <v>6.05</v>
      </c>
      <c r="AK203" s="4">
        <v>9.9500000000000135</v>
      </c>
    </row>
    <row r="204" spans="22:37" x14ac:dyDescent="0.25">
      <c r="V204" s="2">
        <f>1*2*3</f>
        <v>6</v>
      </c>
      <c r="W204" s="4">
        <v>1</v>
      </c>
      <c r="X204" s="4">
        <v>2</v>
      </c>
      <c r="Y204" s="4">
        <v>3</v>
      </c>
      <c r="Z204" s="2">
        <f>1*7*2</f>
        <v>14</v>
      </c>
      <c r="AA204" s="4">
        <v>1</v>
      </c>
      <c r="AB204" s="4">
        <v>7</v>
      </c>
      <c r="AC204" s="4">
        <v>2</v>
      </c>
      <c r="AD204" s="2">
        <f>1*2.05*1</f>
        <v>2.0499999999999998</v>
      </c>
      <c r="AE204" s="4">
        <v>1</v>
      </c>
      <c r="AF204" s="4">
        <v>2.0499999999999998</v>
      </c>
      <c r="AG204" s="4">
        <v>1</v>
      </c>
      <c r="AH204" s="2">
        <f>1*6.05*10.95</f>
        <v>66.247499999999988</v>
      </c>
      <c r="AI204" s="4">
        <v>1</v>
      </c>
      <c r="AJ204" s="4">
        <v>6.05</v>
      </c>
      <c r="AK204" s="4">
        <v>10.950000000000014</v>
      </c>
    </row>
    <row r="205" spans="22:37" x14ac:dyDescent="0.25">
      <c r="V205" s="2">
        <f>1*2*4</f>
        <v>8</v>
      </c>
      <c r="W205" s="4">
        <v>1</v>
      </c>
      <c r="X205" s="4">
        <v>2</v>
      </c>
      <c r="Y205" s="4">
        <v>4</v>
      </c>
      <c r="Z205" s="2">
        <f>1*7*3</f>
        <v>21</v>
      </c>
      <c r="AA205" s="4">
        <v>1</v>
      </c>
      <c r="AB205" s="4">
        <v>7</v>
      </c>
      <c r="AC205" s="4">
        <v>3</v>
      </c>
      <c r="AD205" s="2">
        <f>1*2.05*2</f>
        <v>4.0999999999999996</v>
      </c>
      <c r="AE205" s="4">
        <v>1</v>
      </c>
      <c r="AF205" s="4">
        <v>2.0499999999999998</v>
      </c>
      <c r="AG205" s="4">
        <v>2</v>
      </c>
      <c r="AH205" s="2">
        <f>1*7.05*1</f>
        <v>7.05</v>
      </c>
      <c r="AI205" s="4">
        <v>1</v>
      </c>
      <c r="AJ205" s="4">
        <v>7.05</v>
      </c>
      <c r="AK205" s="4">
        <v>1</v>
      </c>
    </row>
    <row r="206" spans="22:37" x14ac:dyDescent="0.25">
      <c r="V206" s="2">
        <f>1*2*5</f>
        <v>10</v>
      </c>
      <c r="W206" s="4">
        <v>1</v>
      </c>
      <c r="X206" s="4">
        <v>2</v>
      </c>
      <c r="Y206" s="4">
        <v>5</v>
      </c>
      <c r="Z206" s="2">
        <f>1*7*4</f>
        <v>28</v>
      </c>
      <c r="AA206" s="4">
        <v>1</v>
      </c>
      <c r="AB206" s="4">
        <v>7</v>
      </c>
      <c r="AC206" s="4">
        <v>4</v>
      </c>
      <c r="AD206" s="2">
        <f>1*2.05*3</f>
        <v>6.1499999999999995</v>
      </c>
      <c r="AE206" s="4">
        <v>1</v>
      </c>
      <c r="AF206" s="4">
        <v>2.0499999999999998</v>
      </c>
      <c r="AG206" s="4">
        <v>3</v>
      </c>
      <c r="AH206" s="2">
        <f>1*7.05*2</f>
        <v>14.1</v>
      </c>
      <c r="AI206" s="4">
        <v>1</v>
      </c>
      <c r="AJ206" s="4">
        <v>7.05</v>
      </c>
      <c r="AK206" s="4">
        <v>2</v>
      </c>
    </row>
    <row r="207" spans="22:37" x14ac:dyDescent="0.25">
      <c r="V207" s="2">
        <f>1*2*6</f>
        <v>12</v>
      </c>
      <c r="W207" s="4">
        <v>1</v>
      </c>
      <c r="X207" s="4">
        <v>2</v>
      </c>
      <c r="Y207" s="4">
        <v>6</v>
      </c>
      <c r="Z207" s="2">
        <f>1*7*5</f>
        <v>35</v>
      </c>
      <c r="AA207" s="4">
        <v>1</v>
      </c>
      <c r="AB207" s="4">
        <v>7</v>
      </c>
      <c r="AC207" s="4">
        <v>5</v>
      </c>
      <c r="AD207" s="2">
        <f>1*2.05*4</f>
        <v>8.1999999999999993</v>
      </c>
      <c r="AE207" s="4">
        <v>1</v>
      </c>
      <c r="AF207" s="4">
        <v>2.0499999999999998</v>
      </c>
      <c r="AG207" s="4">
        <v>4</v>
      </c>
      <c r="AH207" s="2">
        <f>1*7.05*3</f>
        <v>21.15</v>
      </c>
      <c r="AI207" s="4">
        <v>1</v>
      </c>
      <c r="AJ207" s="4">
        <v>7.05</v>
      </c>
      <c r="AK207" s="4">
        <v>3</v>
      </c>
    </row>
    <row r="208" spans="22:37" x14ac:dyDescent="0.25">
      <c r="V208" s="2">
        <f>1*2*7</f>
        <v>14</v>
      </c>
      <c r="W208" s="4">
        <v>1</v>
      </c>
      <c r="X208" s="4">
        <v>2</v>
      </c>
      <c r="Y208" s="4">
        <v>7</v>
      </c>
      <c r="Z208" s="2">
        <f>1*7*6</f>
        <v>42</v>
      </c>
      <c r="AA208" s="4">
        <v>1</v>
      </c>
      <c r="AB208" s="4">
        <v>7</v>
      </c>
      <c r="AC208" s="4">
        <v>6</v>
      </c>
      <c r="AD208" s="2">
        <f>1*2.05*5</f>
        <v>10.25</v>
      </c>
      <c r="AE208" s="4">
        <v>1</v>
      </c>
      <c r="AF208" s="4">
        <v>2.0499999999999998</v>
      </c>
      <c r="AG208" s="4">
        <v>5</v>
      </c>
      <c r="AH208" s="2">
        <f>1*7.05*4</f>
        <v>28.2</v>
      </c>
      <c r="AI208" s="4">
        <v>1</v>
      </c>
      <c r="AJ208" s="4">
        <v>7.05</v>
      </c>
      <c r="AK208" s="4">
        <v>4</v>
      </c>
    </row>
    <row r="209" spans="22:37" x14ac:dyDescent="0.25">
      <c r="V209" s="2">
        <f>1*2*8</f>
        <v>16</v>
      </c>
      <c r="W209" s="4">
        <v>1</v>
      </c>
      <c r="X209" s="4">
        <v>2</v>
      </c>
      <c r="Y209" s="4">
        <v>8</v>
      </c>
      <c r="Z209" s="2">
        <f>1*7*7</f>
        <v>49</v>
      </c>
      <c r="AA209" s="4">
        <v>1</v>
      </c>
      <c r="AB209" s="4">
        <v>7</v>
      </c>
      <c r="AC209" s="4">
        <v>7</v>
      </c>
      <c r="AD209" s="2">
        <f>1*2.05*6</f>
        <v>12.299999999999999</v>
      </c>
      <c r="AE209" s="4">
        <v>1</v>
      </c>
      <c r="AF209" s="4">
        <v>2.0499999999999998</v>
      </c>
      <c r="AG209" s="4">
        <v>6</v>
      </c>
      <c r="AH209" s="2">
        <f>1*7.05*5</f>
        <v>35.25</v>
      </c>
      <c r="AI209" s="4">
        <v>1</v>
      </c>
      <c r="AJ209" s="4">
        <v>7.05</v>
      </c>
      <c r="AK209" s="4">
        <v>5</v>
      </c>
    </row>
    <row r="210" spans="22:37" x14ac:dyDescent="0.25">
      <c r="V210" s="2">
        <f>1*2*9</f>
        <v>18</v>
      </c>
      <c r="W210" s="4">
        <v>1</v>
      </c>
      <c r="X210" s="4">
        <v>2</v>
      </c>
      <c r="Y210" s="4">
        <v>9</v>
      </c>
      <c r="Z210" s="2">
        <f>1*7*8</f>
        <v>56</v>
      </c>
      <c r="AA210" s="4">
        <v>1</v>
      </c>
      <c r="AB210" s="4">
        <v>7</v>
      </c>
      <c r="AC210" s="4">
        <v>8</v>
      </c>
      <c r="AD210" s="2">
        <f>1*2.05*7</f>
        <v>14.349999999999998</v>
      </c>
      <c r="AE210" s="4">
        <v>1</v>
      </c>
      <c r="AF210" s="4">
        <v>2.0499999999999998</v>
      </c>
      <c r="AG210" s="4">
        <v>7</v>
      </c>
      <c r="AH210" s="2">
        <f>1*7.05*6</f>
        <v>42.3</v>
      </c>
      <c r="AI210" s="4">
        <v>1</v>
      </c>
      <c r="AJ210" s="4">
        <v>7.05</v>
      </c>
      <c r="AK210" s="4">
        <v>6</v>
      </c>
    </row>
    <row r="211" spans="22:37" x14ac:dyDescent="0.25">
      <c r="V211" s="2">
        <f>1*2*10</f>
        <v>20</v>
      </c>
      <c r="W211" s="4">
        <v>1</v>
      </c>
      <c r="X211" s="4">
        <v>2</v>
      </c>
      <c r="Y211" s="4">
        <v>10</v>
      </c>
      <c r="Z211" s="2">
        <f>1*7*9</f>
        <v>63</v>
      </c>
      <c r="AA211" s="4">
        <v>1</v>
      </c>
      <c r="AB211" s="4">
        <v>7</v>
      </c>
      <c r="AC211" s="4">
        <v>9</v>
      </c>
      <c r="AD211" s="2">
        <f>1*2.05*8</f>
        <v>16.399999999999999</v>
      </c>
      <c r="AE211" s="4">
        <v>1</v>
      </c>
      <c r="AF211" s="4">
        <v>2.0499999999999998</v>
      </c>
      <c r="AG211" s="4">
        <v>8</v>
      </c>
      <c r="AH211" s="2">
        <f>1*7.05*7</f>
        <v>49.35</v>
      </c>
      <c r="AI211" s="4">
        <v>1</v>
      </c>
      <c r="AJ211" s="4">
        <v>7.05</v>
      </c>
      <c r="AK211" s="4">
        <v>7</v>
      </c>
    </row>
    <row r="212" spans="22:37" x14ac:dyDescent="0.25">
      <c r="V212" s="2">
        <f>1*2*1.05</f>
        <v>2.1</v>
      </c>
      <c r="W212" s="4">
        <v>1</v>
      </c>
      <c r="X212" s="4">
        <v>2</v>
      </c>
      <c r="Y212" s="4">
        <v>1.05</v>
      </c>
      <c r="Z212" s="2">
        <f>1*7*10</f>
        <v>70</v>
      </c>
      <c r="AA212" s="4">
        <v>1</v>
      </c>
      <c r="AB212" s="4">
        <v>7</v>
      </c>
      <c r="AC212" s="4">
        <v>10</v>
      </c>
      <c r="AD212" s="2">
        <f>1*2.05*9</f>
        <v>18.45</v>
      </c>
      <c r="AE212" s="4">
        <v>1</v>
      </c>
      <c r="AF212" s="4">
        <v>2.0499999999999998</v>
      </c>
      <c r="AG212" s="4">
        <v>9</v>
      </c>
      <c r="AH212" s="2">
        <f>1*7.05*8</f>
        <v>56.4</v>
      </c>
      <c r="AI212" s="4">
        <v>1</v>
      </c>
      <c r="AJ212" s="4">
        <v>7.05</v>
      </c>
      <c r="AK212" s="4">
        <v>8</v>
      </c>
    </row>
    <row r="213" spans="22:37" x14ac:dyDescent="0.25">
      <c r="V213" s="2">
        <f>1*2*2.05</f>
        <v>4.0999999999999996</v>
      </c>
      <c r="W213" s="4">
        <v>1</v>
      </c>
      <c r="X213" s="4">
        <v>2</v>
      </c>
      <c r="Y213" s="4">
        <v>2.0499999999999998</v>
      </c>
      <c r="Z213" s="2">
        <f>1*7*1.05</f>
        <v>7.3500000000000005</v>
      </c>
      <c r="AA213" s="4">
        <v>1</v>
      </c>
      <c r="AB213" s="4">
        <v>7</v>
      </c>
      <c r="AC213" s="4">
        <v>1.05</v>
      </c>
      <c r="AD213" s="2">
        <f>1*2.05*10</f>
        <v>20.5</v>
      </c>
      <c r="AE213" s="4">
        <v>1</v>
      </c>
      <c r="AF213" s="4">
        <v>2.0499999999999998</v>
      </c>
      <c r="AG213" s="4">
        <v>10</v>
      </c>
      <c r="AH213" s="2">
        <f>1*7.05*9</f>
        <v>63.449999999999996</v>
      </c>
      <c r="AI213" s="4">
        <v>1</v>
      </c>
      <c r="AJ213" s="4">
        <v>7.05</v>
      </c>
      <c r="AK213" s="4">
        <v>9</v>
      </c>
    </row>
    <row r="214" spans="22:37" x14ac:dyDescent="0.25">
      <c r="V214" s="2">
        <f>1*2*3.05</f>
        <v>6.1</v>
      </c>
      <c r="W214" s="4">
        <v>1</v>
      </c>
      <c r="X214" s="4">
        <v>2</v>
      </c>
      <c r="Y214" s="4">
        <v>3.05</v>
      </c>
      <c r="Z214" s="2">
        <f>1*7*2.05</f>
        <v>14.349999999999998</v>
      </c>
      <c r="AA214" s="4">
        <v>1</v>
      </c>
      <c r="AB214" s="4">
        <v>7</v>
      </c>
      <c r="AC214" s="4">
        <v>2.0499999999999998</v>
      </c>
      <c r="AD214" s="2">
        <f>1*2.05*1.05</f>
        <v>2.1524999999999999</v>
      </c>
      <c r="AE214" s="4">
        <v>1</v>
      </c>
      <c r="AF214" s="4">
        <v>2.0499999999999998</v>
      </c>
      <c r="AG214" s="4">
        <v>1.05</v>
      </c>
      <c r="AH214" s="2">
        <f>1*7.05*10</f>
        <v>70.5</v>
      </c>
      <c r="AI214" s="4">
        <v>1</v>
      </c>
      <c r="AJ214" s="4">
        <v>7.05</v>
      </c>
      <c r="AK214" s="4">
        <v>10</v>
      </c>
    </row>
    <row r="215" spans="22:37" x14ac:dyDescent="0.25">
      <c r="V215" s="2">
        <f>1*2*4.05</f>
        <v>8.1</v>
      </c>
      <c r="W215" s="4">
        <v>1</v>
      </c>
      <c r="X215" s="4">
        <v>2</v>
      </c>
      <c r="Y215" s="4">
        <v>4.05</v>
      </c>
      <c r="Z215" s="2">
        <f>1*7*3.05</f>
        <v>21.349999999999998</v>
      </c>
      <c r="AA215" s="4">
        <v>1</v>
      </c>
      <c r="AB215" s="4">
        <v>7</v>
      </c>
      <c r="AC215" s="4">
        <v>3.05</v>
      </c>
      <c r="AD215" s="2">
        <f>1*2.05*2.05</f>
        <v>4.2024999999999997</v>
      </c>
      <c r="AE215" s="4">
        <v>1</v>
      </c>
      <c r="AF215" s="4">
        <v>2.0499999999999998</v>
      </c>
      <c r="AG215" s="4">
        <v>2.0499999999999998</v>
      </c>
      <c r="AH215" s="2">
        <f>1*7.05*1.05</f>
        <v>7.4024999999999999</v>
      </c>
      <c r="AI215" s="4">
        <v>1</v>
      </c>
      <c r="AJ215" s="4">
        <v>7.05</v>
      </c>
      <c r="AK215" s="4">
        <v>1.05</v>
      </c>
    </row>
    <row r="216" spans="22:37" x14ac:dyDescent="0.25">
      <c r="V216" s="2">
        <f>1*2*5.05</f>
        <v>10.1</v>
      </c>
      <c r="W216" s="4">
        <v>1</v>
      </c>
      <c r="X216" s="4">
        <v>2</v>
      </c>
      <c r="Y216" s="4">
        <v>5.05</v>
      </c>
      <c r="Z216" s="2">
        <f>1*7*4.05</f>
        <v>28.349999999999998</v>
      </c>
      <c r="AA216" s="4">
        <v>1</v>
      </c>
      <c r="AB216" s="4">
        <v>7</v>
      </c>
      <c r="AC216" s="4">
        <v>4.05</v>
      </c>
      <c r="AD216" s="2">
        <f>1*2.05*3.05</f>
        <v>6.2524999999999995</v>
      </c>
      <c r="AE216" s="4">
        <v>1</v>
      </c>
      <c r="AF216" s="4">
        <v>2.0499999999999998</v>
      </c>
      <c r="AG216" s="4">
        <v>3.05</v>
      </c>
      <c r="AH216" s="2">
        <f>1*7.05*2.05</f>
        <v>14.452499999999999</v>
      </c>
      <c r="AI216" s="4">
        <v>1</v>
      </c>
      <c r="AJ216" s="4">
        <v>7.05</v>
      </c>
      <c r="AK216" s="4">
        <v>2.0499999999999998</v>
      </c>
    </row>
    <row r="217" spans="22:37" x14ac:dyDescent="0.25">
      <c r="V217" s="2">
        <f>1*2*6.05</f>
        <v>12.1</v>
      </c>
      <c r="W217" s="4">
        <v>1</v>
      </c>
      <c r="X217" s="4">
        <v>2</v>
      </c>
      <c r="Y217" s="4">
        <v>6.05</v>
      </c>
      <c r="Z217" s="2">
        <f>1*7*5.05</f>
        <v>35.35</v>
      </c>
      <c r="AA217" s="4">
        <v>1</v>
      </c>
      <c r="AB217" s="4">
        <v>7</v>
      </c>
      <c r="AC217" s="4">
        <v>5.05</v>
      </c>
      <c r="AD217" s="2">
        <f>1*2.05*4.05</f>
        <v>8.3024999999999984</v>
      </c>
      <c r="AE217" s="4">
        <v>1</v>
      </c>
      <c r="AF217" s="4">
        <v>2.0499999999999998</v>
      </c>
      <c r="AG217" s="4">
        <v>4.05</v>
      </c>
      <c r="AH217" s="2">
        <f>1*7.05*3.05</f>
        <v>21.502499999999998</v>
      </c>
      <c r="AI217" s="4">
        <v>1</v>
      </c>
      <c r="AJ217" s="4">
        <v>7.05</v>
      </c>
      <c r="AK217" s="4">
        <v>3.05</v>
      </c>
    </row>
    <row r="218" spans="22:37" x14ac:dyDescent="0.25">
      <c r="V218" s="2">
        <f>1*2*7.05</f>
        <v>14.1</v>
      </c>
      <c r="W218" s="4">
        <v>1</v>
      </c>
      <c r="X218" s="4">
        <v>2</v>
      </c>
      <c r="Y218" s="4">
        <v>7.05</v>
      </c>
      <c r="Z218" s="2">
        <f>1*7*6.05</f>
        <v>42.35</v>
      </c>
      <c r="AA218" s="4">
        <v>1</v>
      </c>
      <c r="AB218" s="4">
        <v>7</v>
      </c>
      <c r="AC218" s="4">
        <v>6.05</v>
      </c>
      <c r="AD218" s="2">
        <f>1*2.05*5.05</f>
        <v>10.352499999999999</v>
      </c>
      <c r="AE218" s="4">
        <v>1</v>
      </c>
      <c r="AF218" s="4">
        <v>2.0499999999999998</v>
      </c>
      <c r="AG218" s="4">
        <v>5.05</v>
      </c>
      <c r="AH218" s="2">
        <f>1*7.05*4.05</f>
        <v>28.552499999999998</v>
      </c>
      <c r="AI218" s="4">
        <v>1</v>
      </c>
      <c r="AJ218" s="4">
        <v>7.05</v>
      </c>
      <c r="AK218" s="4">
        <v>4.05</v>
      </c>
    </row>
    <row r="219" spans="22:37" x14ac:dyDescent="0.25">
      <c r="V219" s="2">
        <f>1*2*8.05</f>
        <v>16.100000000000001</v>
      </c>
      <c r="W219" s="4">
        <v>1</v>
      </c>
      <c r="X219" s="4">
        <v>2</v>
      </c>
      <c r="Y219" s="4">
        <v>8.0500000000000007</v>
      </c>
      <c r="Z219" s="2">
        <f>1*7*7.05</f>
        <v>49.35</v>
      </c>
      <c r="AA219" s="4">
        <v>1</v>
      </c>
      <c r="AB219" s="4">
        <v>7</v>
      </c>
      <c r="AC219" s="4">
        <v>7.05</v>
      </c>
      <c r="AD219" s="2">
        <f>1*2.05*6.05</f>
        <v>12.402499999999998</v>
      </c>
      <c r="AE219" s="4">
        <v>1</v>
      </c>
      <c r="AF219" s="4">
        <v>2.0499999999999998</v>
      </c>
      <c r="AG219" s="4">
        <v>6.05</v>
      </c>
      <c r="AH219" s="2">
        <f>1*7.05*5.05</f>
        <v>35.602499999999999</v>
      </c>
      <c r="AI219" s="4">
        <v>1</v>
      </c>
      <c r="AJ219" s="4">
        <v>7.05</v>
      </c>
      <c r="AK219" s="4">
        <v>5.05</v>
      </c>
    </row>
    <row r="220" spans="22:37" x14ac:dyDescent="0.25">
      <c r="V220" s="2">
        <f>1*2*9.05</f>
        <v>18.100000000000001</v>
      </c>
      <c r="W220" s="4">
        <v>1</v>
      </c>
      <c r="X220" s="4">
        <v>2</v>
      </c>
      <c r="Y220" s="4">
        <v>9.0500000000000007</v>
      </c>
      <c r="Z220" s="2">
        <f>1*7*8.05</f>
        <v>56.350000000000009</v>
      </c>
      <c r="AA220" s="4">
        <v>1</v>
      </c>
      <c r="AB220" s="4">
        <v>7</v>
      </c>
      <c r="AC220" s="4">
        <v>8.0500000000000007</v>
      </c>
      <c r="AD220" s="2">
        <f>1*2.05*7.05</f>
        <v>14.452499999999999</v>
      </c>
      <c r="AE220" s="4">
        <v>1</v>
      </c>
      <c r="AF220" s="4">
        <v>2.0499999999999998</v>
      </c>
      <c r="AG220" s="4">
        <v>7.05</v>
      </c>
      <c r="AH220" s="2">
        <f>1*7.05*6.05</f>
        <v>42.652499999999996</v>
      </c>
      <c r="AI220" s="4">
        <v>1</v>
      </c>
      <c r="AJ220" s="4">
        <v>7.05</v>
      </c>
      <c r="AK220" s="4">
        <v>6.05</v>
      </c>
    </row>
    <row r="221" spans="22:37" x14ac:dyDescent="0.25">
      <c r="V221" s="2">
        <f>1*2*10.05</f>
        <v>20.100000000000001</v>
      </c>
      <c r="W221" s="4">
        <v>1</v>
      </c>
      <c r="X221" s="4">
        <v>2</v>
      </c>
      <c r="Y221" s="4">
        <v>10.050000000000001</v>
      </c>
      <c r="Z221" s="2">
        <f>1*7*9.05</f>
        <v>63.350000000000009</v>
      </c>
      <c r="AA221" s="4">
        <v>1</v>
      </c>
      <c r="AB221" s="4">
        <v>7</v>
      </c>
      <c r="AC221" s="4">
        <v>9.0500000000000007</v>
      </c>
      <c r="AD221" s="2">
        <f>1*2.05*8.05</f>
        <v>16.502500000000001</v>
      </c>
      <c r="AE221" s="4">
        <v>1</v>
      </c>
      <c r="AF221" s="4">
        <v>2.0499999999999998</v>
      </c>
      <c r="AG221" s="4">
        <v>8.0500000000000007</v>
      </c>
      <c r="AH221" s="2">
        <f>1*7.05*7.05</f>
        <v>49.702500000000001</v>
      </c>
      <c r="AI221" s="4">
        <v>1</v>
      </c>
      <c r="AJ221" s="4">
        <v>7.05</v>
      </c>
      <c r="AK221" s="4">
        <v>7.05</v>
      </c>
    </row>
    <row r="222" spans="22:37" x14ac:dyDescent="0.25">
      <c r="V222" s="2">
        <f>1*2*1.1</f>
        <v>2.2000000000000002</v>
      </c>
      <c r="W222" s="4">
        <v>1</v>
      </c>
      <c r="X222" s="4">
        <v>2</v>
      </c>
      <c r="Y222" s="4">
        <v>1.1000000000000001</v>
      </c>
      <c r="Z222" s="2">
        <f>1*7*10.05</f>
        <v>70.350000000000009</v>
      </c>
      <c r="AA222" s="4">
        <v>1</v>
      </c>
      <c r="AB222" s="4">
        <v>7</v>
      </c>
      <c r="AC222" s="4">
        <v>10.050000000000001</v>
      </c>
      <c r="AD222" s="2">
        <f>1*2.05*9.05</f>
        <v>18.552499999999998</v>
      </c>
      <c r="AE222" s="4">
        <v>1</v>
      </c>
      <c r="AF222" s="4">
        <v>2.0499999999999998</v>
      </c>
      <c r="AG222" s="4">
        <v>9.0500000000000007</v>
      </c>
      <c r="AH222" s="2">
        <f>1*7.05*8.05</f>
        <v>56.752500000000005</v>
      </c>
      <c r="AI222" s="4">
        <v>1</v>
      </c>
      <c r="AJ222" s="4">
        <v>7.05</v>
      </c>
      <c r="AK222" s="4">
        <v>8.0500000000000007</v>
      </c>
    </row>
    <row r="223" spans="22:37" x14ac:dyDescent="0.25">
      <c r="V223" s="2">
        <f>1*2*2.1</f>
        <v>4.2</v>
      </c>
      <c r="W223" s="4">
        <v>1</v>
      </c>
      <c r="X223" s="4">
        <v>2</v>
      </c>
      <c r="Y223" s="4">
        <v>2.0999999999999996</v>
      </c>
      <c r="Z223" s="2">
        <f>1*7*1.1</f>
        <v>7.7000000000000011</v>
      </c>
      <c r="AA223" s="4">
        <v>1</v>
      </c>
      <c r="AB223" s="4">
        <v>7</v>
      </c>
      <c r="AC223" s="4">
        <v>1.1000000000000001</v>
      </c>
      <c r="AD223" s="2">
        <f>1*2.05*10.05</f>
        <v>20.602499999999999</v>
      </c>
      <c r="AE223" s="4">
        <v>1</v>
      </c>
      <c r="AF223" s="4">
        <v>2.0499999999999998</v>
      </c>
      <c r="AG223" s="4">
        <v>10.050000000000001</v>
      </c>
      <c r="AH223" s="2">
        <f>1*7.05*9.05</f>
        <v>63.802500000000002</v>
      </c>
      <c r="AI223" s="4">
        <v>1</v>
      </c>
      <c r="AJ223" s="4">
        <v>7.05</v>
      </c>
      <c r="AK223" s="4">
        <v>9.0500000000000007</v>
      </c>
    </row>
    <row r="224" spans="22:37" x14ac:dyDescent="0.25">
      <c r="V224" s="2">
        <f>1*2*3.1</f>
        <v>6.2</v>
      </c>
      <c r="W224" s="4">
        <v>1</v>
      </c>
      <c r="X224" s="4">
        <v>2</v>
      </c>
      <c r="Y224" s="4">
        <v>3.0999999999999996</v>
      </c>
      <c r="Z224" s="2">
        <f>1*7*2.1</f>
        <v>14.700000000000001</v>
      </c>
      <c r="AA224" s="4">
        <v>1</v>
      </c>
      <c r="AB224" s="4">
        <v>7</v>
      </c>
      <c r="AC224" s="4">
        <v>2.0999999999999996</v>
      </c>
      <c r="AD224" s="2">
        <f>1*2.05*1.1</f>
        <v>2.2549999999999999</v>
      </c>
      <c r="AE224" s="4">
        <v>1</v>
      </c>
      <c r="AF224" s="4">
        <v>2.0499999999999998</v>
      </c>
      <c r="AG224" s="4">
        <v>1.1000000000000001</v>
      </c>
      <c r="AH224" s="2">
        <f>1*7.05*10.05</f>
        <v>70.852500000000006</v>
      </c>
      <c r="AI224" s="4">
        <v>1</v>
      </c>
      <c r="AJ224" s="4">
        <v>7.05</v>
      </c>
      <c r="AK224" s="4">
        <v>10.050000000000001</v>
      </c>
    </row>
    <row r="225" spans="22:37" x14ac:dyDescent="0.25">
      <c r="V225" s="2">
        <f>1*2*4.1</f>
        <v>8.1999999999999993</v>
      </c>
      <c r="W225" s="4">
        <v>1</v>
      </c>
      <c r="X225" s="4">
        <v>2</v>
      </c>
      <c r="Y225" s="4">
        <v>4.0999999999999996</v>
      </c>
      <c r="Z225" s="2">
        <f>1*7*3.1</f>
        <v>21.7</v>
      </c>
      <c r="AA225" s="4">
        <v>1</v>
      </c>
      <c r="AB225" s="4">
        <v>7</v>
      </c>
      <c r="AC225" s="4">
        <v>3.0999999999999996</v>
      </c>
      <c r="AD225" s="2">
        <f>1*2.05*2.1</f>
        <v>4.3049999999999997</v>
      </c>
      <c r="AE225" s="4">
        <v>1</v>
      </c>
      <c r="AF225" s="4">
        <v>2.0499999999999998</v>
      </c>
      <c r="AG225" s="4">
        <v>2.0999999999999996</v>
      </c>
      <c r="AH225" s="2">
        <f>1*7.05*1.1</f>
        <v>7.7550000000000008</v>
      </c>
      <c r="AI225" s="4">
        <v>1</v>
      </c>
      <c r="AJ225" s="4">
        <v>7.05</v>
      </c>
      <c r="AK225" s="4">
        <v>1.1000000000000001</v>
      </c>
    </row>
    <row r="226" spans="22:37" x14ac:dyDescent="0.25">
      <c r="V226" s="2">
        <f>1*2*5.1</f>
        <v>10.199999999999999</v>
      </c>
      <c r="W226" s="4">
        <v>1</v>
      </c>
      <c r="X226" s="4">
        <v>2</v>
      </c>
      <c r="Y226" s="4">
        <v>5.0999999999999996</v>
      </c>
      <c r="Z226" s="2">
        <f>1*7*4.1</f>
        <v>28.699999999999996</v>
      </c>
      <c r="AA226" s="4">
        <v>1</v>
      </c>
      <c r="AB226" s="4">
        <v>7</v>
      </c>
      <c r="AC226" s="4">
        <v>4.0999999999999996</v>
      </c>
      <c r="AD226" s="2">
        <f>1*2.05*3.1</f>
        <v>6.3549999999999995</v>
      </c>
      <c r="AE226" s="4">
        <v>1</v>
      </c>
      <c r="AF226" s="4">
        <v>2.0499999999999998</v>
      </c>
      <c r="AG226" s="4">
        <v>3.0999999999999996</v>
      </c>
      <c r="AH226" s="2">
        <f>1*7.05*2.1</f>
        <v>14.805</v>
      </c>
      <c r="AI226" s="4">
        <v>1</v>
      </c>
      <c r="AJ226" s="4">
        <v>7.05</v>
      </c>
      <c r="AK226" s="4">
        <v>2.0999999999999996</v>
      </c>
    </row>
    <row r="227" spans="22:37" x14ac:dyDescent="0.25">
      <c r="V227" s="2">
        <f>1*2*6.1</f>
        <v>12.2</v>
      </c>
      <c r="W227" s="4">
        <v>1</v>
      </c>
      <c r="X227" s="4">
        <v>2</v>
      </c>
      <c r="Y227" s="4">
        <v>6.1</v>
      </c>
      <c r="Z227" s="2">
        <f>1*7*5.1</f>
        <v>35.699999999999996</v>
      </c>
      <c r="AA227" s="4">
        <v>1</v>
      </c>
      <c r="AB227" s="4">
        <v>7</v>
      </c>
      <c r="AC227" s="4">
        <v>5.0999999999999996</v>
      </c>
      <c r="AD227" s="2">
        <f>1*2.05*4.1</f>
        <v>8.4049999999999994</v>
      </c>
      <c r="AE227" s="4">
        <v>1</v>
      </c>
      <c r="AF227" s="4">
        <v>2.0499999999999998</v>
      </c>
      <c r="AG227" s="4">
        <v>4.0999999999999996</v>
      </c>
      <c r="AH227" s="2">
        <f>1*7.05*3.1</f>
        <v>21.855</v>
      </c>
      <c r="AI227" s="4">
        <v>1</v>
      </c>
      <c r="AJ227" s="4">
        <v>7.05</v>
      </c>
      <c r="AK227" s="4">
        <v>3.0999999999999996</v>
      </c>
    </row>
    <row r="228" spans="22:37" x14ac:dyDescent="0.25">
      <c r="V228" s="2">
        <f>1*2*7.1</f>
        <v>14.2</v>
      </c>
      <c r="W228" s="4">
        <v>1</v>
      </c>
      <c r="X228" s="4">
        <v>2</v>
      </c>
      <c r="Y228" s="4">
        <v>7.1</v>
      </c>
      <c r="Z228" s="2">
        <f>1*7*6.1</f>
        <v>42.699999999999996</v>
      </c>
      <c r="AA228" s="4">
        <v>1</v>
      </c>
      <c r="AB228" s="4">
        <v>7</v>
      </c>
      <c r="AC228" s="4">
        <v>6.1</v>
      </c>
      <c r="AD228" s="2">
        <f>1*2.05*5.1</f>
        <v>10.454999999999998</v>
      </c>
      <c r="AE228" s="4">
        <v>1</v>
      </c>
      <c r="AF228" s="4">
        <v>2.0499999999999998</v>
      </c>
      <c r="AG228" s="4">
        <v>5.0999999999999996</v>
      </c>
      <c r="AH228" s="2">
        <f>1*7.05*4.1</f>
        <v>28.904999999999998</v>
      </c>
      <c r="AI228" s="4">
        <v>1</v>
      </c>
      <c r="AJ228" s="4">
        <v>7.05</v>
      </c>
      <c r="AK228" s="4">
        <v>4.0999999999999996</v>
      </c>
    </row>
    <row r="229" spans="22:37" x14ac:dyDescent="0.25">
      <c r="V229" s="2">
        <f>1*2*8.1</f>
        <v>16.2</v>
      </c>
      <c r="W229" s="4">
        <v>1</v>
      </c>
      <c r="X229" s="4">
        <v>2</v>
      </c>
      <c r="Y229" s="4">
        <v>8.1000000000000014</v>
      </c>
      <c r="Z229" s="2">
        <f>1*7*7.1</f>
        <v>49.699999999999996</v>
      </c>
      <c r="AA229" s="4">
        <v>1</v>
      </c>
      <c r="AB229" s="4">
        <v>7</v>
      </c>
      <c r="AC229" s="4">
        <v>7.1</v>
      </c>
      <c r="AD229" s="2">
        <f>1*2.05*6.1</f>
        <v>12.504999999999999</v>
      </c>
      <c r="AE229" s="4">
        <v>1</v>
      </c>
      <c r="AF229" s="4">
        <v>2.0499999999999998</v>
      </c>
      <c r="AG229" s="4">
        <v>6.1</v>
      </c>
      <c r="AH229" s="2">
        <f>1*7.05*5.1</f>
        <v>35.954999999999998</v>
      </c>
      <c r="AI229" s="4">
        <v>1</v>
      </c>
      <c r="AJ229" s="4">
        <v>7.05</v>
      </c>
      <c r="AK229" s="4">
        <v>5.0999999999999996</v>
      </c>
    </row>
    <row r="230" spans="22:37" x14ac:dyDescent="0.25">
      <c r="V230" s="2">
        <f>1*2*9.1</f>
        <v>18.2</v>
      </c>
      <c r="W230" s="4">
        <v>1</v>
      </c>
      <c r="X230" s="4">
        <v>2</v>
      </c>
      <c r="Y230" s="4">
        <v>9.1000000000000014</v>
      </c>
      <c r="Z230" s="2">
        <f>1*7*8.1</f>
        <v>56.699999999999996</v>
      </c>
      <c r="AA230" s="4">
        <v>1</v>
      </c>
      <c r="AB230" s="4">
        <v>7</v>
      </c>
      <c r="AC230" s="4">
        <v>8.1000000000000014</v>
      </c>
      <c r="AD230" s="2">
        <f>1*2.05*7.1</f>
        <v>14.554999999999998</v>
      </c>
      <c r="AE230" s="4">
        <v>1</v>
      </c>
      <c r="AF230" s="4">
        <v>2.0499999999999998</v>
      </c>
      <c r="AG230" s="4">
        <v>7.1</v>
      </c>
      <c r="AH230" s="2">
        <f>1*7.05*6.1</f>
        <v>43.004999999999995</v>
      </c>
      <c r="AI230" s="4">
        <v>1</v>
      </c>
      <c r="AJ230" s="4">
        <v>7.05</v>
      </c>
      <c r="AK230" s="4">
        <v>6.1</v>
      </c>
    </row>
    <row r="231" spans="22:37" x14ac:dyDescent="0.25">
      <c r="V231" s="2">
        <f>1*2*10.1</f>
        <v>20.2</v>
      </c>
      <c r="W231" s="4">
        <v>1</v>
      </c>
      <c r="X231" s="4">
        <v>2</v>
      </c>
      <c r="Y231" s="4">
        <v>10.100000000000001</v>
      </c>
      <c r="Z231" s="2">
        <f>1*7*9.1</f>
        <v>63.699999999999996</v>
      </c>
      <c r="AA231" s="4">
        <v>1</v>
      </c>
      <c r="AB231" s="4">
        <v>7</v>
      </c>
      <c r="AC231" s="4">
        <v>9.1000000000000014</v>
      </c>
      <c r="AD231" s="2">
        <f>1*2.05*8.1</f>
        <v>16.604999999999997</v>
      </c>
      <c r="AE231" s="4">
        <v>1</v>
      </c>
      <c r="AF231" s="4">
        <v>2.0499999999999998</v>
      </c>
      <c r="AG231" s="4">
        <v>8.1000000000000014</v>
      </c>
      <c r="AH231" s="2">
        <f>1*7.05*7.1</f>
        <v>50.055</v>
      </c>
      <c r="AI231" s="4">
        <v>1</v>
      </c>
      <c r="AJ231" s="4">
        <v>7.05</v>
      </c>
      <c r="AK231" s="4">
        <v>7.1</v>
      </c>
    </row>
    <row r="232" spans="22:37" x14ac:dyDescent="0.25">
      <c r="V232" s="2">
        <f>1*2*1.15</f>
        <v>2.2999999999999998</v>
      </c>
      <c r="W232" s="4">
        <v>1</v>
      </c>
      <c r="X232" s="4">
        <v>2</v>
      </c>
      <c r="Y232" s="4">
        <v>1.1500000000000001</v>
      </c>
      <c r="Z232" s="2">
        <f>1*7*10.1</f>
        <v>70.7</v>
      </c>
      <c r="AA232" s="4">
        <v>1</v>
      </c>
      <c r="AB232" s="4">
        <v>7</v>
      </c>
      <c r="AC232" s="4">
        <v>10.100000000000001</v>
      </c>
      <c r="AD232" s="2">
        <f>1*2.05*9.1</f>
        <v>18.654999999999998</v>
      </c>
      <c r="AE232" s="4">
        <v>1</v>
      </c>
      <c r="AF232" s="4">
        <v>2.0499999999999998</v>
      </c>
      <c r="AG232" s="4">
        <v>9.1000000000000014</v>
      </c>
      <c r="AH232" s="2">
        <f>1*7.05*8.1</f>
        <v>57.104999999999997</v>
      </c>
      <c r="AI232" s="4">
        <v>1</v>
      </c>
      <c r="AJ232" s="4">
        <v>7.05</v>
      </c>
      <c r="AK232" s="4">
        <v>8.1000000000000014</v>
      </c>
    </row>
    <row r="233" spans="22:37" x14ac:dyDescent="0.25">
      <c r="V233" s="2">
        <f>1*2*2.15</f>
        <v>4.3</v>
      </c>
      <c r="W233" s="4">
        <v>1</v>
      </c>
      <c r="X233" s="4">
        <v>2</v>
      </c>
      <c r="Y233" s="4">
        <v>2.1499999999999995</v>
      </c>
      <c r="Z233" s="2">
        <f>1*7*1.15</f>
        <v>8.0499999999999989</v>
      </c>
      <c r="AA233" s="4">
        <v>1</v>
      </c>
      <c r="AB233" s="4">
        <v>7</v>
      </c>
      <c r="AC233" s="4">
        <v>1.1500000000000001</v>
      </c>
      <c r="AD233" s="2">
        <f>1*2.05*10.1</f>
        <v>20.704999999999998</v>
      </c>
      <c r="AE233" s="4">
        <v>1</v>
      </c>
      <c r="AF233" s="4">
        <v>2.0499999999999998</v>
      </c>
      <c r="AG233" s="4">
        <v>10.100000000000001</v>
      </c>
      <c r="AH233" s="2">
        <f>1*7.05*9.1</f>
        <v>64.155000000000001</v>
      </c>
      <c r="AI233" s="4">
        <v>1</v>
      </c>
      <c r="AJ233" s="4">
        <v>7.05</v>
      </c>
      <c r="AK233" s="4">
        <v>9.1000000000000014</v>
      </c>
    </row>
    <row r="234" spans="22:37" x14ac:dyDescent="0.25">
      <c r="V234" s="2">
        <f>1*2*3.15</f>
        <v>6.3</v>
      </c>
      <c r="W234" s="4">
        <v>1</v>
      </c>
      <c r="X234" s="4">
        <v>2</v>
      </c>
      <c r="Y234" s="4">
        <v>3.1499999999999995</v>
      </c>
      <c r="Z234" s="2">
        <f>1*7*2.15</f>
        <v>15.049999999999999</v>
      </c>
      <c r="AA234" s="4">
        <v>1</v>
      </c>
      <c r="AB234" s="4">
        <v>7</v>
      </c>
      <c r="AC234" s="4">
        <v>2.1499999999999995</v>
      </c>
      <c r="AD234" s="2">
        <f>1*2.05*1.15</f>
        <v>2.3574999999999995</v>
      </c>
      <c r="AE234" s="4">
        <v>1</v>
      </c>
      <c r="AF234" s="4">
        <v>2.0499999999999998</v>
      </c>
      <c r="AG234" s="4">
        <v>1.1500000000000001</v>
      </c>
      <c r="AH234" s="2">
        <f>1*7.05*10.1</f>
        <v>71.204999999999998</v>
      </c>
      <c r="AI234" s="4">
        <v>1</v>
      </c>
      <c r="AJ234" s="4">
        <v>7.05</v>
      </c>
      <c r="AK234" s="4">
        <v>10.100000000000001</v>
      </c>
    </row>
    <row r="235" spans="22:37" x14ac:dyDescent="0.25">
      <c r="V235" s="2">
        <f>1*2*4.15</f>
        <v>8.3000000000000007</v>
      </c>
      <c r="W235" s="4">
        <v>1</v>
      </c>
      <c r="X235" s="4">
        <v>2</v>
      </c>
      <c r="Y235" s="4">
        <v>4.1499999999999995</v>
      </c>
      <c r="Z235" s="2">
        <f>1*7*3.15</f>
        <v>22.05</v>
      </c>
      <c r="AA235" s="4">
        <v>1</v>
      </c>
      <c r="AB235" s="4">
        <v>7</v>
      </c>
      <c r="AC235" s="4">
        <v>3.1499999999999995</v>
      </c>
      <c r="AD235" s="2">
        <f>1*2.05*2.15</f>
        <v>4.4074999999999998</v>
      </c>
      <c r="AE235" s="4">
        <v>1</v>
      </c>
      <c r="AF235" s="4">
        <v>2.0499999999999998</v>
      </c>
      <c r="AG235" s="4">
        <v>2.1499999999999995</v>
      </c>
      <c r="AH235" s="2">
        <f>1*7.05*1.15</f>
        <v>8.1074999999999999</v>
      </c>
      <c r="AI235" s="4">
        <v>1</v>
      </c>
      <c r="AJ235" s="4">
        <v>7.05</v>
      </c>
      <c r="AK235" s="4">
        <v>1.1500000000000001</v>
      </c>
    </row>
    <row r="236" spans="22:37" x14ac:dyDescent="0.25">
      <c r="V236" s="2">
        <f>1*2*5.15</f>
        <v>10.3</v>
      </c>
      <c r="W236" s="4">
        <v>1</v>
      </c>
      <c r="X236" s="4">
        <v>2</v>
      </c>
      <c r="Y236" s="4">
        <v>5.1499999999999995</v>
      </c>
      <c r="Z236" s="2">
        <f>1*7*4.15</f>
        <v>29.050000000000004</v>
      </c>
      <c r="AA236" s="4">
        <v>1</v>
      </c>
      <c r="AB236" s="4">
        <v>7</v>
      </c>
      <c r="AC236" s="4">
        <v>4.1499999999999995</v>
      </c>
      <c r="AD236" s="2">
        <f>1*2.05*3.15</f>
        <v>6.4574999999999996</v>
      </c>
      <c r="AE236" s="4">
        <v>1</v>
      </c>
      <c r="AF236" s="4">
        <v>2.0499999999999998</v>
      </c>
      <c r="AG236" s="4">
        <v>3.1499999999999995</v>
      </c>
      <c r="AH236" s="2">
        <f>1*7.05*2.15</f>
        <v>15.157499999999999</v>
      </c>
      <c r="AI236" s="4">
        <v>1</v>
      </c>
      <c r="AJ236" s="4">
        <v>7.05</v>
      </c>
      <c r="AK236" s="4">
        <v>2.1499999999999995</v>
      </c>
    </row>
    <row r="237" spans="22:37" x14ac:dyDescent="0.25">
      <c r="V237" s="2">
        <f>1*2*6.15</f>
        <v>12.3</v>
      </c>
      <c r="W237" s="4">
        <v>1</v>
      </c>
      <c r="X237" s="4">
        <v>2</v>
      </c>
      <c r="Y237" s="4">
        <v>6.1499999999999995</v>
      </c>
      <c r="Z237" s="2">
        <f>1*7*5.15</f>
        <v>36.050000000000004</v>
      </c>
      <c r="AA237" s="4">
        <v>1</v>
      </c>
      <c r="AB237" s="4">
        <v>7</v>
      </c>
      <c r="AC237" s="4">
        <v>5.1499999999999995</v>
      </c>
      <c r="AD237" s="2">
        <f>1*2.05*4.15</f>
        <v>8.5075000000000003</v>
      </c>
      <c r="AE237" s="4">
        <v>1</v>
      </c>
      <c r="AF237" s="4">
        <v>2.0499999999999998</v>
      </c>
      <c r="AG237" s="4">
        <v>4.1499999999999995</v>
      </c>
      <c r="AH237" s="2">
        <f>1*7.05*3.15</f>
        <v>22.2075</v>
      </c>
      <c r="AI237" s="4">
        <v>1</v>
      </c>
      <c r="AJ237" s="4">
        <v>7.05</v>
      </c>
      <c r="AK237" s="4">
        <v>3.1499999999999995</v>
      </c>
    </row>
    <row r="238" spans="22:37" x14ac:dyDescent="0.25">
      <c r="V238" s="2">
        <f>1*2*7.15</f>
        <v>14.3</v>
      </c>
      <c r="W238" s="4">
        <v>1</v>
      </c>
      <c r="X238" s="4">
        <v>2</v>
      </c>
      <c r="Y238" s="4">
        <v>7.1499999999999995</v>
      </c>
      <c r="Z238" s="2">
        <f>1*7*6.15</f>
        <v>43.050000000000004</v>
      </c>
      <c r="AA238" s="4">
        <v>1</v>
      </c>
      <c r="AB238" s="4">
        <v>7</v>
      </c>
      <c r="AC238" s="4">
        <v>6.1499999999999995</v>
      </c>
      <c r="AD238" s="2">
        <f>1*2.05*5.15</f>
        <v>10.557499999999999</v>
      </c>
      <c r="AE238" s="4">
        <v>1</v>
      </c>
      <c r="AF238" s="4">
        <v>2.0499999999999998</v>
      </c>
      <c r="AG238" s="4">
        <v>5.1499999999999995</v>
      </c>
      <c r="AH238" s="2">
        <f>1*7.05*4.15</f>
        <v>29.2575</v>
      </c>
      <c r="AI238" s="4">
        <v>1</v>
      </c>
      <c r="AJ238" s="4">
        <v>7.05</v>
      </c>
      <c r="AK238" s="4">
        <v>4.1499999999999995</v>
      </c>
    </row>
    <row r="239" spans="22:37" x14ac:dyDescent="0.25">
      <c r="V239" s="2">
        <f>1*2*8.15</f>
        <v>16.3</v>
      </c>
      <c r="W239" s="4">
        <v>1</v>
      </c>
      <c r="X239" s="4">
        <v>2</v>
      </c>
      <c r="Y239" s="4">
        <v>8.1500000000000021</v>
      </c>
      <c r="Z239" s="2">
        <f>1*7*7.15</f>
        <v>50.050000000000004</v>
      </c>
      <c r="AA239" s="4">
        <v>1</v>
      </c>
      <c r="AB239" s="4">
        <v>7</v>
      </c>
      <c r="AC239" s="4">
        <v>7.1499999999999995</v>
      </c>
      <c r="AD239" s="2">
        <f>1*2.05*6.15</f>
        <v>12.6075</v>
      </c>
      <c r="AE239" s="4">
        <v>1</v>
      </c>
      <c r="AF239" s="4">
        <v>2.0499999999999998</v>
      </c>
      <c r="AG239" s="4">
        <v>6.1499999999999995</v>
      </c>
      <c r="AH239" s="2">
        <f>1*7.05*5.15</f>
        <v>36.307500000000005</v>
      </c>
      <c r="AI239" s="4">
        <v>1</v>
      </c>
      <c r="AJ239" s="4">
        <v>7.05</v>
      </c>
      <c r="AK239" s="4">
        <v>5.1499999999999995</v>
      </c>
    </row>
    <row r="240" spans="22:37" x14ac:dyDescent="0.25">
      <c r="V240" s="2">
        <f>1*2*9.15</f>
        <v>18.3</v>
      </c>
      <c r="W240" s="4">
        <v>1</v>
      </c>
      <c r="X240" s="4">
        <v>2</v>
      </c>
      <c r="Y240" s="4">
        <v>9.1500000000000021</v>
      </c>
      <c r="Z240" s="2">
        <f>1*7*8.15</f>
        <v>57.050000000000004</v>
      </c>
      <c r="AA240" s="4">
        <v>1</v>
      </c>
      <c r="AB240" s="4">
        <v>7</v>
      </c>
      <c r="AC240" s="4">
        <v>8.1500000000000021</v>
      </c>
      <c r="AD240" s="2">
        <f>1*2.05*7.15</f>
        <v>14.657499999999999</v>
      </c>
      <c r="AE240" s="4">
        <v>1</v>
      </c>
      <c r="AF240" s="4">
        <v>2.0499999999999998</v>
      </c>
      <c r="AG240" s="4">
        <v>7.1499999999999995</v>
      </c>
      <c r="AH240" s="2">
        <f>1*7.05*6.15</f>
        <v>43.357500000000002</v>
      </c>
      <c r="AI240" s="4">
        <v>1</v>
      </c>
      <c r="AJ240" s="4">
        <v>7.05</v>
      </c>
      <c r="AK240" s="4">
        <v>6.1499999999999995</v>
      </c>
    </row>
    <row r="241" spans="22:37" x14ac:dyDescent="0.25">
      <c r="V241" s="2">
        <f>1*2*10.15</f>
        <v>20.3</v>
      </c>
      <c r="W241" s="4">
        <v>1</v>
      </c>
      <c r="X241" s="4">
        <v>2</v>
      </c>
      <c r="Y241" s="4">
        <v>10.150000000000002</v>
      </c>
      <c r="Z241" s="2">
        <f>1*7*9.15</f>
        <v>64.05</v>
      </c>
      <c r="AA241" s="4">
        <v>1</v>
      </c>
      <c r="AB241" s="4">
        <v>7</v>
      </c>
      <c r="AC241" s="4">
        <v>9.1500000000000021</v>
      </c>
      <c r="AD241" s="2">
        <f>1*2.05*8.15</f>
        <v>16.7075</v>
      </c>
      <c r="AE241" s="4">
        <v>1</v>
      </c>
      <c r="AF241" s="4">
        <v>2.0499999999999998</v>
      </c>
      <c r="AG241" s="4">
        <v>8.1500000000000021</v>
      </c>
      <c r="AH241" s="2">
        <f>1*7.05*7.15</f>
        <v>50.407499999999999</v>
      </c>
      <c r="AI241" s="4">
        <v>1</v>
      </c>
      <c r="AJ241" s="4">
        <v>7.05</v>
      </c>
      <c r="AK241" s="4">
        <v>7.1499999999999995</v>
      </c>
    </row>
    <row r="242" spans="22:37" x14ac:dyDescent="0.25">
      <c r="V242" s="2">
        <f>1*2*1.2</f>
        <v>2.4</v>
      </c>
      <c r="W242" s="4">
        <v>1</v>
      </c>
      <c r="X242" s="4">
        <v>2</v>
      </c>
      <c r="Y242" s="4">
        <v>1.2000000000000002</v>
      </c>
      <c r="Z242" s="2">
        <f>1*7*10.15</f>
        <v>71.05</v>
      </c>
      <c r="AA242" s="4">
        <v>1</v>
      </c>
      <c r="AB242" s="4">
        <v>7</v>
      </c>
      <c r="AC242" s="4">
        <v>10.150000000000002</v>
      </c>
      <c r="AD242" s="2">
        <f>1*2.05*9.15</f>
        <v>18.7575</v>
      </c>
      <c r="AE242" s="4">
        <v>1</v>
      </c>
      <c r="AF242" s="4">
        <v>2.0499999999999998</v>
      </c>
      <c r="AG242" s="4">
        <v>9.1500000000000021</v>
      </c>
      <c r="AH242" s="2">
        <f>1*7.05*8.15</f>
        <v>57.457500000000003</v>
      </c>
      <c r="AI242" s="4">
        <v>1</v>
      </c>
      <c r="AJ242" s="4">
        <v>7.05</v>
      </c>
      <c r="AK242" s="4">
        <v>8.1500000000000021</v>
      </c>
    </row>
    <row r="243" spans="22:37" x14ac:dyDescent="0.25">
      <c r="V243" s="2">
        <f>1*2*2.2</f>
        <v>4.4000000000000004</v>
      </c>
      <c r="W243" s="4">
        <v>1</v>
      </c>
      <c r="X243" s="4">
        <v>2</v>
      </c>
      <c r="Y243" s="4">
        <v>2.1999999999999993</v>
      </c>
      <c r="Z243" s="2">
        <f>1*7*1.2</f>
        <v>8.4</v>
      </c>
      <c r="AA243" s="4">
        <v>1</v>
      </c>
      <c r="AB243" s="4">
        <v>7</v>
      </c>
      <c r="AC243" s="4">
        <v>1.2000000000000002</v>
      </c>
      <c r="AD243" s="2">
        <f>1*2.05*10.15</f>
        <v>20.807499999999997</v>
      </c>
      <c r="AE243" s="4">
        <v>1</v>
      </c>
      <c r="AF243" s="4">
        <v>2.0499999999999998</v>
      </c>
      <c r="AG243" s="4">
        <v>10.150000000000002</v>
      </c>
      <c r="AH243" s="2">
        <f>1*7.05*9.15</f>
        <v>64.507500000000007</v>
      </c>
      <c r="AI243" s="4">
        <v>1</v>
      </c>
      <c r="AJ243" s="4">
        <v>7.05</v>
      </c>
      <c r="AK243" s="4">
        <v>9.1500000000000021</v>
      </c>
    </row>
    <row r="244" spans="22:37" x14ac:dyDescent="0.25">
      <c r="V244" s="2">
        <f>1*2*3.2</f>
        <v>6.4</v>
      </c>
      <c r="W244" s="4">
        <v>1</v>
      </c>
      <c r="X244" s="4">
        <v>2</v>
      </c>
      <c r="Y244" s="4">
        <v>3.1999999999999993</v>
      </c>
      <c r="Z244" s="2">
        <f>1*7*2.2</f>
        <v>15.400000000000002</v>
      </c>
      <c r="AA244" s="4">
        <v>1</v>
      </c>
      <c r="AB244" s="4">
        <v>7</v>
      </c>
      <c r="AC244" s="4">
        <v>2.1999999999999993</v>
      </c>
      <c r="AD244" s="2">
        <f>1*2.05*1.2</f>
        <v>2.4599999999999995</v>
      </c>
      <c r="AE244" s="4">
        <v>1</v>
      </c>
      <c r="AF244" s="4">
        <v>2.0499999999999998</v>
      </c>
      <c r="AG244" s="4">
        <v>1.2000000000000002</v>
      </c>
      <c r="AH244" s="2">
        <f>1*7.05*10.15</f>
        <v>71.557500000000005</v>
      </c>
      <c r="AI244" s="4">
        <v>1</v>
      </c>
      <c r="AJ244" s="4">
        <v>7.05</v>
      </c>
      <c r="AK244" s="4">
        <v>10.150000000000002</v>
      </c>
    </row>
    <row r="245" spans="22:37" x14ac:dyDescent="0.25">
      <c r="V245" s="2">
        <f>1*2*4.2</f>
        <v>8.4</v>
      </c>
      <c r="W245" s="4">
        <v>1</v>
      </c>
      <c r="X245" s="4">
        <v>2</v>
      </c>
      <c r="Y245" s="4">
        <v>4.1999999999999993</v>
      </c>
      <c r="Z245" s="2">
        <f>1*7*3.2</f>
        <v>22.400000000000002</v>
      </c>
      <c r="AA245" s="4">
        <v>1</v>
      </c>
      <c r="AB245" s="4">
        <v>7</v>
      </c>
      <c r="AC245" s="4">
        <v>3.1999999999999993</v>
      </c>
      <c r="AD245" s="2">
        <f>1*2.05*2.2</f>
        <v>4.51</v>
      </c>
      <c r="AE245" s="4">
        <v>1</v>
      </c>
      <c r="AF245" s="4">
        <v>2.0499999999999998</v>
      </c>
      <c r="AG245" s="4">
        <v>2.1999999999999993</v>
      </c>
      <c r="AH245" s="2">
        <f>1*7.05*1.2</f>
        <v>8.4599999999999991</v>
      </c>
      <c r="AI245" s="4">
        <v>1</v>
      </c>
      <c r="AJ245" s="4">
        <v>7.05</v>
      </c>
      <c r="AK245" s="4">
        <v>1.2000000000000002</v>
      </c>
    </row>
    <row r="246" spans="22:37" x14ac:dyDescent="0.25">
      <c r="V246" s="2">
        <f>1*2*5.2</f>
        <v>10.4</v>
      </c>
      <c r="W246" s="4">
        <v>1</v>
      </c>
      <c r="X246" s="4">
        <v>2</v>
      </c>
      <c r="Y246" s="4">
        <v>5.1999999999999993</v>
      </c>
      <c r="Z246" s="2">
        <f>1*7*4.2</f>
        <v>29.400000000000002</v>
      </c>
      <c r="AA246" s="4">
        <v>1</v>
      </c>
      <c r="AB246" s="4">
        <v>7</v>
      </c>
      <c r="AC246" s="4">
        <v>4.1999999999999993</v>
      </c>
      <c r="AD246" s="2">
        <f>1*2.05*3.2</f>
        <v>6.56</v>
      </c>
      <c r="AE246" s="4">
        <v>1</v>
      </c>
      <c r="AF246" s="4">
        <v>2.0499999999999998</v>
      </c>
      <c r="AG246" s="4">
        <v>3.1999999999999993</v>
      </c>
      <c r="AH246" s="2">
        <f>1*7.05*2.2</f>
        <v>15.510000000000002</v>
      </c>
      <c r="AI246" s="4">
        <v>1</v>
      </c>
      <c r="AJ246" s="4">
        <v>7.05</v>
      </c>
      <c r="AK246" s="4">
        <v>2.1999999999999993</v>
      </c>
    </row>
    <row r="247" spans="22:37" x14ac:dyDescent="0.25">
      <c r="V247" s="2">
        <f>1*2*6.2</f>
        <v>12.4</v>
      </c>
      <c r="W247" s="4">
        <v>1</v>
      </c>
      <c r="X247" s="4">
        <v>2</v>
      </c>
      <c r="Y247" s="4">
        <v>6.1999999999999993</v>
      </c>
      <c r="Z247" s="2">
        <f>1*7*5.2</f>
        <v>36.4</v>
      </c>
      <c r="AA247" s="4">
        <v>1</v>
      </c>
      <c r="AB247" s="4">
        <v>7</v>
      </c>
      <c r="AC247" s="4">
        <v>5.1999999999999993</v>
      </c>
      <c r="AD247" s="2">
        <f>1*2.05*4.2</f>
        <v>8.61</v>
      </c>
      <c r="AE247" s="4">
        <v>1</v>
      </c>
      <c r="AF247" s="4">
        <v>2.0499999999999998</v>
      </c>
      <c r="AG247" s="4">
        <v>4.1999999999999993</v>
      </c>
      <c r="AH247" s="2">
        <f>1*7.05*3.2</f>
        <v>22.560000000000002</v>
      </c>
      <c r="AI247" s="4">
        <v>1</v>
      </c>
      <c r="AJ247" s="4">
        <v>7.05</v>
      </c>
      <c r="AK247" s="4">
        <v>3.1999999999999993</v>
      </c>
    </row>
    <row r="248" spans="22:37" x14ac:dyDescent="0.25">
      <c r="V248" s="2">
        <f>1*2*7.2</f>
        <v>14.4</v>
      </c>
      <c r="W248" s="4">
        <v>1</v>
      </c>
      <c r="X248" s="4">
        <v>2</v>
      </c>
      <c r="Y248" s="4">
        <v>7.1999999999999993</v>
      </c>
      <c r="Z248" s="2">
        <f>1*7*6.2</f>
        <v>43.4</v>
      </c>
      <c r="AA248" s="4">
        <v>1</v>
      </c>
      <c r="AB248" s="4">
        <v>7</v>
      </c>
      <c r="AC248" s="4">
        <v>6.1999999999999993</v>
      </c>
      <c r="AD248" s="2">
        <f>1*2.05*5.2</f>
        <v>10.66</v>
      </c>
      <c r="AE248" s="4">
        <v>1</v>
      </c>
      <c r="AF248" s="4">
        <v>2.0499999999999998</v>
      </c>
      <c r="AG248" s="4">
        <v>5.1999999999999993</v>
      </c>
      <c r="AH248" s="2">
        <f>1*7.05*4.2</f>
        <v>29.61</v>
      </c>
      <c r="AI248" s="4">
        <v>1</v>
      </c>
      <c r="AJ248" s="4">
        <v>7.05</v>
      </c>
      <c r="AK248" s="4">
        <v>4.1999999999999993</v>
      </c>
    </row>
    <row r="249" spans="22:37" x14ac:dyDescent="0.25">
      <c r="V249" s="2">
        <f>1*2*8.2</f>
        <v>16.399999999999999</v>
      </c>
      <c r="W249" s="4">
        <v>1</v>
      </c>
      <c r="X249" s="4">
        <v>2</v>
      </c>
      <c r="Y249" s="4">
        <v>8.2000000000000028</v>
      </c>
      <c r="Z249" s="2">
        <f>1*7*7.2</f>
        <v>50.4</v>
      </c>
      <c r="AA249" s="4">
        <v>1</v>
      </c>
      <c r="AB249" s="4">
        <v>7</v>
      </c>
      <c r="AC249" s="4">
        <v>7.1999999999999993</v>
      </c>
      <c r="AD249" s="2">
        <f>1*2.05*6.2</f>
        <v>12.709999999999999</v>
      </c>
      <c r="AE249" s="4">
        <v>1</v>
      </c>
      <c r="AF249" s="4">
        <v>2.0499999999999998</v>
      </c>
      <c r="AG249" s="4">
        <v>6.1999999999999993</v>
      </c>
      <c r="AH249" s="2">
        <f>1*7.05*5.2</f>
        <v>36.660000000000004</v>
      </c>
      <c r="AI249" s="4">
        <v>1</v>
      </c>
      <c r="AJ249" s="4">
        <v>7.05</v>
      </c>
      <c r="AK249" s="4">
        <v>5.1999999999999993</v>
      </c>
    </row>
    <row r="250" spans="22:37" x14ac:dyDescent="0.25">
      <c r="V250" s="2">
        <f>1*2*9.2</f>
        <v>18.399999999999999</v>
      </c>
      <c r="W250" s="4">
        <v>1</v>
      </c>
      <c r="X250" s="4">
        <v>2</v>
      </c>
      <c r="Y250" s="4">
        <v>9.2000000000000028</v>
      </c>
      <c r="Z250" s="2">
        <f>1*7*8.2</f>
        <v>57.399999999999991</v>
      </c>
      <c r="AA250" s="4">
        <v>1</v>
      </c>
      <c r="AB250" s="4">
        <v>7</v>
      </c>
      <c r="AC250" s="4">
        <v>8.2000000000000028</v>
      </c>
      <c r="AD250" s="2">
        <f>1*2.05*7.2</f>
        <v>14.76</v>
      </c>
      <c r="AE250" s="4">
        <v>1</v>
      </c>
      <c r="AF250" s="4">
        <v>2.0499999999999998</v>
      </c>
      <c r="AG250" s="4">
        <v>7.1999999999999993</v>
      </c>
      <c r="AH250" s="2">
        <f>1*7.05*6.2</f>
        <v>43.71</v>
      </c>
      <c r="AI250" s="4">
        <v>1</v>
      </c>
      <c r="AJ250" s="4">
        <v>7.05</v>
      </c>
      <c r="AK250" s="4">
        <v>6.1999999999999993</v>
      </c>
    </row>
    <row r="251" spans="22:37" x14ac:dyDescent="0.25">
      <c r="V251" s="2">
        <f>1*2*10.2</f>
        <v>20.399999999999999</v>
      </c>
      <c r="W251" s="4">
        <v>1</v>
      </c>
      <c r="X251" s="4">
        <v>2</v>
      </c>
      <c r="Y251" s="4">
        <v>10.200000000000003</v>
      </c>
      <c r="Z251" s="2">
        <f>1*7*9.2</f>
        <v>64.399999999999991</v>
      </c>
      <c r="AA251" s="4">
        <v>1</v>
      </c>
      <c r="AB251" s="4">
        <v>7</v>
      </c>
      <c r="AC251" s="4">
        <v>9.2000000000000028</v>
      </c>
      <c r="AD251" s="2">
        <f>1*2.05*8.2</f>
        <v>16.809999999999999</v>
      </c>
      <c r="AE251" s="4">
        <v>1</v>
      </c>
      <c r="AF251" s="4">
        <v>2.0499999999999998</v>
      </c>
      <c r="AG251" s="4">
        <v>8.2000000000000028</v>
      </c>
      <c r="AH251" s="2">
        <f>1*7.05*7.2</f>
        <v>50.76</v>
      </c>
      <c r="AI251" s="4">
        <v>1</v>
      </c>
      <c r="AJ251" s="4">
        <v>7.05</v>
      </c>
      <c r="AK251" s="4">
        <v>7.1999999999999993</v>
      </c>
    </row>
    <row r="252" spans="22:37" x14ac:dyDescent="0.25">
      <c r="V252" s="2">
        <f>1*2*1.25</f>
        <v>2.5</v>
      </c>
      <c r="W252" s="4">
        <v>1</v>
      </c>
      <c r="X252" s="4">
        <v>2</v>
      </c>
      <c r="Y252" s="4">
        <v>1.2500000000000002</v>
      </c>
      <c r="Z252" s="2">
        <f>1*7*10.2</f>
        <v>71.399999999999991</v>
      </c>
      <c r="AA252" s="4">
        <v>1</v>
      </c>
      <c r="AB252" s="4">
        <v>7</v>
      </c>
      <c r="AC252" s="4">
        <v>10.200000000000003</v>
      </c>
      <c r="AD252" s="2">
        <f>1*2.05*9.2</f>
        <v>18.859999999999996</v>
      </c>
      <c r="AE252" s="4">
        <v>1</v>
      </c>
      <c r="AF252" s="4">
        <v>2.0499999999999998</v>
      </c>
      <c r="AG252" s="4">
        <v>9.2000000000000028</v>
      </c>
      <c r="AH252" s="2">
        <f>1*7.05*8.2</f>
        <v>57.809999999999995</v>
      </c>
      <c r="AI252" s="4">
        <v>1</v>
      </c>
      <c r="AJ252" s="4">
        <v>7.05</v>
      </c>
      <c r="AK252" s="4">
        <v>8.2000000000000028</v>
      </c>
    </row>
    <row r="253" spans="22:37" x14ac:dyDescent="0.25">
      <c r="V253" s="2">
        <f>1*2*2.25</f>
        <v>4.5</v>
      </c>
      <c r="W253" s="4">
        <v>1</v>
      </c>
      <c r="X253" s="4">
        <v>2</v>
      </c>
      <c r="Y253" s="4">
        <v>2.2499999999999991</v>
      </c>
      <c r="Z253" s="2">
        <f>1*7*1.25</f>
        <v>8.75</v>
      </c>
      <c r="AA253" s="4">
        <v>1</v>
      </c>
      <c r="AB253" s="4">
        <v>7</v>
      </c>
      <c r="AC253" s="4">
        <v>1.2500000000000002</v>
      </c>
      <c r="AD253" s="2">
        <f>1*2.05*10.2</f>
        <v>20.909999999999997</v>
      </c>
      <c r="AE253" s="4">
        <v>1</v>
      </c>
      <c r="AF253" s="4">
        <v>2.0499999999999998</v>
      </c>
      <c r="AG253" s="4">
        <v>10.200000000000003</v>
      </c>
      <c r="AH253" s="2">
        <f>1*7.05*9.2</f>
        <v>64.86</v>
      </c>
      <c r="AI253" s="4">
        <v>1</v>
      </c>
      <c r="AJ253" s="4">
        <v>7.05</v>
      </c>
      <c r="AK253" s="4">
        <v>9.2000000000000028</v>
      </c>
    </row>
    <row r="254" spans="22:37" x14ac:dyDescent="0.25">
      <c r="V254" s="2">
        <f>1*2*3.25</f>
        <v>6.5</v>
      </c>
      <c r="W254" s="4">
        <v>1</v>
      </c>
      <c r="X254" s="4">
        <v>2</v>
      </c>
      <c r="Y254" s="4">
        <v>3.2499999999999991</v>
      </c>
      <c r="Z254" s="2">
        <f>1*7*2.25</f>
        <v>15.75</v>
      </c>
      <c r="AA254" s="4">
        <v>1</v>
      </c>
      <c r="AB254" s="4">
        <v>7</v>
      </c>
      <c r="AC254" s="4">
        <v>2.2499999999999991</v>
      </c>
      <c r="AD254" s="2">
        <f>1*2.05*1.25</f>
        <v>2.5625</v>
      </c>
      <c r="AE254" s="4">
        <v>1</v>
      </c>
      <c r="AF254" s="4">
        <v>2.0499999999999998</v>
      </c>
      <c r="AG254" s="4">
        <v>1.2500000000000002</v>
      </c>
      <c r="AH254" s="2">
        <f>1*7.05*10.2</f>
        <v>71.91</v>
      </c>
      <c r="AI254" s="4">
        <v>1</v>
      </c>
      <c r="AJ254" s="4">
        <v>7.05</v>
      </c>
      <c r="AK254" s="4">
        <v>10.200000000000003</v>
      </c>
    </row>
    <row r="255" spans="22:37" x14ac:dyDescent="0.25">
      <c r="V255" s="2">
        <f>1*2*4.25</f>
        <v>8.5</v>
      </c>
      <c r="W255" s="4">
        <v>1</v>
      </c>
      <c r="X255" s="4">
        <v>2</v>
      </c>
      <c r="Y255" s="4">
        <v>4.2499999999999991</v>
      </c>
      <c r="Z255" s="2">
        <f>1*7*3.25</f>
        <v>22.75</v>
      </c>
      <c r="AA255" s="4">
        <v>1</v>
      </c>
      <c r="AB255" s="4">
        <v>7</v>
      </c>
      <c r="AC255" s="4">
        <v>3.2499999999999991</v>
      </c>
      <c r="AD255" s="2">
        <f>1*2.05*2.25</f>
        <v>4.6124999999999998</v>
      </c>
      <c r="AE255" s="4">
        <v>1</v>
      </c>
      <c r="AF255" s="4">
        <v>2.0499999999999998</v>
      </c>
      <c r="AG255" s="4">
        <v>2.2499999999999991</v>
      </c>
      <c r="AH255" s="2">
        <f>1*7.05*1.25</f>
        <v>8.8125</v>
      </c>
      <c r="AI255" s="4">
        <v>1</v>
      </c>
      <c r="AJ255" s="4">
        <v>7.05</v>
      </c>
      <c r="AK255" s="4">
        <v>1.2500000000000002</v>
      </c>
    </row>
    <row r="256" spans="22:37" x14ac:dyDescent="0.25">
      <c r="V256" s="2">
        <f>1*2*5.25</f>
        <v>10.5</v>
      </c>
      <c r="W256" s="4">
        <v>1</v>
      </c>
      <c r="X256" s="4">
        <v>2</v>
      </c>
      <c r="Y256" s="4">
        <v>5.2499999999999991</v>
      </c>
      <c r="Z256" s="2">
        <f>1*7*4.25</f>
        <v>29.75</v>
      </c>
      <c r="AA256" s="4">
        <v>1</v>
      </c>
      <c r="AB256" s="4">
        <v>7</v>
      </c>
      <c r="AC256" s="4">
        <v>4.2499999999999991</v>
      </c>
      <c r="AD256" s="2">
        <f>1*2.05*3.25</f>
        <v>6.6624999999999996</v>
      </c>
      <c r="AE256" s="4">
        <v>1</v>
      </c>
      <c r="AF256" s="4">
        <v>2.0499999999999998</v>
      </c>
      <c r="AG256" s="4">
        <v>3.2499999999999991</v>
      </c>
      <c r="AH256" s="2">
        <f>1*7.05*2.25</f>
        <v>15.862499999999999</v>
      </c>
      <c r="AI256" s="4">
        <v>1</v>
      </c>
      <c r="AJ256" s="4">
        <v>7.05</v>
      </c>
      <c r="AK256" s="4">
        <v>2.2499999999999991</v>
      </c>
    </row>
    <row r="257" spans="22:37" x14ac:dyDescent="0.25">
      <c r="V257" s="2">
        <f>1*2*6.25</f>
        <v>12.5</v>
      </c>
      <c r="W257" s="4">
        <v>1</v>
      </c>
      <c r="X257" s="4">
        <v>2</v>
      </c>
      <c r="Y257" s="4">
        <v>6.2499999999999991</v>
      </c>
      <c r="Z257" s="2">
        <f>1*7*5.25</f>
        <v>36.75</v>
      </c>
      <c r="AA257" s="4">
        <v>1</v>
      </c>
      <c r="AB257" s="4">
        <v>7</v>
      </c>
      <c r="AC257" s="4">
        <v>5.2499999999999991</v>
      </c>
      <c r="AD257" s="2">
        <f>1*2.05*4.25</f>
        <v>8.7124999999999986</v>
      </c>
      <c r="AE257" s="4">
        <v>1</v>
      </c>
      <c r="AF257" s="4">
        <v>2.0499999999999998</v>
      </c>
      <c r="AG257" s="4">
        <v>4.2499999999999991</v>
      </c>
      <c r="AH257" s="2">
        <f>1*7.05*3.25</f>
        <v>22.912499999999998</v>
      </c>
      <c r="AI257" s="4">
        <v>1</v>
      </c>
      <c r="AJ257" s="4">
        <v>7.05</v>
      </c>
      <c r="AK257" s="4">
        <v>3.2499999999999991</v>
      </c>
    </row>
    <row r="258" spans="22:37" x14ac:dyDescent="0.25">
      <c r="V258" s="2">
        <f>1*2*7.25</f>
        <v>14.5</v>
      </c>
      <c r="W258" s="4">
        <v>1</v>
      </c>
      <c r="X258" s="4">
        <v>2</v>
      </c>
      <c r="Y258" s="4">
        <v>7.2499999999999991</v>
      </c>
      <c r="Z258" s="2">
        <f>1*7*6.25</f>
        <v>43.75</v>
      </c>
      <c r="AA258" s="4">
        <v>1</v>
      </c>
      <c r="AB258" s="4">
        <v>7</v>
      </c>
      <c r="AC258" s="4">
        <v>6.2499999999999991</v>
      </c>
      <c r="AD258" s="2">
        <f>1*2.05*5.25</f>
        <v>10.762499999999999</v>
      </c>
      <c r="AE258" s="4">
        <v>1</v>
      </c>
      <c r="AF258" s="4">
        <v>2.0499999999999998</v>
      </c>
      <c r="AG258" s="4">
        <v>5.2499999999999991</v>
      </c>
      <c r="AH258" s="2">
        <f>1*7.05*4.25</f>
        <v>29.962499999999999</v>
      </c>
      <c r="AI258" s="4">
        <v>1</v>
      </c>
      <c r="AJ258" s="4">
        <v>7.05</v>
      </c>
      <c r="AK258" s="4">
        <v>4.2499999999999991</v>
      </c>
    </row>
    <row r="259" spans="22:37" x14ac:dyDescent="0.25">
      <c r="V259" s="2">
        <f>1*2*8.25</f>
        <v>16.5</v>
      </c>
      <c r="W259" s="4">
        <v>1</v>
      </c>
      <c r="X259" s="4">
        <v>2</v>
      </c>
      <c r="Y259" s="4">
        <v>8.2500000000000036</v>
      </c>
      <c r="Z259" s="2">
        <f>1*7*7.25</f>
        <v>50.75</v>
      </c>
      <c r="AA259" s="4">
        <v>1</v>
      </c>
      <c r="AB259" s="4">
        <v>7</v>
      </c>
      <c r="AC259" s="4">
        <v>7.2499999999999991</v>
      </c>
      <c r="AD259" s="2">
        <f>1*2.05*6.25</f>
        <v>12.812499999999998</v>
      </c>
      <c r="AE259" s="4">
        <v>1</v>
      </c>
      <c r="AF259" s="4">
        <v>2.0499999999999998</v>
      </c>
      <c r="AG259" s="4">
        <v>6.2499999999999991</v>
      </c>
      <c r="AH259" s="2">
        <f>1*7.05*5.25</f>
        <v>37.012499999999996</v>
      </c>
      <c r="AI259" s="4">
        <v>1</v>
      </c>
      <c r="AJ259" s="4">
        <v>7.05</v>
      </c>
      <c r="AK259" s="4">
        <v>5.2499999999999991</v>
      </c>
    </row>
    <row r="260" spans="22:37" x14ac:dyDescent="0.25">
      <c r="V260" s="2">
        <f>1*2*9.25</f>
        <v>18.5</v>
      </c>
      <c r="W260" s="4">
        <v>1</v>
      </c>
      <c r="X260" s="4">
        <v>2</v>
      </c>
      <c r="Y260" s="4">
        <v>9.2500000000000036</v>
      </c>
      <c r="Z260" s="2">
        <f>1*7*8.25</f>
        <v>57.75</v>
      </c>
      <c r="AA260" s="4">
        <v>1</v>
      </c>
      <c r="AB260" s="4">
        <v>7</v>
      </c>
      <c r="AC260" s="4">
        <v>8.2500000000000036</v>
      </c>
      <c r="AD260" s="2">
        <f>1*2.05*7.25</f>
        <v>14.862499999999999</v>
      </c>
      <c r="AE260" s="4">
        <v>1</v>
      </c>
      <c r="AF260" s="4">
        <v>2.0499999999999998</v>
      </c>
      <c r="AG260" s="4">
        <v>7.2499999999999991</v>
      </c>
      <c r="AH260" s="2">
        <f>1*7.05*6.25</f>
        <v>44.0625</v>
      </c>
      <c r="AI260" s="4">
        <v>1</v>
      </c>
      <c r="AJ260" s="4">
        <v>7.05</v>
      </c>
      <c r="AK260" s="4">
        <v>6.2499999999999991</v>
      </c>
    </row>
    <row r="261" spans="22:37" x14ac:dyDescent="0.25">
      <c r="V261" s="2">
        <f>1*2*10.25</f>
        <v>20.5</v>
      </c>
      <c r="W261" s="4">
        <v>1</v>
      </c>
      <c r="X261" s="4">
        <v>2</v>
      </c>
      <c r="Y261" s="4">
        <v>10.250000000000004</v>
      </c>
      <c r="Z261" s="2">
        <f>1*7*9.25</f>
        <v>64.75</v>
      </c>
      <c r="AA261" s="4">
        <v>1</v>
      </c>
      <c r="AB261" s="4">
        <v>7</v>
      </c>
      <c r="AC261" s="4">
        <v>9.2500000000000036</v>
      </c>
      <c r="AD261" s="2">
        <f>1*2.05*8.25</f>
        <v>16.912499999999998</v>
      </c>
      <c r="AE261" s="4">
        <v>1</v>
      </c>
      <c r="AF261" s="4">
        <v>2.0499999999999998</v>
      </c>
      <c r="AG261" s="4">
        <v>8.2500000000000036</v>
      </c>
      <c r="AH261" s="2">
        <f>1*7.05*7.25</f>
        <v>51.112499999999997</v>
      </c>
      <c r="AI261" s="4">
        <v>1</v>
      </c>
      <c r="AJ261" s="4">
        <v>7.05</v>
      </c>
      <c r="AK261" s="4">
        <v>7.2499999999999991</v>
      </c>
    </row>
    <row r="262" spans="22:37" x14ac:dyDescent="0.25">
      <c r="V262" s="2">
        <f>1*2*1.3</f>
        <v>2.6</v>
      </c>
      <c r="W262" s="4">
        <v>1</v>
      </c>
      <c r="X262" s="4">
        <v>2</v>
      </c>
      <c r="Y262" s="4">
        <v>1.3000000000000003</v>
      </c>
      <c r="Z262" s="2">
        <f>1*7*10.25</f>
        <v>71.75</v>
      </c>
      <c r="AA262" s="4">
        <v>1</v>
      </c>
      <c r="AB262" s="4">
        <v>7</v>
      </c>
      <c r="AC262" s="4">
        <v>10.250000000000004</v>
      </c>
      <c r="AD262" s="2">
        <f>1*2.05*9.25</f>
        <v>18.962499999999999</v>
      </c>
      <c r="AE262" s="4">
        <v>1</v>
      </c>
      <c r="AF262" s="4">
        <v>2.0499999999999998</v>
      </c>
      <c r="AG262" s="4">
        <v>9.2500000000000036</v>
      </c>
      <c r="AH262" s="2">
        <f>1*7.05*8.25</f>
        <v>58.162500000000001</v>
      </c>
      <c r="AI262" s="4">
        <v>1</v>
      </c>
      <c r="AJ262" s="4">
        <v>7.05</v>
      </c>
      <c r="AK262" s="4">
        <v>8.2500000000000036</v>
      </c>
    </row>
    <row r="263" spans="22:37" x14ac:dyDescent="0.25">
      <c r="V263" s="2">
        <f>1*2*2.3</f>
        <v>4.5999999999999996</v>
      </c>
      <c r="W263" s="4">
        <v>1</v>
      </c>
      <c r="X263" s="4">
        <v>2</v>
      </c>
      <c r="Y263" s="4">
        <v>2.2999999999999989</v>
      </c>
      <c r="Z263" s="2">
        <f>1*7*1.3</f>
        <v>9.1</v>
      </c>
      <c r="AA263" s="4">
        <v>1</v>
      </c>
      <c r="AB263" s="4">
        <v>7</v>
      </c>
      <c r="AC263" s="4">
        <v>1.3000000000000003</v>
      </c>
      <c r="AD263" s="2">
        <f>1*2.05*10.25</f>
        <v>21.012499999999999</v>
      </c>
      <c r="AE263" s="4">
        <v>1</v>
      </c>
      <c r="AF263" s="4">
        <v>2.0499999999999998</v>
      </c>
      <c r="AG263" s="4">
        <v>10.250000000000004</v>
      </c>
      <c r="AH263" s="2">
        <f>1*7.05*9.25</f>
        <v>65.212499999999991</v>
      </c>
      <c r="AI263" s="4">
        <v>1</v>
      </c>
      <c r="AJ263" s="4">
        <v>7.05</v>
      </c>
      <c r="AK263" s="4">
        <v>9.2500000000000036</v>
      </c>
    </row>
    <row r="264" spans="22:37" x14ac:dyDescent="0.25">
      <c r="V264" s="2">
        <f>1*2*3.3</f>
        <v>6.6</v>
      </c>
      <c r="W264" s="4">
        <v>1</v>
      </c>
      <c r="X264" s="4">
        <v>2</v>
      </c>
      <c r="Y264" s="4">
        <v>3.2999999999999989</v>
      </c>
      <c r="Z264" s="2">
        <f>1*7*2.3</f>
        <v>16.099999999999998</v>
      </c>
      <c r="AA264" s="4">
        <v>1</v>
      </c>
      <c r="AB264" s="4">
        <v>7</v>
      </c>
      <c r="AC264" s="4">
        <v>2.2999999999999989</v>
      </c>
      <c r="AD264" s="2">
        <f>1*2.05*1.3</f>
        <v>2.665</v>
      </c>
      <c r="AE264" s="4">
        <v>1</v>
      </c>
      <c r="AF264" s="4">
        <v>2.0499999999999998</v>
      </c>
      <c r="AG264" s="4">
        <v>1.3000000000000003</v>
      </c>
      <c r="AH264" s="2">
        <f>1*7.05*10.25</f>
        <v>72.262500000000003</v>
      </c>
      <c r="AI264" s="4">
        <v>1</v>
      </c>
      <c r="AJ264" s="4">
        <v>7.05</v>
      </c>
      <c r="AK264" s="4">
        <v>10.250000000000004</v>
      </c>
    </row>
    <row r="265" spans="22:37" x14ac:dyDescent="0.25">
      <c r="V265" s="2">
        <f>1*2*4.3</f>
        <v>8.6</v>
      </c>
      <c r="W265" s="4">
        <v>1</v>
      </c>
      <c r="X265" s="4">
        <v>2</v>
      </c>
      <c r="Y265" s="4">
        <v>4.2999999999999989</v>
      </c>
      <c r="Z265" s="2">
        <f>1*7*3.3</f>
        <v>23.099999999999998</v>
      </c>
      <c r="AA265" s="4">
        <v>1</v>
      </c>
      <c r="AB265" s="4">
        <v>7</v>
      </c>
      <c r="AC265" s="4">
        <v>3.2999999999999989</v>
      </c>
      <c r="AD265" s="2">
        <f>1*2.05*2.3</f>
        <v>4.714999999999999</v>
      </c>
      <c r="AE265" s="4">
        <v>1</v>
      </c>
      <c r="AF265" s="4">
        <v>2.0499999999999998</v>
      </c>
      <c r="AG265" s="4">
        <v>2.2999999999999989</v>
      </c>
      <c r="AH265" s="2">
        <f>1*7.05*1.3</f>
        <v>9.1650000000000009</v>
      </c>
      <c r="AI265" s="4">
        <v>1</v>
      </c>
      <c r="AJ265" s="4">
        <v>7.05</v>
      </c>
      <c r="AK265" s="4">
        <v>1.3000000000000003</v>
      </c>
    </row>
    <row r="266" spans="22:37" x14ac:dyDescent="0.25">
      <c r="V266" s="2">
        <f>1*2*5.3</f>
        <v>10.6</v>
      </c>
      <c r="W266" s="4">
        <v>1</v>
      </c>
      <c r="X266" s="4">
        <v>2</v>
      </c>
      <c r="Y266" s="4">
        <v>5.2999999999999989</v>
      </c>
      <c r="Z266" s="2">
        <f>1*7*4.3</f>
        <v>30.099999999999998</v>
      </c>
      <c r="AA266" s="4">
        <v>1</v>
      </c>
      <c r="AB266" s="4">
        <v>7</v>
      </c>
      <c r="AC266" s="4">
        <v>4.2999999999999989</v>
      </c>
      <c r="AD266" s="2">
        <f>1*2.05*3.3</f>
        <v>6.7649999999999988</v>
      </c>
      <c r="AE266" s="4">
        <v>1</v>
      </c>
      <c r="AF266" s="4">
        <v>2.0499999999999998</v>
      </c>
      <c r="AG266" s="4">
        <v>3.2999999999999989</v>
      </c>
      <c r="AH266" s="2">
        <f>1*7.05*2.3</f>
        <v>16.215</v>
      </c>
      <c r="AI266" s="4">
        <v>1</v>
      </c>
      <c r="AJ266" s="4">
        <v>7.05</v>
      </c>
      <c r="AK266" s="4">
        <v>2.2999999999999989</v>
      </c>
    </row>
    <row r="267" spans="22:37" x14ac:dyDescent="0.25">
      <c r="V267" s="2">
        <f>1*2*6.3</f>
        <v>12.6</v>
      </c>
      <c r="W267" s="4">
        <v>1</v>
      </c>
      <c r="X267" s="4">
        <v>2</v>
      </c>
      <c r="Y267" s="4">
        <v>6.2999999999999989</v>
      </c>
      <c r="Z267" s="2">
        <f>1*7*5.3</f>
        <v>37.1</v>
      </c>
      <c r="AA267" s="4">
        <v>1</v>
      </c>
      <c r="AB267" s="4">
        <v>7</v>
      </c>
      <c r="AC267" s="4">
        <v>5.2999999999999989</v>
      </c>
      <c r="AD267" s="2">
        <f>1*2.05*4.3</f>
        <v>8.8149999999999995</v>
      </c>
      <c r="AE267" s="4">
        <v>1</v>
      </c>
      <c r="AF267" s="4">
        <v>2.0499999999999998</v>
      </c>
      <c r="AG267" s="4">
        <v>4.2999999999999989</v>
      </c>
      <c r="AH267" s="2">
        <f>1*7.05*3.3</f>
        <v>23.264999999999997</v>
      </c>
      <c r="AI267" s="4">
        <v>1</v>
      </c>
      <c r="AJ267" s="4">
        <v>7.05</v>
      </c>
      <c r="AK267" s="4">
        <v>3.2999999999999989</v>
      </c>
    </row>
    <row r="268" spans="22:37" x14ac:dyDescent="0.25">
      <c r="V268" s="2">
        <f>1*2*7.3</f>
        <v>14.6</v>
      </c>
      <c r="W268" s="4">
        <v>1</v>
      </c>
      <c r="X268" s="4">
        <v>2</v>
      </c>
      <c r="Y268" s="4">
        <v>7.2999999999999989</v>
      </c>
      <c r="Z268" s="2">
        <f>1*7*6.3</f>
        <v>44.1</v>
      </c>
      <c r="AA268" s="4">
        <v>1</v>
      </c>
      <c r="AB268" s="4">
        <v>7</v>
      </c>
      <c r="AC268" s="4">
        <v>6.2999999999999989</v>
      </c>
      <c r="AD268" s="2">
        <f>1*2.05*5.3</f>
        <v>10.864999999999998</v>
      </c>
      <c r="AE268" s="4">
        <v>1</v>
      </c>
      <c r="AF268" s="4">
        <v>2.0499999999999998</v>
      </c>
      <c r="AG268" s="4">
        <v>5.2999999999999989</v>
      </c>
      <c r="AH268" s="2">
        <f>1*7.05*4.3</f>
        <v>30.314999999999998</v>
      </c>
      <c r="AI268" s="4">
        <v>1</v>
      </c>
      <c r="AJ268" s="4">
        <v>7.05</v>
      </c>
      <c r="AK268" s="4">
        <v>4.2999999999999989</v>
      </c>
    </row>
    <row r="269" spans="22:37" x14ac:dyDescent="0.25">
      <c r="V269" s="2">
        <f>1*2*8.3</f>
        <v>16.600000000000001</v>
      </c>
      <c r="W269" s="4">
        <v>1</v>
      </c>
      <c r="X269" s="4">
        <v>2</v>
      </c>
      <c r="Y269" s="4">
        <v>8.3000000000000043</v>
      </c>
      <c r="Z269" s="2">
        <f>1*7*7.3</f>
        <v>51.1</v>
      </c>
      <c r="AA269" s="4">
        <v>1</v>
      </c>
      <c r="AB269" s="4">
        <v>7</v>
      </c>
      <c r="AC269" s="4">
        <v>7.2999999999999989</v>
      </c>
      <c r="AD269" s="2">
        <f>1*2.05*6.3</f>
        <v>12.914999999999999</v>
      </c>
      <c r="AE269" s="4">
        <v>1</v>
      </c>
      <c r="AF269" s="4">
        <v>2.0499999999999998</v>
      </c>
      <c r="AG269" s="4">
        <v>6.2999999999999989</v>
      </c>
      <c r="AH269" s="2">
        <f>1*7.05*5.3</f>
        <v>37.364999999999995</v>
      </c>
      <c r="AI269" s="4">
        <v>1</v>
      </c>
      <c r="AJ269" s="4">
        <v>7.05</v>
      </c>
      <c r="AK269" s="4">
        <v>5.2999999999999989</v>
      </c>
    </row>
    <row r="270" spans="22:37" x14ac:dyDescent="0.25">
      <c r="V270" s="2">
        <f>1*2*9.3</f>
        <v>18.600000000000001</v>
      </c>
      <c r="W270" s="4">
        <v>1</v>
      </c>
      <c r="X270" s="4">
        <v>2</v>
      </c>
      <c r="Y270" s="4">
        <v>9.3000000000000043</v>
      </c>
      <c r="Z270" s="2">
        <f>1*7*8.3</f>
        <v>58.100000000000009</v>
      </c>
      <c r="AA270" s="4">
        <v>1</v>
      </c>
      <c r="AB270" s="4">
        <v>7</v>
      </c>
      <c r="AC270" s="4">
        <v>8.3000000000000043</v>
      </c>
      <c r="AD270" s="2">
        <f>1*2.05*7.3</f>
        <v>14.964999999999998</v>
      </c>
      <c r="AE270" s="4">
        <v>1</v>
      </c>
      <c r="AF270" s="4">
        <v>2.0499999999999998</v>
      </c>
      <c r="AG270" s="4">
        <v>7.2999999999999989</v>
      </c>
      <c r="AH270" s="2">
        <f>1*7.05*6.3</f>
        <v>44.414999999999999</v>
      </c>
      <c r="AI270" s="4">
        <v>1</v>
      </c>
      <c r="AJ270" s="4">
        <v>7.05</v>
      </c>
      <c r="AK270" s="4">
        <v>6.2999999999999989</v>
      </c>
    </row>
    <row r="271" spans="22:37" x14ac:dyDescent="0.25">
      <c r="V271" s="2">
        <f>1*2*10.3</f>
        <v>20.6</v>
      </c>
      <c r="W271" s="4">
        <v>1</v>
      </c>
      <c r="X271" s="4">
        <v>2</v>
      </c>
      <c r="Y271" s="4">
        <v>10.300000000000004</v>
      </c>
      <c r="Z271" s="2">
        <f>1*7*9.3</f>
        <v>65.100000000000009</v>
      </c>
      <c r="AA271" s="4">
        <v>1</v>
      </c>
      <c r="AB271" s="4">
        <v>7</v>
      </c>
      <c r="AC271" s="4">
        <v>9.3000000000000043</v>
      </c>
      <c r="AD271" s="2">
        <f>1*2.05*8.3</f>
        <v>17.015000000000001</v>
      </c>
      <c r="AE271" s="4">
        <v>1</v>
      </c>
      <c r="AF271" s="4">
        <v>2.0499999999999998</v>
      </c>
      <c r="AG271" s="4">
        <v>8.3000000000000043</v>
      </c>
      <c r="AH271" s="2">
        <f>1*7.05*7.3</f>
        <v>51.464999999999996</v>
      </c>
      <c r="AI271" s="4">
        <v>1</v>
      </c>
      <c r="AJ271" s="4">
        <v>7.05</v>
      </c>
      <c r="AK271" s="4">
        <v>7.2999999999999989</v>
      </c>
    </row>
    <row r="272" spans="22:37" x14ac:dyDescent="0.25">
      <c r="V272" s="2">
        <f>1*2*1.35</f>
        <v>2.7</v>
      </c>
      <c r="W272" s="4">
        <v>1</v>
      </c>
      <c r="X272" s="4">
        <v>2</v>
      </c>
      <c r="Y272" s="4">
        <v>1.3500000000000003</v>
      </c>
      <c r="Z272" s="2">
        <f>1*7*10.3</f>
        <v>72.100000000000009</v>
      </c>
      <c r="AA272" s="4">
        <v>1</v>
      </c>
      <c r="AB272" s="4">
        <v>7</v>
      </c>
      <c r="AC272" s="4">
        <v>10.300000000000004</v>
      </c>
      <c r="AD272" s="2">
        <f>1*2.05*9.3</f>
        <v>19.065000000000001</v>
      </c>
      <c r="AE272" s="4">
        <v>1</v>
      </c>
      <c r="AF272" s="4">
        <v>2.0499999999999998</v>
      </c>
      <c r="AG272" s="4">
        <v>9.3000000000000043</v>
      </c>
      <c r="AH272" s="2">
        <f>1*7.05*8.3</f>
        <v>58.515000000000001</v>
      </c>
      <c r="AI272" s="4">
        <v>1</v>
      </c>
      <c r="AJ272" s="4">
        <v>7.05</v>
      </c>
      <c r="AK272" s="4">
        <v>8.3000000000000043</v>
      </c>
    </row>
    <row r="273" spans="22:37" x14ac:dyDescent="0.25">
      <c r="V273" s="2">
        <f>1*2*2.35</f>
        <v>4.7</v>
      </c>
      <c r="W273" s="4">
        <v>1</v>
      </c>
      <c r="X273" s="4">
        <v>2</v>
      </c>
      <c r="Y273" s="4">
        <v>2.3499999999999988</v>
      </c>
      <c r="Z273" s="2">
        <f>1*7*1.35</f>
        <v>9.4500000000000011</v>
      </c>
      <c r="AA273" s="4">
        <v>1</v>
      </c>
      <c r="AB273" s="4">
        <v>7</v>
      </c>
      <c r="AC273" s="4">
        <v>1.3500000000000003</v>
      </c>
      <c r="AD273" s="2">
        <f>1*2.05*10.3</f>
        <v>21.114999999999998</v>
      </c>
      <c r="AE273" s="4">
        <v>1</v>
      </c>
      <c r="AF273" s="4">
        <v>2.0499999999999998</v>
      </c>
      <c r="AG273" s="4">
        <v>10.300000000000004</v>
      </c>
      <c r="AH273" s="2">
        <f>1*7.05*9.3</f>
        <v>65.564999999999998</v>
      </c>
      <c r="AI273" s="4">
        <v>1</v>
      </c>
      <c r="AJ273" s="4">
        <v>7.05</v>
      </c>
      <c r="AK273" s="4">
        <v>9.3000000000000043</v>
      </c>
    </row>
    <row r="274" spans="22:37" x14ac:dyDescent="0.25">
      <c r="V274" s="2">
        <f>1*2*3.35</f>
        <v>6.7</v>
      </c>
      <c r="W274" s="4">
        <v>1</v>
      </c>
      <c r="X274" s="4">
        <v>2</v>
      </c>
      <c r="Y274" s="4">
        <v>3.3499999999999988</v>
      </c>
      <c r="Z274" s="2">
        <f>1*7*2.35</f>
        <v>16.45</v>
      </c>
      <c r="AA274" s="4">
        <v>1</v>
      </c>
      <c r="AB274" s="4">
        <v>7</v>
      </c>
      <c r="AC274" s="4">
        <v>2.3499999999999988</v>
      </c>
      <c r="AD274" s="2">
        <f>1*2.05*1.35</f>
        <v>2.7675000000000001</v>
      </c>
      <c r="AE274" s="4">
        <v>1</v>
      </c>
      <c r="AF274" s="4">
        <v>2.0499999999999998</v>
      </c>
      <c r="AG274" s="4">
        <v>1.3500000000000003</v>
      </c>
      <c r="AH274" s="2">
        <f>1*7.05*10.3</f>
        <v>72.615000000000009</v>
      </c>
      <c r="AI274" s="4">
        <v>1</v>
      </c>
      <c r="AJ274" s="4">
        <v>7.05</v>
      </c>
      <c r="AK274" s="4">
        <v>10.300000000000004</v>
      </c>
    </row>
    <row r="275" spans="22:37" x14ac:dyDescent="0.25">
      <c r="V275" s="2">
        <f>1*2*4.35</f>
        <v>8.6999999999999993</v>
      </c>
      <c r="W275" s="4">
        <v>1</v>
      </c>
      <c r="X275" s="4">
        <v>2</v>
      </c>
      <c r="Y275" s="4">
        <v>4.3499999999999988</v>
      </c>
      <c r="Z275" s="2">
        <f>1*7*3.35</f>
        <v>23.45</v>
      </c>
      <c r="AA275" s="4">
        <v>1</v>
      </c>
      <c r="AB275" s="4">
        <v>7</v>
      </c>
      <c r="AC275" s="4">
        <v>3.3499999999999988</v>
      </c>
      <c r="AD275" s="2">
        <f>1*2.05*2.35</f>
        <v>4.8174999999999999</v>
      </c>
      <c r="AE275" s="4">
        <v>1</v>
      </c>
      <c r="AF275" s="4">
        <v>2.0499999999999998</v>
      </c>
      <c r="AG275" s="4">
        <v>2.3499999999999988</v>
      </c>
      <c r="AH275" s="2">
        <f>1*7.05*1.35</f>
        <v>9.5175000000000001</v>
      </c>
      <c r="AI275" s="4">
        <v>1</v>
      </c>
      <c r="AJ275" s="4">
        <v>7.05</v>
      </c>
      <c r="AK275" s="4">
        <v>1.3500000000000003</v>
      </c>
    </row>
    <row r="276" spans="22:37" x14ac:dyDescent="0.25">
      <c r="V276" s="2">
        <f>1*2*5.35</f>
        <v>10.7</v>
      </c>
      <c r="W276" s="4">
        <v>1</v>
      </c>
      <c r="X276" s="4">
        <v>2</v>
      </c>
      <c r="Y276" s="4">
        <v>5.3499999999999988</v>
      </c>
      <c r="Z276" s="2">
        <f>1*7*4.35</f>
        <v>30.449999999999996</v>
      </c>
      <c r="AA276" s="4">
        <v>1</v>
      </c>
      <c r="AB276" s="4">
        <v>7</v>
      </c>
      <c r="AC276" s="4">
        <v>4.3499999999999988</v>
      </c>
      <c r="AD276" s="2">
        <f>1*2.05*3.35</f>
        <v>6.8674999999999997</v>
      </c>
      <c r="AE276" s="4">
        <v>1</v>
      </c>
      <c r="AF276" s="4">
        <v>2.0499999999999998</v>
      </c>
      <c r="AG276" s="4">
        <v>3.3499999999999988</v>
      </c>
      <c r="AH276" s="2">
        <f>1*7.05*2.35</f>
        <v>16.567499999999999</v>
      </c>
      <c r="AI276" s="4">
        <v>1</v>
      </c>
      <c r="AJ276" s="4">
        <v>7.05</v>
      </c>
      <c r="AK276" s="4">
        <v>2.3499999999999988</v>
      </c>
    </row>
    <row r="277" spans="22:37" x14ac:dyDescent="0.25">
      <c r="V277" s="2">
        <f>1*2*6.35</f>
        <v>12.7</v>
      </c>
      <c r="W277" s="4">
        <v>1</v>
      </c>
      <c r="X277" s="4">
        <v>2</v>
      </c>
      <c r="Y277" s="4">
        <v>6.3499999999999988</v>
      </c>
      <c r="Z277" s="2">
        <f>1*7*5.35</f>
        <v>37.449999999999996</v>
      </c>
      <c r="AA277" s="4">
        <v>1</v>
      </c>
      <c r="AB277" s="4">
        <v>7</v>
      </c>
      <c r="AC277" s="4">
        <v>5.3499999999999988</v>
      </c>
      <c r="AD277" s="2">
        <f>1*2.05*4.35</f>
        <v>8.9174999999999986</v>
      </c>
      <c r="AE277" s="4">
        <v>1</v>
      </c>
      <c r="AF277" s="4">
        <v>2.0499999999999998</v>
      </c>
      <c r="AG277" s="4">
        <v>4.3499999999999988</v>
      </c>
      <c r="AH277" s="2">
        <f>1*7.05*3.35</f>
        <v>23.6175</v>
      </c>
      <c r="AI277" s="4">
        <v>1</v>
      </c>
      <c r="AJ277" s="4">
        <v>7.05</v>
      </c>
      <c r="AK277" s="4">
        <v>3.3499999999999988</v>
      </c>
    </row>
    <row r="278" spans="22:37" x14ac:dyDescent="0.25">
      <c r="V278" s="2">
        <f>1*2*7.35</f>
        <v>14.7</v>
      </c>
      <c r="W278" s="4">
        <v>1</v>
      </c>
      <c r="X278" s="4">
        <v>2</v>
      </c>
      <c r="Y278" s="4">
        <v>7.3499999999999988</v>
      </c>
      <c r="Z278" s="2">
        <f>1*7*6.35</f>
        <v>44.449999999999996</v>
      </c>
      <c r="AA278" s="4">
        <v>1</v>
      </c>
      <c r="AB278" s="4">
        <v>7</v>
      </c>
      <c r="AC278" s="4">
        <v>6.3499999999999988</v>
      </c>
      <c r="AD278" s="2">
        <f>1*2.05*5.35</f>
        <v>10.967499999999998</v>
      </c>
      <c r="AE278" s="4">
        <v>1</v>
      </c>
      <c r="AF278" s="4">
        <v>2.0499999999999998</v>
      </c>
      <c r="AG278" s="4">
        <v>5.3499999999999988</v>
      </c>
      <c r="AH278" s="2">
        <f>1*7.05*4.35</f>
        <v>30.667499999999997</v>
      </c>
      <c r="AI278" s="4">
        <v>1</v>
      </c>
      <c r="AJ278" s="4">
        <v>7.05</v>
      </c>
      <c r="AK278" s="4">
        <v>4.3499999999999988</v>
      </c>
    </row>
    <row r="279" spans="22:37" x14ac:dyDescent="0.25">
      <c r="V279" s="2">
        <f>1*2*8.35000000000001</f>
        <v>16.700000000000021</v>
      </c>
      <c r="W279" s="4">
        <v>1</v>
      </c>
      <c r="X279" s="4">
        <v>2</v>
      </c>
      <c r="Y279" s="4">
        <v>8.350000000000005</v>
      </c>
      <c r="Z279" s="2">
        <f>1*7*7.35</f>
        <v>51.449999999999996</v>
      </c>
      <c r="AA279" s="4">
        <v>1</v>
      </c>
      <c r="AB279" s="4">
        <v>7</v>
      </c>
      <c r="AC279" s="4">
        <v>7.3499999999999988</v>
      </c>
      <c r="AD279" s="2">
        <f>1*2.05*6.35</f>
        <v>13.017499999999998</v>
      </c>
      <c r="AE279" s="4">
        <v>1</v>
      </c>
      <c r="AF279" s="4">
        <v>2.0499999999999998</v>
      </c>
      <c r="AG279" s="4">
        <v>6.3499999999999988</v>
      </c>
      <c r="AH279" s="2">
        <f>1*7.05*5.35</f>
        <v>37.717499999999994</v>
      </c>
      <c r="AI279" s="4">
        <v>1</v>
      </c>
      <c r="AJ279" s="4">
        <v>7.05</v>
      </c>
      <c r="AK279" s="4">
        <v>5.3499999999999988</v>
      </c>
    </row>
    <row r="280" spans="22:37" x14ac:dyDescent="0.25">
      <c r="V280" s="2">
        <f>1*2*9.35000000000001</f>
        <v>18.700000000000021</v>
      </c>
      <c r="W280" s="4">
        <v>1</v>
      </c>
      <c r="X280" s="4">
        <v>2</v>
      </c>
      <c r="Y280" s="4">
        <v>9.350000000000005</v>
      </c>
      <c r="Z280" s="2">
        <f>1*7*8.35000000000001</f>
        <v>58.450000000000074</v>
      </c>
      <c r="AA280" s="4">
        <v>1</v>
      </c>
      <c r="AB280" s="4">
        <v>7</v>
      </c>
      <c r="AC280" s="4">
        <v>8.350000000000005</v>
      </c>
      <c r="AD280" s="2">
        <f>1*2.05*7.35</f>
        <v>15.067499999999997</v>
      </c>
      <c r="AE280" s="4">
        <v>1</v>
      </c>
      <c r="AF280" s="4">
        <v>2.0499999999999998</v>
      </c>
      <c r="AG280" s="4">
        <v>7.3499999999999988</v>
      </c>
      <c r="AH280" s="2">
        <f>1*7.05*6.35</f>
        <v>44.767499999999998</v>
      </c>
      <c r="AI280" s="4">
        <v>1</v>
      </c>
      <c r="AJ280" s="4">
        <v>7.05</v>
      </c>
      <c r="AK280" s="4">
        <v>6.3499999999999988</v>
      </c>
    </row>
    <row r="281" spans="22:37" x14ac:dyDescent="0.25">
      <c r="V281" s="2">
        <f>1*2*10.35</f>
        <v>20.7</v>
      </c>
      <c r="W281" s="4">
        <v>1</v>
      </c>
      <c r="X281" s="4">
        <v>2</v>
      </c>
      <c r="Y281" s="4">
        <v>10.350000000000005</v>
      </c>
      <c r="Z281" s="2">
        <f>1*7*9.35000000000001</f>
        <v>65.450000000000074</v>
      </c>
      <c r="AA281" s="4">
        <v>1</v>
      </c>
      <c r="AB281" s="4">
        <v>7</v>
      </c>
      <c r="AC281" s="4">
        <v>9.350000000000005</v>
      </c>
      <c r="AD281" s="2">
        <f>1*2.05*8.35000000000001</f>
        <v>17.117500000000021</v>
      </c>
      <c r="AE281" s="4">
        <v>1</v>
      </c>
      <c r="AF281" s="4">
        <v>2.0499999999999998</v>
      </c>
      <c r="AG281" s="4">
        <v>8.350000000000005</v>
      </c>
      <c r="AH281" s="2">
        <f>1*7.05*7.35</f>
        <v>51.817499999999995</v>
      </c>
      <c r="AI281" s="4">
        <v>1</v>
      </c>
      <c r="AJ281" s="4">
        <v>7.05</v>
      </c>
      <c r="AK281" s="4">
        <v>7.3499999999999988</v>
      </c>
    </row>
    <row r="282" spans="22:37" x14ac:dyDescent="0.25">
      <c r="V282" s="2">
        <f>1*2*1.4</f>
        <v>2.8</v>
      </c>
      <c r="W282" s="4">
        <v>1</v>
      </c>
      <c r="X282" s="4">
        <v>2</v>
      </c>
      <c r="Y282" s="4">
        <v>1.4000000000000004</v>
      </c>
      <c r="Z282" s="2">
        <f>1*7*10.35</f>
        <v>72.45</v>
      </c>
      <c r="AA282" s="4">
        <v>1</v>
      </c>
      <c r="AB282" s="4">
        <v>7</v>
      </c>
      <c r="AC282" s="4">
        <v>10.350000000000005</v>
      </c>
      <c r="AD282" s="2">
        <f>1*2.05*9.35000000000001</f>
        <v>19.167500000000018</v>
      </c>
      <c r="AE282" s="4">
        <v>1</v>
      </c>
      <c r="AF282" s="4">
        <v>2.0499999999999998</v>
      </c>
      <c r="AG282" s="4">
        <v>9.350000000000005</v>
      </c>
      <c r="AH282" s="2">
        <f>1*7.05*8.35000000000001</f>
        <v>58.867500000000071</v>
      </c>
      <c r="AI282" s="4">
        <v>1</v>
      </c>
      <c r="AJ282" s="4">
        <v>7.05</v>
      </c>
      <c r="AK282" s="4">
        <v>8.350000000000005</v>
      </c>
    </row>
    <row r="283" spans="22:37" x14ac:dyDescent="0.25">
      <c r="V283" s="2">
        <f>1*2*2.4</f>
        <v>4.8</v>
      </c>
      <c r="W283" s="4">
        <v>1</v>
      </c>
      <c r="X283" s="4">
        <v>2</v>
      </c>
      <c r="Y283" s="4">
        <v>2.3999999999999986</v>
      </c>
      <c r="Z283" s="2">
        <f>1*7*1.4</f>
        <v>9.7999999999999989</v>
      </c>
      <c r="AA283" s="4">
        <v>1</v>
      </c>
      <c r="AB283" s="4">
        <v>7</v>
      </c>
      <c r="AC283" s="4">
        <v>1.4000000000000004</v>
      </c>
      <c r="AD283" s="2">
        <f>1*2.05*10.35</f>
        <v>21.217499999999998</v>
      </c>
      <c r="AE283" s="4">
        <v>1</v>
      </c>
      <c r="AF283" s="4">
        <v>2.0499999999999998</v>
      </c>
      <c r="AG283" s="4">
        <v>10.350000000000005</v>
      </c>
      <c r="AH283" s="2">
        <f>1*7.05*9.35000000000001</f>
        <v>65.917500000000075</v>
      </c>
      <c r="AI283" s="4">
        <v>1</v>
      </c>
      <c r="AJ283" s="4">
        <v>7.05</v>
      </c>
      <c r="AK283" s="4">
        <v>9.350000000000005</v>
      </c>
    </row>
    <row r="284" spans="22:37" x14ac:dyDescent="0.25">
      <c r="V284" s="2">
        <f>1*2*3.4</f>
        <v>6.8</v>
      </c>
      <c r="W284" s="4">
        <v>1</v>
      </c>
      <c r="X284" s="4">
        <v>2</v>
      </c>
      <c r="Y284" s="4">
        <v>3.3999999999999986</v>
      </c>
      <c r="Z284" s="2">
        <f>1*7*2.4</f>
        <v>16.8</v>
      </c>
      <c r="AA284" s="4">
        <v>1</v>
      </c>
      <c r="AB284" s="4">
        <v>7</v>
      </c>
      <c r="AC284" s="4">
        <v>2.3999999999999986</v>
      </c>
      <c r="AD284" s="2">
        <f>1*2.05*1.4</f>
        <v>2.8699999999999997</v>
      </c>
      <c r="AE284" s="4">
        <v>1</v>
      </c>
      <c r="AF284" s="4">
        <v>2.0499999999999998</v>
      </c>
      <c r="AG284" s="4">
        <v>1.4000000000000004</v>
      </c>
      <c r="AH284" s="2">
        <f>1*7.05*10.35</f>
        <v>72.967500000000001</v>
      </c>
      <c r="AI284" s="4">
        <v>1</v>
      </c>
      <c r="AJ284" s="4">
        <v>7.05</v>
      </c>
      <c r="AK284" s="4">
        <v>10.350000000000005</v>
      </c>
    </row>
    <row r="285" spans="22:37" x14ac:dyDescent="0.25">
      <c r="V285" s="2">
        <f>1*2*4.4</f>
        <v>8.8000000000000007</v>
      </c>
      <c r="W285" s="4">
        <v>1</v>
      </c>
      <c r="X285" s="4">
        <v>2</v>
      </c>
      <c r="Y285" s="4">
        <v>4.3999999999999986</v>
      </c>
      <c r="Z285" s="2">
        <f>1*7*3.4</f>
        <v>23.8</v>
      </c>
      <c r="AA285" s="4">
        <v>1</v>
      </c>
      <c r="AB285" s="4">
        <v>7</v>
      </c>
      <c r="AC285" s="4">
        <v>3.3999999999999986</v>
      </c>
      <c r="AD285" s="2">
        <f>1*2.05*2.4</f>
        <v>4.919999999999999</v>
      </c>
      <c r="AE285" s="4">
        <v>1</v>
      </c>
      <c r="AF285" s="4">
        <v>2.0499999999999998</v>
      </c>
      <c r="AG285" s="4">
        <v>2.3999999999999986</v>
      </c>
      <c r="AH285" s="2">
        <f>1*7.05*1.4</f>
        <v>9.8699999999999992</v>
      </c>
      <c r="AI285" s="4">
        <v>1</v>
      </c>
      <c r="AJ285" s="4">
        <v>7.05</v>
      </c>
      <c r="AK285" s="4">
        <v>1.4000000000000004</v>
      </c>
    </row>
    <row r="286" spans="22:37" x14ac:dyDescent="0.25">
      <c r="V286" s="2">
        <f>1*2*5.4</f>
        <v>10.8</v>
      </c>
      <c r="W286" s="4">
        <v>1</v>
      </c>
      <c r="X286" s="4">
        <v>2</v>
      </c>
      <c r="Y286" s="4">
        <v>5.3999999999999986</v>
      </c>
      <c r="Z286" s="2">
        <f>1*7*4.4</f>
        <v>30.800000000000004</v>
      </c>
      <c r="AA286" s="4">
        <v>1</v>
      </c>
      <c r="AB286" s="4">
        <v>7</v>
      </c>
      <c r="AC286" s="4">
        <v>4.3999999999999986</v>
      </c>
      <c r="AD286" s="2">
        <f>1*2.05*3.4</f>
        <v>6.9699999999999989</v>
      </c>
      <c r="AE286" s="4">
        <v>1</v>
      </c>
      <c r="AF286" s="4">
        <v>2.0499999999999998</v>
      </c>
      <c r="AG286" s="4">
        <v>3.3999999999999986</v>
      </c>
      <c r="AH286" s="2">
        <f>1*7.05*2.4</f>
        <v>16.919999999999998</v>
      </c>
      <c r="AI286" s="4">
        <v>1</v>
      </c>
      <c r="AJ286" s="4">
        <v>7.05</v>
      </c>
      <c r="AK286" s="4">
        <v>2.3999999999999986</v>
      </c>
    </row>
    <row r="287" spans="22:37" x14ac:dyDescent="0.25">
      <c r="V287" s="2">
        <f>1*2*6.4</f>
        <v>12.8</v>
      </c>
      <c r="W287" s="4">
        <v>1</v>
      </c>
      <c r="X287" s="4">
        <v>2</v>
      </c>
      <c r="Y287" s="4">
        <v>6.3999999999999986</v>
      </c>
      <c r="Z287" s="2">
        <f>1*7*5.4</f>
        <v>37.800000000000004</v>
      </c>
      <c r="AA287" s="4">
        <v>1</v>
      </c>
      <c r="AB287" s="4">
        <v>7</v>
      </c>
      <c r="AC287" s="4">
        <v>5.3999999999999986</v>
      </c>
      <c r="AD287" s="2">
        <f>1*2.05*4.4</f>
        <v>9.02</v>
      </c>
      <c r="AE287" s="4">
        <v>1</v>
      </c>
      <c r="AF287" s="4">
        <v>2.0499999999999998</v>
      </c>
      <c r="AG287" s="4">
        <v>4.3999999999999986</v>
      </c>
      <c r="AH287" s="2">
        <f>1*7.05*3.4</f>
        <v>23.97</v>
      </c>
      <c r="AI287" s="4">
        <v>1</v>
      </c>
      <c r="AJ287" s="4">
        <v>7.05</v>
      </c>
      <c r="AK287" s="4">
        <v>3.3999999999999986</v>
      </c>
    </row>
    <row r="288" spans="22:37" x14ac:dyDescent="0.25">
      <c r="V288" s="2">
        <f>1*2*7.4</f>
        <v>14.8</v>
      </c>
      <c r="W288" s="4">
        <v>1</v>
      </c>
      <c r="X288" s="4">
        <v>2</v>
      </c>
      <c r="Y288" s="4">
        <v>7.3999999999999986</v>
      </c>
      <c r="Z288" s="2">
        <f>1*7*6.4</f>
        <v>44.800000000000004</v>
      </c>
      <c r="AA288" s="4">
        <v>1</v>
      </c>
      <c r="AB288" s="4">
        <v>7</v>
      </c>
      <c r="AC288" s="4">
        <v>6.3999999999999986</v>
      </c>
      <c r="AD288" s="2">
        <f>1*2.05*5.4</f>
        <v>11.07</v>
      </c>
      <c r="AE288" s="4">
        <v>1</v>
      </c>
      <c r="AF288" s="4">
        <v>2.0499999999999998</v>
      </c>
      <c r="AG288" s="4">
        <v>5.3999999999999986</v>
      </c>
      <c r="AH288" s="2">
        <f>1*7.05*4.4</f>
        <v>31.020000000000003</v>
      </c>
      <c r="AI288" s="4">
        <v>1</v>
      </c>
      <c r="AJ288" s="4">
        <v>7.05</v>
      </c>
      <c r="AK288" s="4">
        <v>4.3999999999999986</v>
      </c>
    </row>
    <row r="289" spans="22:37" x14ac:dyDescent="0.25">
      <c r="V289" s="2">
        <f>1*2*8.40000000000001</f>
        <v>16.800000000000018</v>
      </c>
      <c r="W289" s="4">
        <v>1</v>
      </c>
      <c r="X289" s="4">
        <v>2</v>
      </c>
      <c r="Y289" s="4">
        <v>8.4000000000000057</v>
      </c>
      <c r="Z289" s="2">
        <f>1*7*7.4</f>
        <v>51.800000000000004</v>
      </c>
      <c r="AA289" s="4">
        <v>1</v>
      </c>
      <c r="AB289" s="4">
        <v>7</v>
      </c>
      <c r="AC289" s="4">
        <v>7.3999999999999986</v>
      </c>
      <c r="AD289" s="2">
        <f>1*2.05*6.4</f>
        <v>13.12</v>
      </c>
      <c r="AE289" s="4">
        <v>1</v>
      </c>
      <c r="AF289" s="4">
        <v>2.0499999999999998</v>
      </c>
      <c r="AG289" s="4">
        <v>6.3999999999999986</v>
      </c>
      <c r="AH289" s="2">
        <f>1*7.05*5.4</f>
        <v>38.07</v>
      </c>
      <c r="AI289" s="4">
        <v>1</v>
      </c>
      <c r="AJ289" s="4">
        <v>7.05</v>
      </c>
      <c r="AK289" s="4">
        <v>5.3999999999999986</v>
      </c>
    </row>
    <row r="290" spans="22:37" x14ac:dyDescent="0.25">
      <c r="V290" s="2">
        <f>1*2*9.40000000000001</f>
        <v>18.800000000000018</v>
      </c>
      <c r="W290" s="4">
        <v>1</v>
      </c>
      <c r="X290" s="4">
        <v>2</v>
      </c>
      <c r="Y290" s="4">
        <v>9.4000000000000057</v>
      </c>
      <c r="Z290" s="2">
        <f>1*7*8.40000000000001</f>
        <v>58.800000000000068</v>
      </c>
      <c r="AA290" s="4">
        <v>1</v>
      </c>
      <c r="AB290" s="4">
        <v>7</v>
      </c>
      <c r="AC290" s="4">
        <v>8.4000000000000057</v>
      </c>
      <c r="AD290" s="2">
        <f>1*2.05*7.4</f>
        <v>15.17</v>
      </c>
      <c r="AE290" s="4">
        <v>1</v>
      </c>
      <c r="AF290" s="4">
        <v>2.0499999999999998</v>
      </c>
      <c r="AG290" s="4">
        <v>7.3999999999999986</v>
      </c>
      <c r="AH290" s="2">
        <f>1*7.05*6.4</f>
        <v>45.120000000000005</v>
      </c>
      <c r="AI290" s="4">
        <v>1</v>
      </c>
      <c r="AJ290" s="4">
        <v>7.05</v>
      </c>
      <c r="AK290" s="4">
        <v>6.3999999999999986</v>
      </c>
    </row>
    <row r="291" spans="22:37" x14ac:dyDescent="0.25">
      <c r="V291" s="2">
        <f>1*2*10.4</f>
        <v>20.8</v>
      </c>
      <c r="W291" s="4">
        <v>1</v>
      </c>
      <c r="X291" s="4">
        <v>2</v>
      </c>
      <c r="Y291" s="4">
        <v>10.400000000000006</v>
      </c>
      <c r="Z291" s="2">
        <f>1*7*9.40000000000001</f>
        <v>65.800000000000068</v>
      </c>
      <c r="AA291" s="4">
        <v>1</v>
      </c>
      <c r="AB291" s="4">
        <v>7</v>
      </c>
      <c r="AC291" s="4">
        <v>9.4000000000000057</v>
      </c>
      <c r="AD291" s="2">
        <f>1*2.05*8.40000000000001</f>
        <v>17.220000000000017</v>
      </c>
      <c r="AE291" s="4">
        <v>1</v>
      </c>
      <c r="AF291" s="4">
        <v>2.0499999999999998</v>
      </c>
      <c r="AG291" s="4">
        <v>8.4000000000000057</v>
      </c>
      <c r="AH291" s="2">
        <f>1*7.05*7.4</f>
        <v>52.17</v>
      </c>
      <c r="AI291" s="4">
        <v>1</v>
      </c>
      <c r="AJ291" s="4">
        <v>7.05</v>
      </c>
      <c r="AK291" s="4">
        <v>7.3999999999999986</v>
      </c>
    </row>
    <row r="292" spans="22:37" x14ac:dyDescent="0.25">
      <c r="V292" s="2">
        <f>1*2*1.45</f>
        <v>2.9</v>
      </c>
      <c r="W292" s="4">
        <v>1</v>
      </c>
      <c r="X292" s="4">
        <v>2</v>
      </c>
      <c r="Y292" s="4">
        <v>1.4500000000000004</v>
      </c>
      <c r="Z292" s="2">
        <f>1*7*10.4</f>
        <v>72.8</v>
      </c>
      <c r="AA292" s="4">
        <v>1</v>
      </c>
      <c r="AB292" s="4">
        <v>7</v>
      </c>
      <c r="AC292" s="4">
        <v>10.400000000000006</v>
      </c>
      <c r="AD292" s="2">
        <f>1*2.05*9.40000000000001</f>
        <v>19.270000000000017</v>
      </c>
      <c r="AE292" s="4">
        <v>1</v>
      </c>
      <c r="AF292" s="4">
        <v>2.0499999999999998</v>
      </c>
      <c r="AG292" s="4">
        <v>9.4000000000000057</v>
      </c>
      <c r="AH292" s="2">
        <f>1*7.05*8.40000000000001</f>
        <v>59.220000000000063</v>
      </c>
      <c r="AI292" s="4">
        <v>1</v>
      </c>
      <c r="AJ292" s="4">
        <v>7.05</v>
      </c>
      <c r="AK292" s="4">
        <v>8.4000000000000057</v>
      </c>
    </row>
    <row r="293" spans="22:37" x14ac:dyDescent="0.25">
      <c r="V293" s="2">
        <f>1*2*2.45</f>
        <v>4.9000000000000004</v>
      </c>
      <c r="W293" s="4">
        <v>1</v>
      </c>
      <c r="X293" s="4">
        <v>2</v>
      </c>
      <c r="Y293" s="4">
        <v>2.4499999999999984</v>
      </c>
      <c r="Z293" s="2">
        <f>1*7*1.45</f>
        <v>10.15</v>
      </c>
      <c r="AA293" s="4">
        <v>1</v>
      </c>
      <c r="AB293" s="4">
        <v>7</v>
      </c>
      <c r="AC293" s="4">
        <v>1.4500000000000004</v>
      </c>
      <c r="AD293" s="2">
        <f>1*2.05*10.4</f>
        <v>21.32</v>
      </c>
      <c r="AE293" s="4">
        <v>1</v>
      </c>
      <c r="AF293" s="4">
        <v>2.0499999999999998</v>
      </c>
      <c r="AG293" s="4">
        <v>10.400000000000006</v>
      </c>
      <c r="AH293" s="2">
        <f>1*7.05*9.40000000000001</f>
        <v>66.270000000000067</v>
      </c>
      <c r="AI293" s="4">
        <v>1</v>
      </c>
      <c r="AJ293" s="4">
        <v>7.05</v>
      </c>
      <c r="AK293" s="4">
        <v>9.4000000000000057</v>
      </c>
    </row>
    <row r="294" spans="22:37" x14ac:dyDescent="0.25">
      <c r="V294" s="2">
        <f>1*2*3.45</f>
        <v>6.9</v>
      </c>
      <c r="W294" s="4">
        <v>1</v>
      </c>
      <c r="X294" s="4">
        <v>2</v>
      </c>
      <c r="Y294" s="4">
        <v>3.4499999999999984</v>
      </c>
      <c r="Z294" s="2">
        <f>1*7*2.45</f>
        <v>17.150000000000002</v>
      </c>
      <c r="AA294" s="4">
        <v>1</v>
      </c>
      <c r="AB294" s="4">
        <v>7</v>
      </c>
      <c r="AC294" s="4">
        <v>2.4499999999999984</v>
      </c>
      <c r="AD294" s="2">
        <f>1*2.05*1.45</f>
        <v>2.9724999999999997</v>
      </c>
      <c r="AE294" s="4">
        <v>1</v>
      </c>
      <c r="AF294" s="4">
        <v>2.0499999999999998</v>
      </c>
      <c r="AG294" s="4">
        <v>1.4500000000000004</v>
      </c>
      <c r="AH294" s="2">
        <f>1*7.05*10.4</f>
        <v>73.320000000000007</v>
      </c>
      <c r="AI294" s="4">
        <v>1</v>
      </c>
      <c r="AJ294" s="4">
        <v>7.05</v>
      </c>
      <c r="AK294" s="4">
        <v>10.400000000000006</v>
      </c>
    </row>
    <row r="295" spans="22:37" x14ac:dyDescent="0.25">
      <c r="V295" s="2">
        <f>1*2*4.45</f>
        <v>8.9</v>
      </c>
      <c r="W295" s="4">
        <v>1</v>
      </c>
      <c r="X295" s="4">
        <v>2</v>
      </c>
      <c r="Y295" s="4">
        <v>4.4499999999999984</v>
      </c>
      <c r="Z295" s="2">
        <f>1*7*3.45</f>
        <v>24.150000000000002</v>
      </c>
      <c r="AA295" s="4">
        <v>1</v>
      </c>
      <c r="AB295" s="4">
        <v>7</v>
      </c>
      <c r="AC295" s="4">
        <v>3.4499999999999984</v>
      </c>
      <c r="AD295" s="2">
        <f>1*2.05*2.45</f>
        <v>5.0225</v>
      </c>
      <c r="AE295" s="4">
        <v>1</v>
      </c>
      <c r="AF295" s="4">
        <v>2.0499999999999998</v>
      </c>
      <c r="AG295" s="4">
        <v>2.4499999999999984</v>
      </c>
      <c r="AH295" s="2">
        <f>1*7.05*1.45</f>
        <v>10.2225</v>
      </c>
      <c r="AI295" s="4">
        <v>1</v>
      </c>
      <c r="AJ295" s="4">
        <v>7.05</v>
      </c>
      <c r="AK295" s="4">
        <v>1.4500000000000004</v>
      </c>
    </row>
    <row r="296" spans="22:37" x14ac:dyDescent="0.25">
      <c r="V296" s="2">
        <f>1*2*5.45</f>
        <v>10.9</v>
      </c>
      <c r="W296" s="4">
        <v>1</v>
      </c>
      <c r="X296" s="4">
        <v>2</v>
      </c>
      <c r="Y296" s="4">
        <v>5.4499999999999984</v>
      </c>
      <c r="Z296" s="2">
        <f>1*7*4.45</f>
        <v>31.150000000000002</v>
      </c>
      <c r="AA296" s="4">
        <v>1</v>
      </c>
      <c r="AB296" s="4">
        <v>7</v>
      </c>
      <c r="AC296" s="4">
        <v>4.4499999999999984</v>
      </c>
      <c r="AD296" s="2">
        <f>1*2.05*3.45</f>
        <v>7.0724999999999998</v>
      </c>
      <c r="AE296" s="4">
        <v>1</v>
      </c>
      <c r="AF296" s="4">
        <v>2.0499999999999998</v>
      </c>
      <c r="AG296" s="4">
        <v>3.4499999999999984</v>
      </c>
      <c r="AH296" s="2">
        <f>1*7.05*2.45</f>
        <v>17.272500000000001</v>
      </c>
      <c r="AI296" s="4">
        <v>1</v>
      </c>
      <c r="AJ296" s="4">
        <v>7.05</v>
      </c>
      <c r="AK296" s="4">
        <v>2.4499999999999984</v>
      </c>
    </row>
    <row r="297" spans="22:37" x14ac:dyDescent="0.25">
      <c r="V297" s="2">
        <f>1*2*6.45</f>
        <v>12.9</v>
      </c>
      <c r="W297" s="4">
        <v>1</v>
      </c>
      <c r="X297" s="4">
        <v>2</v>
      </c>
      <c r="Y297" s="4">
        <v>6.4499999999999984</v>
      </c>
      <c r="Z297" s="2">
        <f>1*7*5.45</f>
        <v>38.15</v>
      </c>
      <c r="AA297" s="4">
        <v>1</v>
      </c>
      <c r="AB297" s="4">
        <v>7</v>
      </c>
      <c r="AC297" s="4">
        <v>5.4499999999999984</v>
      </c>
      <c r="AD297" s="2">
        <f>1*2.05*4.45</f>
        <v>9.1224999999999987</v>
      </c>
      <c r="AE297" s="4">
        <v>1</v>
      </c>
      <c r="AF297" s="4">
        <v>2.0499999999999998</v>
      </c>
      <c r="AG297" s="4">
        <v>4.4499999999999984</v>
      </c>
      <c r="AH297" s="2">
        <f>1*7.05*3.45</f>
        <v>24.322500000000002</v>
      </c>
      <c r="AI297" s="4">
        <v>1</v>
      </c>
      <c r="AJ297" s="4">
        <v>7.05</v>
      </c>
      <c r="AK297" s="4">
        <v>3.4499999999999984</v>
      </c>
    </row>
    <row r="298" spans="22:37" x14ac:dyDescent="0.25">
      <c r="V298" s="2">
        <f>1*2*7.45</f>
        <v>14.9</v>
      </c>
      <c r="W298" s="4">
        <v>1</v>
      </c>
      <c r="X298" s="4">
        <v>2</v>
      </c>
      <c r="Y298" s="4">
        <v>7.4499999999999984</v>
      </c>
      <c r="Z298" s="2">
        <f>1*7*6.45</f>
        <v>45.15</v>
      </c>
      <c r="AA298" s="4">
        <v>1</v>
      </c>
      <c r="AB298" s="4">
        <v>7</v>
      </c>
      <c r="AC298" s="4">
        <v>6.4499999999999984</v>
      </c>
      <c r="AD298" s="2">
        <f>1*2.05*5.45</f>
        <v>11.172499999999999</v>
      </c>
      <c r="AE298" s="4">
        <v>1</v>
      </c>
      <c r="AF298" s="4">
        <v>2.0499999999999998</v>
      </c>
      <c r="AG298" s="4">
        <v>5.4499999999999984</v>
      </c>
      <c r="AH298" s="2">
        <f>1*7.05*4.45</f>
        <v>31.372499999999999</v>
      </c>
      <c r="AI298" s="4">
        <v>1</v>
      </c>
      <c r="AJ298" s="4">
        <v>7.05</v>
      </c>
      <c r="AK298" s="4">
        <v>4.4499999999999984</v>
      </c>
    </row>
    <row r="299" spans="22:37" x14ac:dyDescent="0.25">
      <c r="V299" s="2">
        <f>1*2*8.45000000000001</f>
        <v>16.90000000000002</v>
      </c>
      <c r="W299" s="4">
        <v>1</v>
      </c>
      <c r="X299" s="4">
        <v>2</v>
      </c>
      <c r="Y299" s="4">
        <v>8.4500000000000064</v>
      </c>
      <c r="Z299" s="2">
        <f>1*7*7.45</f>
        <v>52.15</v>
      </c>
      <c r="AA299" s="4">
        <v>1</v>
      </c>
      <c r="AB299" s="4">
        <v>7</v>
      </c>
      <c r="AC299" s="4">
        <v>7.4499999999999984</v>
      </c>
      <c r="AD299" s="2">
        <f>1*2.05*6.45</f>
        <v>13.222499999999998</v>
      </c>
      <c r="AE299" s="4">
        <v>1</v>
      </c>
      <c r="AF299" s="4">
        <v>2.0499999999999998</v>
      </c>
      <c r="AG299" s="4">
        <v>6.4499999999999984</v>
      </c>
      <c r="AH299" s="2">
        <f>1*7.05*5.45</f>
        <v>38.422499999999999</v>
      </c>
      <c r="AI299" s="4">
        <v>1</v>
      </c>
      <c r="AJ299" s="4">
        <v>7.05</v>
      </c>
      <c r="AK299" s="4">
        <v>5.4499999999999984</v>
      </c>
    </row>
    <row r="300" spans="22:37" x14ac:dyDescent="0.25">
      <c r="V300" s="2">
        <f>1*2*9.45000000000001</f>
        <v>18.90000000000002</v>
      </c>
      <c r="W300" s="4">
        <v>1</v>
      </c>
      <c r="X300" s="4">
        <v>2</v>
      </c>
      <c r="Y300" s="4">
        <v>9.4500000000000064</v>
      </c>
      <c r="Z300" s="2">
        <f>1*7*8.45000000000001</f>
        <v>59.15000000000007</v>
      </c>
      <c r="AA300" s="4">
        <v>1</v>
      </c>
      <c r="AB300" s="4">
        <v>7</v>
      </c>
      <c r="AC300" s="4">
        <v>8.4500000000000064</v>
      </c>
      <c r="AD300" s="2">
        <f>1*2.05*7.45</f>
        <v>15.272499999999999</v>
      </c>
      <c r="AE300" s="4">
        <v>1</v>
      </c>
      <c r="AF300" s="4">
        <v>2.0499999999999998</v>
      </c>
      <c r="AG300" s="4">
        <v>7.4499999999999984</v>
      </c>
      <c r="AH300" s="2">
        <f>1*7.05*6.45</f>
        <v>45.472499999999997</v>
      </c>
      <c r="AI300" s="4">
        <v>1</v>
      </c>
      <c r="AJ300" s="4">
        <v>7.05</v>
      </c>
      <c r="AK300" s="4">
        <v>6.4499999999999984</v>
      </c>
    </row>
    <row r="301" spans="22:37" x14ac:dyDescent="0.25">
      <c r="V301" s="2">
        <f>1*2*10.45</f>
        <v>20.9</v>
      </c>
      <c r="W301" s="4">
        <v>1</v>
      </c>
      <c r="X301" s="4">
        <v>2</v>
      </c>
      <c r="Y301" s="4">
        <v>10.450000000000006</v>
      </c>
      <c r="Z301" s="2">
        <f>1*7*9.45000000000001</f>
        <v>66.150000000000063</v>
      </c>
      <c r="AA301" s="4">
        <v>1</v>
      </c>
      <c r="AB301" s="4">
        <v>7</v>
      </c>
      <c r="AC301" s="4">
        <v>9.4500000000000064</v>
      </c>
      <c r="AD301" s="2">
        <f>1*2.05*8.45000000000001</f>
        <v>17.322500000000019</v>
      </c>
      <c r="AE301" s="4">
        <v>1</v>
      </c>
      <c r="AF301" s="4">
        <v>2.0499999999999998</v>
      </c>
      <c r="AG301" s="4">
        <v>8.4500000000000064</v>
      </c>
      <c r="AH301" s="2">
        <f>1*7.05*7.45</f>
        <v>52.522500000000001</v>
      </c>
      <c r="AI301" s="4">
        <v>1</v>
      </c>
      <c r="AJ301" s="4">
        <v>7.05</v>
      </c>
      <c r="AK301" s="4">
        <v>7.4499999999999984</v>
      </c>
    </row>
    <row r="302" spans="22:37" x14ac:dyDescent="0.25">
      <c r="V302" s="2">
        <f>1*2*1.5</f>
        <v>3</v>
      </c>
      <c r="W302" s="4">
        <v>1</v>
      </c>
      <c r="X302" s="4">
        <v>2</v>
      </c>
      <c r="Y302" s="4">
        <v>1.5000000000000004</v>
      </c>
      <c r="Z302" s="2">
        <f>1*7*10.45</f>
        <v>73.149999999999991</v>
      </c>
      <c r="AA302" s="4">
        <v>1</v>
      </c>
      <c r="AB302" s="4">
        <v>7</v>
      </c>
      <c r="AC302" s="4">
        <v>10.450000000000006</v>
      </c>
      <c r="AD302" s="2">
        <f>1*2.05*9.45000000000001</f>
        <v>19.37250000000002</v>
      </c>
      <c r="AE302" s="4">
        <v>1</v>
      </c>
      <c r="AF302" s="4">
        <v>2.0499999999999998</v>
      </c>
      <c r="AG302" s="4">
        <v>9.4500000000000064</v>
      </c>
      <c r="AH302" s="2">
        <f>1*7.05*8.45000000000001</f>
        <v>59.572500000000069</v>
      </c>
      <c r="AI302" s="4">
        <v>1</v>
      </c>
      <c r="AJ302" s="4">
        <v>7.05</v>
      </c>
      <c r="AK302" s="4">
        <v>8.4500000000000064</v>
      </c>
    </row>
    <row r="303" spans="22:37" x14ac:dyDescent="0.25">
      <c r="V303" s="2">
        <f>1*2*2.5</f>
        <v>5</v>
      </c>
      <c r="W303" s="4">
        <v>1</v>
      </c>
      <c r="X303" s="4">
        <v>2</v>
      </c>
      <c r="Y303" s="4">
        <v>2.4999999999999982</v>
      </c>
      <c r="Z303" s="2">
        <f>1*7*1.5</f>
        <v>10.5</v>
      </c>
      <c r="AA303" s="4">
        <v>1</v>
      </c>
      <c r="AB303" s="4">
        <v>7</v>
      </c>
      <c r="AC303" s="4">
        <v>1.5000000000000004</v>
      </c>
      <c r="AD303" s="2">
        <f>1*2.05*10.45</f>
        <v>21.422499999999996</v>
      </c>
      <c r="AE303" s="4">
        <v>1</v>
      </c>
      <c r="AF303" s="4">
        <v>2.0499999999999998</v>
      </c>
      <c r="AG303" s="4">
        <v>10.450000000000006</v>
      </c>
      <c r="AH303" s="2">
        <f>1*7.05*9.45000000000001</f>
        <v>66.622500000000073</v>
      </c>
      <c r="AI303" s="4">
        <v>1</v>
      </c>
      <c r="AJ303" s="4">
        <v>7.05</v>
      </c>
      <c r="AK303" s="4">
        <v>9.4500000000000064</v>
      </c>
    </row>
    <row r="304" spans="22:37" x14ac:dyDescent="0.25">
      <c r="V304" s="2">
        <f>1*2*3.5</f>
        <v>7</v>
      </c>
      <c r="W304" s="4">
        <v>1</v>
      </c>
      <c r="X304" s="4">
        <v>2</v>
      </c>
      <c r="Y304" s="4">
        <v>3.4999999999999982</v>
      </c>
      <c r="Z304" s="2">
        <f>1*7*2.5</f>
        <v>17.5</v>
      </c>
      <c r="AA304" s="4">
        <v>1</v>
      </c>
      <c r="AB304" s="4">
        <v>7</v>
      </c>
      <c r="AC304" s="4">
        <v>2.4999999999999982</v>
      </c>
      <c r="AD304" s="2">
        <f>1*2.05*1.5</f>
        <v>3.0749999999999997</v>
      </c>
      <c r="AE304" s="4">
        <v>1</v>
      </c>
      <c r="AF304" s="4">
        <v>2.0499999999999998</v>
      </c>
      <c r="AG304" s="4">
        <v>1.5000000000000004</v>
      </c>
      <c r="AH304" s="2">
        <f>1*7.05*10.45</f>
        <v>73.672499999999999</v>
      </c>
      <c r="AI304" s="4">
        <v>1</v>
      </c>
      <c r="AJ304" s="4">
        <v>7.05</v>
      </c>
      <c r="AK304" s="4">
        <v>10.450000000000006</v>
      </c>
    </row>
    <row r="305" spans="22:37" x14ac:dyDescent="0.25">
      <c r="V305" s="2">
        <f>1*2*4.5</f>
        <v>9</v>
      </c>
      <c r="W305" s="4">
        <v>1</v>
      </c>
      <c r="X305" s="4">
        <v>2</v>
      </c>
      <c r="Y305" s="4">
        <v>4.4999999999999982</v>
      </c>
      <c r="Z305" s="2">
        <f>1*7*3.5</f>
        <v>24.5</v>
      </c>
      <c r="AA305" s="4">
        <v>1</v>
      </c>
      <c r="AB305" s="4">
        <v>7</v>
      </c>
      <c r="AC305" s="4">
        <v>3.4999999999999982</v>
      </c>
      <c r="AD305" s="2">
        <f>1*2.05*2.5</f>
        <v>5.125</v>
      </c>
      <c r="AE305" s="4">
        <v>1</v>
      </c>
      <c r="AF305" s="4">
        <v>2.0499999999999998</v>
      </c>
      <c r="AG305" s="4">
        <v>2.4999999999999982</v>
      </c>
      <c r="AH305" s="2">
        <f>1*7.05*1.5</f>
        <v>10.574999999999999</v>
      </c>
      <c r="AI305" s="4">
        <v>1</v>
      </c>
      <c r="AJ305" s="4">
        <v>7.05</v>
      </c>
      <c r="AK305" s="4">
        <v>1.5000000000000004</v>
      </c>
    </row>
    <row r="306" spans="22:37" x14ac:dyDescent="0.25">
      <c r="V306" s="2">
        <f>1*2*5.5</f>
        <v>11</v>
      </c>
      <c r="W306" s="4">
        <v>1</v>
      </c>
      <c r="X306" s="4">
        <v>2</v>
      </c>
      <c r="Y306" s="4">
        <v>5.4999999999999982</v>
      </c>
      <c r="Z306" s="2">
        <f>1*7*4.5</f>
        <v>31.5</v>
      </c>
      <c r="AA306" s="4">
        <v>1</v>
      </c>
      <c r="AB306" s="4">
        <v>7</v>
      </c>
      <c r="AC306" s="4">
        <v>4.4999999999999982</v>
      </c>
      <c r="AD306" s="2">
        <f>1*2.05*3.5</f>
        <v>7.1749999999999989</v>
      </c>
      <c r="AE306" s="4">
        <v>1</v>
      </c>
      <c r="AF306" s="4">
        <v>2.0499999999999998</v>
      </c>
      <c r="AG306" s="4">
        <v>3.4999999999999982</v>
      </c>
      <c r="AH306" s="2">
        <f>1*7.05*2.5</f>
        <v>17.625</v>
      </c>
      <c r="AI306" s="4">
        <v>1</v>
      </c>
      <c r="AJ306" s="4">
        <v>7.05</v>
      </c>
      <c r="AK306" s="4">
        <v>2.4999999999999982</v>
      </c>
    </row>
    <row r="307" spans="22:37" x14ac:dyDescent="0.25">
      <c r="V307" s="2">
        <f>1*2*6.5</f>
        <v>13</v>
      </c>
      <c r="W307" s="4">
        <v>1</v>
      </c>
      <c r="X307" s="4">
        <v>2</v>
      </c>
      <c r="Y307" s="4">
        <v>6.4999999999999982</v>
      </c>
      <c r="Z307" s="2">
        <f>1*7*5.5</f>
        <v>38.5</v>
      </c>
      <c r="AA307" s="4">
        <v>1</v>
      </c>
      <c r="AB307" s="4">
        <v>7</v>
      </c>
      <c r="AC307" s="4">
        <v>5.4999999999999982</v>
      </c>
      <c r="AD307" s="2">
        <f>1*2.05*4.5</f>
        <v>9.2249999999999996</v>
      </c>
      <c r="AE307" s="4">
        <v>1</v>
      </c>
      <c r="AF307" s="4">
        <v>2.0499999999999998</v>
      </c>
      <c r="AG307" s="4">
        <v>4.4999999999999982</v>
      </c>
      <c r="AH307" s="2">
        <f>1*7.05*3.5</f>
        <v>24.675000000000001</v>
      </c>
      <c r="AI307" s="4">
        <v>1</v>
      </c>
      <c r="AJ307" s="4">
        <v>7.05</v>
      </c>
      <c r="AK307" s="4">
        <v>3.4999999999999982</v>
      </c>
    </row>
    <row r="308" spans="22:37" x14ac:dyDescent="0.25">
      <c r="V308" s="2">
        <f>1*2*7.5</f>
        <v>15</v>
      </c>
      <c r="W308" s="4">
        <v>1</v>
      </c>
      <c r="X308" s="4">
        <v>2</v>
      </c>
      <c r="Y308" s="4">
        <v>7.4999999999999982</v>
      </c>
      <c r="Z308" s="2">
        <f>1*7*6.5</f>
        <v>45.5</v>
      </c>
      <c r="AA308" s="4">
        <v>1</v>
      </c>
      <c r="AB308" s="4">
        <v>7</v>
      </c>
      <c r="AC308" s="4">
        <v>6.4999999999999982</v>
      </c>
      <c r="AD308" s="2">
        <f>1*2.05*5.5</f>
        <v>11.274999999999999</v>
      </c>
      <c r="AE308" s="4">
        <v>1</v>
      </c>
      <c r="AF308" s="4">
        <v>2.0499999999999998</v>
      </c>
      <c r="AG308" s="4">
        <v>5.4999999999999982</v>
      </c>
      <c r="AH308" s="2">
        <f>1*7.05*4.5</f>
        <v>31.724999999999998</v>
      </c>
      <c r="AI308" s="4">
        <v>1</v>
      </c>
      <c r="AJ308" s="4">
        <v>7.05</v>
      </c>
      <c r="AK308" s="4">
        <v>4.4999999999999982</v>
      </c>
    </row>
    <row r="309" spans="22:37" x14ac:dyDescent="0.25">
      <c r="V309" s="2">
        <f>1*2*8.50000000000001</f>
        <v>17.000000000000021</v>
      </c>
      <c r="W309" s="4">
        <v>1</v>
      </c>
      <c r="X309" s="4">
        <v>2</v>
      </c>
      <c r="Y309" s="4">
        <v>8.5000000000000071</v>
      </c>
      <c r="Z309" s="2">
        <f>1*7*7.5</f>
        <v>52.5</v>
      </c>
      <c r="AA309" s="4">
        <v>1</v>
      </c>
      <c r="AB309" s="4">
        <v>7</v>
      </c>
      <c r="AC309" s="4">
        <v>7.4999999999999982</v>
      </c>
      <c r="AD309" s="2">
        <f>1*2.05*6.5</f>
        <v>13.324999999999999</v>
      </c>
      <c r="AE309" s="4">
        <v>1</v>
      </c>
      <c r="AF309" s="4">
        <v>2.0499999999999998</v>
      </c>
      <c r="AG309" s="4">
        <v>6.4999999999999982</v>
      </c>
      <c r="AH309" s="2">
        <f>1*7.05*5.5</f>
        <v>38.774999999999999</v>
      </c>
      <c r="AI309" s="4">
        <v>1</v>
      </c>
      <c r="AJ309" s="4">
        <v>7.05</v>
      </c>
      <c r="AK309" s="4">
        <v>5.4999999999999982</v>
      </c>
    </row>
    <row r="310" spans="22:37" x14ac:dyDescent="0.25">
      <c r="V310" s="2">
        <f>1*2*9.50000000000001</f>
        <v>19.000000000000021</v>
      </c>
      <c r="W310" s="4">
        <v>1</v>
      </c>
      <c r="X310" s="4">
        <v>2</v>
      </c>
      <c r="Y310" s="4">
        <v>9.5000000000000071</v>
      </c>
      <c r="Z310" s="2">
        <f>1*7*8.50000000000001</f>
        <v>59.500000000000071</v>
      </c>
      <c r="AA310" s="4">
        <v>1</v>
      </c>
      <c r="AB310" s="4">
        <v>7</v>
      </c>
      <c r="AC310" s="4">
        <v>8.5000000000000071</v>
      </c>
      <c r="AD310" s="2">
        <f>1*2.05*7.5</f>
        <v>15.374999999999998</v>
      </c>
      <c r="AE310" s="4">
        <v>1</v>
      </c>
      <c r="AF310" s="4">
        <v>2.0499999999999998</v>
      </c>
      <c r="AG310" s="4">
        <v>7.4999999999999982</v>
      </c>
      <c r="AH310" s="2">
        <f>1*7.05*6.5</f>
        <v>45.824999999999996</v>
      </c>
      <c r="AI310" s="4">
        <v>1</v>
      </c>
      <c r="AJ310" s="4">
        <v>7.05</v>
      </c>
      <c r="AK310" s="4">
        <v>6.4999999999999982</v>
      </c>
    </row>
    <row r="311" spans="22:37" x14ac:dyDescent="0.25">
      <c r="V311" s="2">
        <f>1*2*10.5</f>
        <v>21</v>
      </c>
      <c r="W311" s="4">
        <v>1</v>
      </c>
      <c r="X311" s="4">
        <v>2</v>
      </c>
      <c r="Y311" s="4">
        <v>10.500000000000007</v>
      </c>
      <c r="Z311" s="2">
        <f>1*7*9.50000000000001</f>
        <v>66.500000000000071</v>
      </c>
      <c r="AA311" s="4">
        <v>1</v>
      </c>
      <c r="AB311" s="4">
        <v>7</v>
      </c>
      <c r="AC311" s="4">
        <v>9.5000000000000071</v>
      </c>
      <c r="AD311" s="2">
        <f>1*2.05*8.50000000000001</f>
        <v>17.425000000000022</v>
      </c>
      <c r="AE311" s="4">
        <v>1</v>
      </c>
      <c r="AF311" s="4">
        <v>2.0499999999999998</v>
      </c>
      <c r="AG311" s="4">
        <v>8.5000000000000071</v>
      </c>
      <c r="AH311" s="2">
        <f>1*7.05*7.5</f>
        <v>52.875</v>
      </c>
      <c r="AI311" s="4">
        <v>1</v>
      </c>
      <c r="AJ311" s="4">
        <v>7.05</v>
      </c>
      <c r="AK311" s="4">
        <v>7.4999999999999982</v>
      </c>
    </row>
    <row r="312" spans="22:37" x14ac:dyDescent="0.25">
      <c r="V312" s="2">
        <f>1*2*1.55</f>
        <v>3.1</v>
      </c>
      <c r="W312" s="4">
        <v>1</v>
      </c>
      <c r="X312" s="4">
        <v>2</v>
      </c>
      <c r="Y312" s="4">
        <v>1.5500000000000005</v>
      </c>
      <c r="Z312" s="2">
        <f>1*7*10.5</f>
        <v>73.5</v>
      </c>
      <c r="AA312" s="4">
        <v>1</v>
      </c>
      <c r="AB312" s="4">
        <v>7</v>
      </c>
      <c r="AC312" s="4">
        <v>10.500000000000007</v>
      </c>
      <c r="AD312" s="2">
        <f>1*2.05*9.50000000000001</f>
        <v>19.475000000000019</v>
      </c>
      <c r="AE312" s="4">
        <v>1</v>
      </c>
      <c r="AF312" s="4">
        <v>2.0499999999999998</v>
      </c>
      <c r="AG312" s="4">
        <v>9.5000000000000071</v>
      </c>
      <c r="AH312" s="2">
        <f>1*7.05*8.50000000000001</f>
        <v>59.925000000000075</v>
      </c>
      <c r="AI312" s="4">
        <v>1</v>
      </c>
      <c r="AJ312" s="4">
        <v>7.05</v>
      </c>
      <c r="AK312" s="4">
        <v>8.5000000000000071</v>
      </c>
    </row>
    <row r="313" spans="22:37" x14ac:dyDescent="0.25">
      <c r="V313" s="2">
        <f>1*2*2.55</f>
        <v>5.0999999999999996</v>
      </c>
      <c r="W313" s="4">
        <v>1</v>
      </c>
      <c r="X313" s="4">
        <v>2</v>
      </c>
      <c r="Y313" s="4">
        <v>2.549999999999998</v>
      </c>
      <c r="Z313" s="2">
        <f>1*7*1.55</f>
        <v>10.85</v>
      </c>
      <c r="AA313" s="4">
        <v>1</v>
      </c>
      <c r="AB313" s="4">
        <v>7</v>
      </c>
      <c r="AC313" s="4">
        <v>1.5500000000000005</v>
      </c>
      <c r="AD313" s="2">
        <f>1*2.05*10.5</f>
        <v>21.524999999999999</v>
      </c>
      <c r="AE313" s="4">
        <v>1</v>
      </c>
      <c r="AF313" s="4">
        <v>2.0499999999999998</v>
      </c>
      <c r="AG313" s="4">
        <v>10.500000000000007</v>
      </c>
      <c r="AH313" s="2">
        <f>1*7.05*9.50000000000001</f>
        <v>66.97500000000008</v>
      </c>
      <c r="AI313" s="4">
        <v>1</v>
      </c>
      <c r="AJ313" s="4">
        <v>7.05</v>
      </c>
      <c r="AK313" s="4">
        <v>9.5000000000000071</v>
      </c>
    </row>
    <row r="314" spans="22:37" x14ac:dyDescent="0.25">
      <c r="V314" s="2">
        <f>1*2*3.55</f>
        <v>7.1</v>
      </c>
      <c r="W314" s="4">
        <v>1</v>
      </c>
      <c r="X314" s="4">
        <v>2</v>
      </c>
      <c r="Y314" s="4">
        <v>3.549999999999998</v>
      </c>
      <c r="Z314" s="2">
        <f>1*7*2.55</f>
        <v>17.849999999999998</v>
      </c>
      <c r="AA314" s="4">
        <v>1</v>
      </c>
      <c r="AB314" s="4">
        <v>7</v>
      </c>
      <c r="AC314" s="4">
        <v>2.549999999999998</v>
      </c>
      <c r="AD314" s="2">
        <f>1*2.05*1.55</f>
        <v>3.1774999999999998</v>
      </c>
      <c r="AE314" s="4">
        <v>1</v>
      </c>
      <c r="AF314" s="4">
        <v>2.0499999999999998</v>
      </c>
      <c r="AG314" s="4">
        <v>1.5500000000000005</v>
      </c>
      <c r="AH314" s="2">
        <f>1*7.05*10.5</f>
        <v>74.024999999999991</v>
      </c>
      <c r="AI314" s="4">
        <v>1</v>
      </c>
      <c r="AJ314" s="4">
        <v>7.05</v>
      </c>
      <c r="AK314" s="4">
        <v>10.500000000000007</v>
      </c>
    </row>
    <row r="315" spans="22:37" x14ac:dyDescent="0.25">
      <c r="V315" s="2">
        <f>1*2*4.55</f>
        <v>9.1</v>
      </c>
      <c r="W315" s="4">
        <v>1</v>
      </c>
      <c r="X315" s="4">
        <v>2</v>
      </c>
      <c r="Y315" s="4">
        <v>4.549999999999998</v>
      </c>
      <c r="Z315" s="2">
        <f>1*7*3.55</f>
        <v>24.849999999999998</v>
      </c>
      <c r="AA315" s="4">
        <v>1</v>
      </c>
      <c r="AB315" s="4">
        <v>7</v>
      </c>
      <c r="AC315" s="4">
        <v>3.549999999999998</v>
      </c>
      <c r="AD315" s="2">
        <f>1*2.05*2.55</f>
        <v>5.2274999999999991</v>
      </c>
      <c r="AE315" s="4">
        <v>1</v>
      </c>
      <c r="AF315" s="4">
        <v>2.0499999999999998</v>
      </c>
      <c r="AG315" s="4">
        <v>2.549999999999998</v>
      </c>
      <c r="AH315" s="2">
        <f>1*7.05*1.55</f>
        <v>10.9275</v>
      </c>
      <c r="AI315" s="4">
        <v>1</v>
      </c>
      <c r="AJ315" s="4">
        <v>7.05</v>
      </c>
      <c r="AK315" s="4">
        <v>1.5500000000000005</v>
      </c>
    </row>
    <row r="316" spans="22:37" x14ac:dyDescent="0.25">
      <c r="V316" s="2">
        <f>1*2*5.55</f>
        <v>11.1</v>
      </c>
      <c r="W316" s="4">
        <v>1</v>
      </c>
      <c r="X316" s="4">
        <v>2</v>
      </c>
      <c r="Y316" s="4">
        <v>5.549999999999998</v>
      </c>
      <c r="Z316" s="2">
        <f>1*7*4.55</f>
        <v>31.849999999999998</v>
      </c>
      <c r="AA316" s="4">
        <v>1</v>
      </c>
      <c r="AB316" s="4">
        <v>7</v>
      </c>
      <c r="AC316" s="4">
        <v>4.549999999999998</v>
      </c>
      <c r="AD316" s="2">
        <f>1*2.05*3.55</f>
        <v>7.277499999999999</v>
      </c>
      <c r="AE316" s="4">
        <v>1</v>
      </c>
      <c r="AF316" s="4">
        <v>2.0499999999999998</v>
      </c>
      <c r="AG316" s="4">
        <v>3.549999999999998</v>
      </c>
      <c r="AH316" s="2">
        <f>1*7.05*2.55</f>
        <v>17.977499999999999</v>
      </c>
      <c r="AI316" s="4">
        <v>1</v>
      </c>
      <c r="AJ316" s="4">
        <v>7.05</v>
      </c>
      <c r="AK316" s="4">
        <v>2.549999999999998</v>
      </c>
    </row>
    <row r="317" spans="22:37" x14ac:dyDescent="0.25">
      <c r="V317" s="2">
        <f>1*2*6.55</f>
        <v>13.1</v>
      </c>
      <c r="W317" s="4">
        <v>1</v>
      </c>
      <c r="X317" s="4">
        <v>2</v>
      </c>
      <c r="Y317" s="4">
        <v>6.549999999999998</v>
      </c>
      <c r="Z317" s="2">
        <f>1*7*5.55</f>
        <v>38.85</v>
      </c>
      <c r="AA317" s="4">
        <v>1</v>
      </c>
      <c r="AB317" s="4">
        <v>7</v>
      </c>
      <c r="AC317" s="4">
        <v>5.549999999999998</v>
      </c>
      <c r="AD317" s="2">
        <f>1*2.05*4.55</f>
        <v>9.3274999999999988</v>
      </c>
      <c r="AE317" s="4">
        <v>1</v>
      </c>
      <c r="AF317" s="4">
        <v>2.0499999999999998</v>
      </c>
      <c r="AG317" s="4">
        <v>4.549999999999998</v>
      </c>
      <c r="AH317" s="2">
        <f>1*7.05*3.55</f>
        <v>25.0275</v>
      </c>
      <c r="AI317" s="4">
        <v>1</v>
      </c>
      <c r="AJ317" s="4">
        <v>7.05</v>
      </c>
      <c r="AK317" s="4">
        <v>3.549999999999998</v>
      </c>
    </row>
    <row r="318" spans="22:37" x14ac:dyDescent="0.25">
      <c r="V318" s="2">
        <f>1*2*7.55</f>
        <v>15.1</v>
      </c>
      <c r="W318" s="4">
        <v>1</v>
      </c>
      <c r="X318" s="4">
        <v>2</v>
      </c>
      <c r="Y318" s="4">
        <v>7.549999999999998</v>
      </c>
      <c r="Z318" s="2">
        <f>1*7*6.55</f>
        <v>45.85</v>
      </c>
      <c r="AA318" s="4">
        <v>1</v>
      </c>
      <c r="AB318" s="4">
        <v>7</v>
      </c>
      <c r="AC318" s="4">
        <v>6.549999999999998</v>
      </c>
      <c r="AD318" s="2">
        <f>1*2.05*5.55</f>
        <v>11.3775</v>
      </c>
      <c r="AE318" s="4">
        <v>1</v>
      </c>
      <c r="AF318" s="4">
        <v>2.0499999999999998</v>
      </c>
      <c r="AG318" s="4">
        <v>5.549999999999998</v>
      </c>
      <c r="AH318" s="2">
        <f>1*7.05*4.55</f>
        <v>32.077500000000001</v>
      </c>
      <c r="AI318" s="4">
        <v>1</v>
      </c>
      <c r="AJ318" s="4">
        <v>7.05</v>
      </c>
      <c r="AK318" s="4">
        <v>4.549999999999998</v>
      </c>
    </row>
    <row r="319" spans="22:37" x14ac:dyDescent="0.25">
      <c r="V319" s="2">
        <f>1*2*8.55000000000001</f>
        <v>17.100000000000019</v>
      </c>
      <c r="W319" s="4">
        <v>1</v>
      </c>
      <c r="X319" s="4">
        <v>2</v>
      </c>
      <c r="Y319" s="4">
        <v>8.5500000000000078</v>
      </c>
      <c r="Z319" s="2">
        <f>1*7*7.55</f>
        <v>52.85</v>
      </c>
      <c r="AA319" s="4">
        <v>1</v>
      </c>
      <c r="AB319" s="4">
        <v>7</v>
      </c>
      <c r="AC319" s="4">
        <v>7.549999999999998</v>
      </c>
      <c r="AD319" s="2">
        <f>1*2.05*6.55</f>
        <v>13.427499999999998</v>
      </c>
      <c r="AE319" s="4">
        <v>1</v>
      </c>
      <c r="AF319" s="4">
        <v>2.0499999999999998</v>
      </c>
      <c r="AG319" s="4">
        <v>6.549999999999998</v>
      </c>
      <c r="AH319" s="2">
        <f>1*7.05*5.55</f>
        <v>39.127499999999998</v>
      </c>
      <c r="AI319" s="4">
        <v>1</v>
      </c>
      <c r="AJ319" s="4">
        <v>7.05</v>
      </c>
      <c r="AK319" s="4">
        <v>5.549999999999998</v>
      </c>
    </row>
    <row r="320" spans="22:37" x14ac:dyDescent="0.25">
      <c r="V320" s="2">
        <f>1*2*9.55000000000001</f>
        <v>19.100000000000019</v>
      </c>
      <c r="W320" s="4">
        <v>1</v>
      </c>
      <c r="X320" s="4">
        <v>2</v>
      </c>
      <c r="Y320" s="4">
        <v>9.5500000000000078</v>
      </c>
      <c r="Z320" s="2">
        <f>1*7*8.55000000000001</f>
        <v>59.850000000000065</v>
      </c>
      <c r="AA320" s="4">
        <v>1</v>
      </c>
      <c r="AB320" s="4">
        <v>7</v>
      </c>
      <c r="AC320" s="4">
        <v>8.5500000000000078</v>
      </c>
      <c r="AD320" s="2">
        <f>1*2.05*7.55</f>
        <v>15.477499999999999</v>
      </c>
      <c r="AE320" s="4">
        <v>1</v>
      </c>
      <c r="AF320" s="4">
        <v>2.0499999999999998</v>
      </c>
      <c r="AG320" s="4">
        <v>7.549999999999998</v>
      </c>
      <c r="AH320" s="2">
        <f>1*7.05*6.55</f>
        <v>46.177499999999995</v>
      </c>
      <c r="AI320" s="4">
        <v>1</v>
      </c>
      <c r="AJ320" s="4">
        <v>7.05</v>
      </c>
      <c r="AK320" s="4">
        <v>6.549999999999998</v>
      </c>
    </row>
    <row r="321" spans="22:37" x14ac:dyDescent="0.25">
      <c r="V321" s="2">
        <f>1*2*10.55</f>
        <v>21.1</v>
      </c>
      <c r="W321" s="4">
        <v>1</v>
      </c>
      <c r="X321" s="4">
        <v>2</v>
      </c>
      <c r="Y321" s="4">
        <v>10.550000000000008</v>
      </c>
      <c r="Z321" s="2">
        <f>1*7*9.55000000000001</f>
        <v>66.850000000000065</v>
      </c>
      <c r="AA321" s="4">
        <v>1</v>
      </c>
      <c r="AB321" s="4">
        <v>7</v>
      </c>
      <c r="AC321" s="4">
        <v>9.5500000000000078</v>
      </c>
      <c r="AD321" s="2">
        <f>1*2.05*8.55000000000001</f>
        <v>17.527500000000018</v>
      </c>
      <c r="AE321" s="4">
        <v>1</v>
      </c>
      <c r="AF321" s="4">
        <v>2.0499999999999998</v>
      </c>
      <c r="AG321" s="4">
        <v>8.5500000000000078</v>
      </c>
      <c r="AH321" s="2">
        <f>1*7.05*7.55</f>
        <v>53.227499999999999</v>
      </c>
      <c r="AI321" s="4">
        <v>1</v>
      </c>
      <c r="AJ321" s="4">
        <v>7.05</v>
      </c>
      <c r="AK321" s="4">
        <v>7.549999999999998</v>
      </c>
    </row>
    <row r="322" spans="22:37" x14ac:dyDescent="0.25">
      <c r="V322" s="2">
        <f>1*2*1.6</f>
        <v>3.2</v>
      </c>
      <c r="W322" s="4">
        <v>1</v>
      </c>
      <c r="X322" s="4">
        <v>2</v>
      </c>
      <c r="Y322" s="4">
        <v>1.6000000000000005</v>
      </c>
      <c r="Z322" s="2">
        <f>1*7*10.55</f>
        <v>73.850000000000009</v>
      </c>
      <c r="AA322" s="4">
        <v>1</v>
      </c>
      <c r="AB322" s="4">
        <v>7</v>
      </c>
      <c r="AC322" s="4">
        <v>10.550000000000008</v>
      </c>
      <c r="AD322" s="2">
        <f>1*2.05*9.55000000000001</f>
        <v>19.577500000000018</v>
      </c>
      <c r="AE322" s="4">
        <v>1</v>
      </c>
      <c r="AF322" s="4">
        <v>2.0499999999999998</v>
      </c>
      <c r="AG322" s="4">
        <v>9.5500000000000078</v>
      </c>
      <c r="AH322" s="2">
        <f>1*7.05*8.55000000000001</f>
        <v>60.277500000000067</v>
      </c>
      <c r="AI322" s="4">
        <v>1</v>
      </c>
      <c r="AJ322" s="4">
        <v>7.05</v>
      </c>
      <c r="AK322" s="4">
        <v>8.5500000000000078</v>
      </c>
    </row>
    <row r="323" spans="22:37" x14ac:dyDescent="0.25">
      <c r="V323" s="2">
        <f>1*2*2.6</f>
        <v>5.2</v>
      </c>
      <c r="W323" s="4">
        <v>1</v>
      </c>
      <c r="X323" s="4">
        <v>2</v>
      </c>
      <c r="Y323" s="4">
        <v>2.5999999999999979</v>
      </c>
      <c r="Z323" s="2">
        <f>1*7*1.6</f>
        <v>11.200000000000001</v>
      </c>
      <c r="AA323" s="4">
        <v>1</v>
      </c>
      <c r="AB323" s="4">
        <v>7</v>
      </c>
      <c r="AC323" s="4">
        <v>1.6000000000000005</v>
      </c>
      <c r="AD323" s="2">
        <f>1*2.05*10.55</f>
        <v>21.627500000000001</v>
      </c>
      <c r="AE323" s="4">
        <v>1</v>
      </c>
      <c r="AF323" s="4">
        <v>2.0499999999999998</v>
      </c>
      <c r="AG323" s="4">
        <v>10.550000000000008</v>
      </c>
      <c r="AH323" s="2">
        <f>1*7.05*9.55000000000001</f>
        <v>67.327500000000072</v>
      </c>
      <c r="AI323" s="4">
        <v>1</v>
      </c>
      <c r="AJ323" s="4">
        <v>7.05</v>
      </c>
      <c r="AK323" s="4">
        <v>9.5500000000000078</v>
      </c>
    </row>
    <row r="324" spans="22:37" x14ac:dyDescent="0.25">
      <c r="V324" s="2">
        <f>1*2*3.6</f>
        <v>7.2</v>
      </c>
      <c r="W324" s="4">
        <v>1</v>
      </c>
      <c r="X324" s="4">
        <v>2</v>
      </c>
      <c r="Y324" s="4">
        <v>3.5999999999999979</v>
      </c>
      <c r="Z324" s="2">
        <f>1*7*2.6</f>
        <v>18.2</v>
      </c>
      <c r="AA324" s="4">
        <v>1</v>
      </c>
      <c r="AB324" s="4">
        <v>7</v>
      </c>
      <c r="AC324" s="4">
        <v>2.5999999999999979</v>
      </c>
      <c r="AD324" s="2">
        <f>1*2.05*1.6</f>
        <v>3.28</v>
      </c>
      <c r="AE324" s="4">
        <v>1</v>
      </c>
      <c r="AF324" s="4">
        <v>2.0499999999999998</v>
      </c>
      <c r="AG324" s="4">
        <v>1.6000000000000005</v>
      </c>
      <c r="AH324" s="2">
        <f>1*7.05*10.55</f>
        <v>74.377499999999998</v>
      </c>
      <c r="AI324" s="4">
        <v>1</v>
      </c>
      <c r="AJ324" s="4">
        <v>7.05</v>
      </c>
      <c r="AK324" s="4">
        <v>10.550000000000008</v>
      </c>
    </row>
    <row r="325" spans="22:37" x14ac:dyDescent="0.25">
      <c r="V325" s="2">
        <f>1*2*4.6</f>
        <v>9.1999999999999993</v>
      </c>
      <c r="W325" s="4">
        <v>1</v>
      </c>
      <c r="X325" s="4">
        <v>2</v>
      </c>
      <c r="Y325" s="4">
        <v>4.5999999999999979</v>
      </c>
      <c r="Z325" s="2">
        <f>1*7*3.6</f>
        <v>25.2</v>
      </c>
      <c r="AA325" s="4">
        <v>1</v>
      </c>
      <c r="AB325" s="4">
        <v>7</v>
      </c>
      <c r="AC325" s="4">
        <v>3.5999999999999979</v>
      </c>
      <c r="AD325" s="2">
        <f>1*2.05*2.6</f>
        <v>5.33</v>
      </c>
      <c r="AE325" s="4">
        <v>1</v>
      </c>
      <c r="AF325" s="4">
        <v>2.0499999999999998</v>
      </c>
      <c r="AG325" s="4">
        <v>2.5999999999999979</v>
      </c>
      <c r="AH325" s="2">
        <f>1*7.05*1.6</f>
        <v>11.280000000000001</v>
      </c>
      <c r="AI325" s="4">
        <v>1</v>
      </c>
      <c r="AJ325" s="4">
        <v>7.05</v>
      </c>
      <c r="AK325" s="4">
        <v>1.6000000000000005</v>
      </c>
    </row>
    <row r="326" spans="22:37" x14ac:dyDescent="0.25">
      <c r="V326" s="2">
        <f>1*2*5.6</f>
        <v>11.2</v>
      </c>
      <c r="W326" s="4">
        <v>1</v>
      </c>
      <c r="X326" s="4">
        <v>2</v>
      </c>
      <c r="Y326" s="4">
        <v>5.5999999999999979</v>
      </c>
      <c r="Z326" s="2">
        <f>1*7*4.6</f>
        <v>32.199999999999996</v>
      </c>
      <c r="AA326" s="4">
        <v>1</v>
      </c>
      <c r="AB326" s="4">
        <v>7</v>
      </c>
      <c r="AC326" s="4">
        <v>4.5999999999999979</v>
      </c>
      <c r="AD326" s="2">
        <f>1*2.05*3.6</f>
        <v>7.38</v>
      </c>
      <c r="AE326" s="4">
        <v>1</v>
      </c>
      <c r="AF326" s="4">
        <v>2.0499999999999998</v>
      </c>
      <c r="AG326" s="4">
        <v>3.5999999999999979</v>
      </c>
      <c r="AH326" s="2">
        <f>1*7.05*2.6</f>
        <v>18.330000000000002</v>
      </c>
      <c r="AI326" s="4">
        <v>1</v>
      </c>
      <c r="AJ326" s="4">
        <v>7.05</v>
      </c>
      <c r="AK326" s="4">
        <v>2.5999999999999979</v>
      </c>
    </row>
    <row r="327" spans="22:37" x14ac:dyDescent="0.25">
      <c r="V327" s="2">
        <f>1*2*6.6</f>
        <v>13.2</v>
      </c>
      <c r="W327" s="4">
        <v>1</v>
      </c>
      <c r="X327" s="4">
        <v>2</v>
      </c>
      <c r="Y327" s="4">
        <v>6.5999999999999979</v>
      </c>
      <c r="Z327" s="2">
        <f>1*7*5.6</f>
        <v>39.199999999999996</v>
      </c>
      <c r="AA327" s="4">
        <v>1</v>
      </c>
      <c r="AB327" s="4">
        <v>7</v>
      </c>
      <c r="AC327" s="4">
        <v>5.5999999999999979</v>
      </c>
      <c r="AD327" s="2">
        <f>1*2.05*4.6</f>
        <v>9.4299999999999979</v>
      </c>
      <c r="AE327" s="4">
        <v>1</v>
      </c>
      <c r="AF327" s="4">
        <v>2.0499999999999998</v>
      </c>
      <c r="AG327" s="4">
        <v>4.5999999999999979</v>
      </c>
      <c r="AH327" s="2">
        <f>1*7.05*3.6</f>
        <v>25.38</v>
      </c>
      <c r="AI327" s="4">
        <v>1</v>
      </c>
      <c r="AJ327" s="4">
        <v>7.05</v>
      </c>
      <c r="AK327" s="4">
        <v>3.5999999999999979</v>
      </c>
    </row>
    <row r="328" spans="22:37" x14ac:dyDescent="0.25">
      <c r="V328" s="2">
        <f>1*2*7.6</f>
        <v>15.2</v>
      </c>
      <c r="W328" s="4">
        <v>1</v>
      </c>
      <c r="X328" s="4">
        <v>2</v>
      </c>
      <c r="Y328" s="4">
        <v>7.5999999999999979</v>
      </c>
      <c r="Z328" s="2">
        <f>1*7*6.6</f>
        <v>46.199999999999996</v>
      </c>
      <c r="AA328" s="4">
        <v>1</v>
      </c>
      <c r="AB328" s="4">
        <v>7</v>
      </c>
      <c r="AC328" s="4">
        <v>6.5999999999999979</v>
      </c>
      <c r="AD328" s="2">
        <f>1*2.05*5.6</f>
        <v>11.479999999999999</v>
      </c>
      <c r="AE328" s="4">
        <v>1</v>
      </c>
      <c r="AF328" s="4">
        <v>2.0499999999999998</v>
      </c>
      <c r="AG328" s="4">
        <v>5.5999999999999979</v>
      </c>
      <c r="AH328" s="2">
        <f>1*7.05*4.6</f>
        <v>32.43</v>
      </c>
      <c r="AI328" s="4">
        <v>1</v>
      </c>
      <c r="AJ328" s="4">
        <v>7.05</v>
      </c>
      <c r="AK328" s="4">
        <v>4.5999999999999979</v>
      </c>
    </row>
    <row r="329" spans="22:37" x14ac:dyDescent="0.25">
      <c r="V329" s="2">
        <f>1*2*8.60000000000001</f>
        <v>17.200000000000021</v>
      </c>
      <c r="W329" s="4">
        <v>1</v>
      </c>
      <c r="X329" s="4">
        <v>2</v>
      </c>
      <c r="Y329" s="4">
        <v>8.6000000000000085</v>
      </c>
      <c r="Z329" s="2">
        <f>1*7*7.6</f>
        <v>53.199999999999996</v>
      </c>
      <c r="AA329" s="4">
        <v>1</v>
      </c>
      <c r="AB329" s="4">
        <v>7</v>
      </c>
      <c r="AC329" s="4">
        <v>7.5999999999999979</v>
      </c>
      <c r="AD329" s="2">
        <f>1*2.05*6.6</f>
        <v>13.529999999999998</v>
      </c>
      <c r="AE329" s="4">
        <v>1</v>
      </c>
      <c r="AF329" s="4">
        <v>2.0499999999999998</v>
      </c>
      <c r="AG329" s="4">
        <v>6.5999999999999979</v>
      </c>
      <c r="AH329" s="2">
        <f>1*7.05*5.6</f>
        <v>39.479999999999997</v>
      </c>
      <c r="AI329" s="4">
        <v>1</v>
      </c>
      <c r="AJ329" s="4">
        <v>7.05</v>
      </c>
      <c r="AK329" s="4">
        <v>5.5999999999999979</v>
      </c>
    </row>
    <row r="330" spans="22:37" x14ac:dyDescent="0.25">
      <c r="V330" s="2">
        <f>1*2*9.60000000000001</f>
        <v>19.200000000000021</v>
      </c>
      <c r="W330" s="4">
        <v>1</v>
      </c>
      <c r="X330" s="4">
        <v>2</v>
      </c>
      <c r="Y330" s="4">
        <v>9.6000000000000085</v>
      </c>
      <c r="Z330" s="2">
        <f>1*7*8.60000000000001</f>
        <v>60.200000000000074</v>
      </c>
      <c r="AA330" s="4">
        <v>1</v>
      </c>
      <c r="AB330" s="4">
        <v>7</v>
      </c>
      <c r="AC330" s="4">
        <v>8.6000000000000085</v>
      </c>
      <c r="AD330" s="2">
        <f>1*2.05*7.6</f>
        <v>15.579999999999998</v>
      </c>
      <c r="AE330" s="4">
        <v>1</v>
      </c>
      <c r="AF330" s="4">
        <v>2.0499999999999998</v>
      </c>
      <c r="AG330" s="4">
        <v>7.5999999999999979</v>
      </c>
      <c r="AH330" s="2">
        <f>1*7.05*6.6</f>
        <v>46.529999999999994</v>
      </c>
      <c r="AI330" s="4">
        <v>1</v>
      </c>
      <c r="AJ330" s="4">
        <v>7.05</v>
      </c>
      <c r="AK330" s="4">
        <v>6.5999999999999979</v>
      </c>
    </row>
    <row r="331" spans="22:37" x14ac:dyDescent="0.25">
      <c r="V331" s="2">
        <f>1*2*10.6</f>
        <v>21.2</v>
      </c>
      <c r="W331" s="4">
        <v>1</v>
      </c>
      <c r="X331" s="4">
        <v>2</v>
      </c>
      <c r="Y331" s="4">
        <v>10.600000000000009</v>
      </c>
      <c r="Z331" s="2">
        <f>1*7*9.60000000000001</f>
        <v>67.200000000000074</v>
      </c>
      <c r="AA331" s="4">
        <v>1</v>
      </c>
      <c r="AB331" s="4">
        <v>7</v>
      </c>
      <c r="AC331" s="4">
        <v>9.6000000000000085</v>
      </c>
      <c r="AD331" s="2">
        <f>1*2.05*8.60000000000001</f>
        <v>17.63000000000002</v>
      </c>
      <c r="AE331" s="4">
        <v>1</v>
      </c>
      <c r="AF331" s="4">
        <v>2.0499999999999998</v>
      </c>
      <c r="AG331" s="4">
        <v>8.6000000000000085</v>
      </c>
      <c r="AH331" s="2">
        <f>1*7.05*7.6</f>
        <v>53.58</v>
      </c>
      <c r="AI331" s="4">
        <v>1</v>
      </c>
      <c r="AJ331" s="4">
        <v>7.05</v>
      </c>
      <c r="AK331" s="4">
        <v>7.5999999999999979</v>
      </c>
    </row>
    <row r="332" spans="22:37" x14ac:dyDescent="0.25">
      <c r="V332" s="2">
        <f>1*2*1.65</f>
        <v>3.3</v>
      </c>
      <c r="W332" s="4">
        <v>1</v>
      </c>
      <c r="X332" s="4">
        <v>2</v>
      </c>
      <c r="Y332" s="4">
        <v>1.6500000000000006</v>
      </c>
      <c r="Z332" s="2">
        <f>1*7*10.6</f>
        <v>74.2</v>
      </c>
      <c r="AA332" s="4">
        <v>1</v>
      </c>
      <c r="AB332" s="4">
        <v>7</v>
      </c>
      <c r="AC332" s="4">
        <v>10.600000000000009</v>
      </c>
      <c r="AD332" s="2">
        <f>1*2.05*9.60000000000001</f>
        <v>19.680000000000021</v>
      </c>
      <c r="AE332" s="4">
        <v>1</v>
      </c>
      <c r="AF332" s="4">
        <v>2.0499999999999998</v>
      </c>
      <c r="AG332" s="4">
        <v>9.6000000000000085</v>
      </c>
      <c r="AH332" s="2">
        <f>1*7.05*8.60000000000001</f>
        <v>60.630000000000074</v>
      </c>
      <c r="AI332" s="4">
        <v>1</v>
      </c>
      <c r="AJ332" s="4">
        <v>7.05</v>
      </c>
      <c r="AK332" s="4">
        <v>8.6000000000000085</v>
      </c>
    </row>
    <row r="333" spans="22:37" x14ac:dyDescent="0.25">
      <c r="V333" s="2">
        <f>1*2*2.65</f>
        <v>5.3</v>
      </c>
      <c r="W333" s="4">
        <v>1</v>
      </c>
      <c r="X333" s="4">
        <v>2</v>
      </c>
      <c r="Y333" s="4">
        <v>2.6499999999999977</v>
      </c>
      <c r="Z333" s="2">
        <f>1*7*1.65</f>
        <v>11.549999999999999</v>
      </c>
      <c r="AA333" s="4">
        <v>1</v>
      </c>
      <c r="AB333" s="4">
        <v>7</v>
      </c>
      <c r="AC333" s="4">
        <v>1.6500000000000006</v>
      </c>
      <c r="AD333" s="2">
        <f>1*2.05*10.6</f>
        <v>21.729999999999997</v>
      </c>
      <c r="AE333" s="4">
        <v>1</v>
      </c>
      <c r="AF333" s="4">
        <v>2.0499999999999998</v>
      </c>
      <c r="AG333" s="4">
        <v>10.600000000000009</v>
      </c>
      <c r="AH333" s="2">
        <f>1*7.05*9.60000000000001</f>
        <v>67.680000000000078</v>
      </c>
      <c r="AI333" s="4">
        <v>1</v>
      </c>
      <c r="AJ333" s="4">
        <v>7.05</v>
      </c>
      <c r="AK333" s="4">
        <v>9.6000000000000085</v>
      </c>
    </row>
    <row r="334" spans="22:37" x14ac:dyDescent="0.25">
      <c r="V334" s="2">
        <f>1*2*3.65</f>
        <v>7.3</v>
      </c>
      <c r="W334" s="4">
        <v>1</v>
      </c>
      <c r="X334" s="4">
        <v>2</v>
      </c>
      <c r="Y334" s="4">
        <v>3.6499999999999977</v>
      </c>
      <c r="Z334" s="2">
        <f>1*7*2.65</f>
        <v>18.55</v>
      </c>
      <c r="AA334" s="4">
        <v>1</v>
      </c>
      <c r="AB334" s="4">
        <v>7</v>
      </c>
      <c r="AC334" s="4">
        <v>2.6499999999999977</v>
      </c>
      <c r="AD334" s="2">
        <f>1*2.05*1.65</f>
        <v>3.3824999999999994</v>
      </c>
      <c r="AE334" s="4">
        <v>1</v>
      </c>
      <c r="AF334" s="4">
        <v>2.0499999999999998</v>
      </c>
      <c r="AG334" s="4">
        <v>1.6500000000000006</v>
      </c>
      <c r="AH334" s="2">
        <f>1*7.05*10.6</f>
        <v>74.72999999999999</v>
      </c>
      <c r="AI334" s="4">
        <v>1</v>
      </c>
      <c r="AJ334" s="4">
        <v>7.05</v>
      </c>
      <c r="AK334" s="4">
        <v>10.600000000000009</v>
      </c>
    </row>
    <row r="335" spans="22:37" x14ac:dyDescent="0.25">
      <c r="V335" s="2">
        <f>1*2*4.65</f>
        <v>9.3000000000000007</v>
      </c>
      <c r="W335" s="4">
        <v>1</v>
      </c>
      <c r="X335" s="4">
        <v>2</v>
      </c>
      <c r="Y335" s="4">
        <v>4.6499999999999977</v>
      </c>
      <c r="Z335" s="2">
        <f>1*7*3.65</f>
        <v>25.55</v>
      </c>
      <c r="AA335" s="4">
        <v>1</v>
      </c>
      <c r="AB335" s="4">
        <v>7</v>
      </c>
      <c r="AC335" s="4">
        <v>3.6499999999999977</v>
      </c>
      <c r="AD335" s="2">
        <f>1*2.05*2.65</f>
        <v>5.4324999999999992</v>
      </c>
      <c r="AE335" s="4">
        <v>1</v>
      </c>
      <c r="AF335" s="4">
        <v>2.0499999999999998</v>
      </c>
      <c r="AG335" s="4">
        <v>2.6499999999999977</v>
      </c>
      <c r="AH335" s="2">
        <f>1*7.05*1.65</f>
        <v>11.632499999999999</v>
      </c>
      <c r="AI335" s="4">
        <v>1</v>
      </c>
      <c r="AJ335" s="4">
        <v>7.05</v>
      </c>
      <c r="AK335" s="4">
        <v>1.6500000000000006</v>
      </c>
    </row>
    <row r="336" spans="22:37" x14ac:dyDescent="0.25">
      <c r="V336" s="2">
        <f>1*2*5.65</f>
        <v>11.3</v>
      </c>
      <c r="W336" s="4">
        <v>1</v>
      </c>
      <c r="X336" s="4">
        <v>2</v>
      </c>
      <c r="Y336" s="4">
        <v>5.6499999999999977</v>
      </c>
      <c r="Z336" s="2">
        <f>1*7*4.65</f>
        <v>32.550000000000004</v>
      </c>
      <c r="AA336" s="4">
        <v>1</v>
      </c>
      <c r="AB336" s="4">
        <v>7</v>
      </c>
      <c r="AC336" s="4">
        <v>4.6499999999999977</v>
      </c>
      <c r="AD336" s="2">
        <f>1*2.05*3.65</f>
        <v>7.482499999999999</v>
      </c>
      <c r="AE336" s="4">
        <v>1</v>
      </c>
      <c r="AF336" s="4">
        <v>2.0499999999999998</v>
      </c>
      <c r="AG336" s="4">
        <v>3.6499999999999977</v>
      </c>
      <c r="AH336" s="2">
        <f>1*7.05*2.65</f>
        <v>18.682499999999997</v>
      </c>
      <c r="AI336" s="4">
        <v>1</v>
      </c>
      <c r="AJ336" s="4">
        <v>7.05</v>
      </c>
      <c r="AK336" s="4">
        <v>2.6499999999999977</v>
      </c>
    </row>
    <row r="337" spans="22:37" x14ac:dyDescent="0.25">
      <c r="V337" s="2">
        <f>1*2*6.65</f>
        <v>13.3</v>
      </c>
      <c r="W337" s="4">
        <v>1</v>
      </c>
      <c r="X337" s="4">
        <v>2</v>
      </c>
      <c r="Y337" s="4">
        <v>6.6499999999999977</v>
      </c>
      <c r="Z337" s="2">
        <f>1*7*5.65</f>
        <v>39.550000000000004</v>
      </c>
      <c r="AA337" s="4">
        <v>1</v>
      </c>
      <c r="AB337" s="4">
        <v>7</v>
      </c>
      <c r="AC337" s="4">
        <v>5.6499999999999977</v>
      </c>
      <c r="AD337" s="2">
        <f>1*2.05*4.65</f>
        <v>9.5325000000000006</v>
      </c>
      <c r="AE337" s="4">
        <v>1</v>
      </c>
      <c r="AF337" s="4">
        <v>2.0499999999999998</v>
      </c>
      <c r="AG337" s="4">
        <v>4.6499999999999977</v>
      </c>
      <c r="AH337" s="2">
        <f>1*7.05*3.65</f>
        <v>25.732499999999998</v>
      </c>
      <c r="AI337" s="4">
        <v>1</v>
      </c>
      <c r="AJ337" s="4">
        <v>7.05</v>
      </c>
      <c r="AK337" s="4">
        <v>3.6499999999999977</v>
      </c>
    </row>
    <row r="338" spans="22:37" x14ac:dyDescent="0.25">
      <c r="V338" s="2">
        <f>1*2*7.65</f>
        <v>15.3</v>
      </c>
      <c r="W338" s="4">
        <v>1</v>
      </c>
      <c r="X338" s="4">
        <v>2</v>
      </c>
      <c r="Y338" s="4">
        <v>7.6499999999999977</v>
      </c>
      <c r="Z338" s="2">
        <f>1*7*6.65</f>
        <v>46.550000000000004</v>
      </c>
      <c r="AA338" s="4">
        <v>1</v>
      </c>
      <c r="AB338" s="4">
        <v>7</v>
      </c>
      <c r="AC338" s="4">
        <v>6.6499999999999977</v>
      </c>
      <c r="AD338" s="2">
        <f>1*2.05*5.65</f>
        <v>11.5825</v>
      </c>
      <c r="AE338" s="4">
        <v>1</v>
      </c>
      <c r="AF338" s="4">
        <v>2.0499999999999998</v>
      </c>
      <c r="AG338" s="4">
        <v>5.6499999999999977</v>
      </c>
      <c r="AH338" s="2">
        <f>1*7.05*4.65</f>
        <v>32.782499999999999</v>
      </c>
      <c r="AI338" s="4">
        <v>1</v>
      </c>
      <c r="AJ338" s="4">
        <v>7.05</v>
      </c>
      <c r="AK338" s="4">
        <v>4.6499999999999977</v>
      </c>
    </row>
    <row r="339" spans="22:37" x14ac:dyDescent="0.25">
      <c r="V339" s="2">
        <f>1*2*8.65000000000001</f>
        <v>17.300000000000018</v>
      </c>
      <c r="W339" s="4">
        <v>1</v>
      </c>
      <c r="X339" s="4">
        <v>2</v>
      </c>
      <c r="Y339" s="4">
        <v>8.6500000000000092</v>
      </c>
      <c r="Z339" s="2">
        <f>1*7*7.65</f>
        <v>53.550000000000004</v>
      </c>
      <c r="AA339" s="4">
        <v>1</v>
      </c>
      <c r="AB339" s="4">
        <v>7</v>
      </c>
      <c r="AC339" s="4">
        <v>7.6499999999999977</v>
      </c>
      <c r="AD339" s="2">
        <f>1*2.05*6.65</f>
        <v>13.6325</v>
      </c>
      <c r="AE339" s="4">
        <v>1</v>
      </c>
      <c r="AF339" s="4">
        <v>2.0499999999999998</v>
      </c>
      <c r="AG339" s="4">
        <v>6.6499999999999977</v>
      </c>
      <c r="AH339" s="2">
        <f>1*7.05*5.65</f>
        <v>39.832500000000003</v>
      </c>
      <c r="AI339" s="4">
        <v>1</v>
      </c>
      <c r="AJ339" s="4">
        <v>7.05</v>
      </c>
      <c r="AK339" s="4">
        <v>5.6499999999999977</v>
      </c>
    </row>
    <row r="340" spans="22:37" x14ac:dyDescent="0.25">
      <c r="V340" s="2">
        <f>1*2*9.65000000000001</f>
        <v>19.300000000000018</v>
      </c>
      <c r="W340" s="4">
        <v>1</v>
      </c>
      <c r="X340" s="4">
        <v>2</v>
      </c>
      <c r="Y340" s="4">
        <v>9.6500000000000092</v>
      </c>
      <c r="Z340" s="2">
        <f>1*7*8.65000000000001</f>
        <v>60.550000000000068</v>
      </c>
      <c r="AA340" s="4">
        <v>1</v>
      </c>
      <c r="AB340" s="4">
        <v>7</v>
      </c>
      <c r="AC340" s="4">
        <v>8.6500000000000092</v>
      </c>
      <c r="AD340" s="2">
        <f>1*2.05*7.65</f>
        <v>15.682499999999999</v>
      </c>
      <c r="AE340" s="4">
        <v>1</v>
      </c>
      <c r="AF340" s="4">
        <v>2.0499999999999998</v>
      </c>
      <c r="AG340" s="4">
        <v>7.6499999999999977</v>
      </c>
      <c r="AH340" s="2">
        <f>1*7.05*6.65</f>
        <v>46.8825</v>
      </c>
      <c r="AI340" s="4">
        <v>1</v>
      </c>
      <c r="AJ340" s="4">
        <v>7.05</v>
      </c>
      <c r="AK340" s="4">
        <v>6.6499999999999977</v>
      </c>
    </row>
    <row r="341" spans="22:37" x14ac:dyDescent="0.25">
      <c r="V341" s="2">
        <f>1*2*10.65</f>
        <v>21.3</v>
      </c>
      <c r="W341" s="4">
        <v>1</v>
      </c>
      <c r="X341" s="4">
        <v>2</v>
      </c>
      <c r="Y341" s="4">
        <v>10.650000000000009</v>
      </c>
      <c r="Z341" s="2">
        <f>1*7*9.65000000000001</f>
        <v>67.550000000000068</v>
      </c>
      <c r="AA341" s="4">
        <v>1</v>
      </c>
      <c r="AB341" s="4">
        <v>7</v>
      </c>
      <c r="AC341" s="4">
        <v>9.6500000000000092</v>
      </c>
      <c r="AD341" s="2">
        <f>1*2.05*8.65000000000001</f>
        <v>17.732500000000016</v>
      </c>
      <c r="AE341" s="4">
        <v>1</v>
      </c>
      <c r="AF341" s="4">
        <v>2.0499999999999998</v>
      </c>
      <c r="AG341" s="4">
        <v>8.6500000000000092</v>
      </c>
      <c r="AH341" s="2">
        <f>1*7.05*7.65</f>
        <v>53.932500000000005</v>
      </c>
      <c r="AI341" s="4">
        <v>1</v>
      </c>
      <c r="AJ341" s="4">
        <v>7.05</v>
      </c>
      <c r="AK341" s="4">
        <v>7.6499999999999977</v>
      </c>
    </row>
    <row r="342" spans="22:37" x14ac:dyDescent="0.25">
      <c r="V342" s="2">
        <f>1*2*1.7</f>
        <v>3.4</v>
      </c>
      <c r="W342" s="4">
        <v>1</v>
      </c>
      <c r="X342" s="4">
        <v>2</v>
      </c>
      <c r="Y342" s="4">
        <v>1.7000000000000006</v>
      </c>
      <c r="Z342" s="2">
        <f>1*7*10.65</f>
        <v>74.55</v>
      </c>
      <c r="AA342" s="4">
        <v>1</v>
      </c>
      <c r="AB342" s="4">
        <v>7</v>
      </c>
      <c r="AC342" s="4">
        <v>10.650000000000009</v>
      </c>
      <c r="AD342" s="2">
        <f>1*2.05*9.65000000000001</f>
        <v>19.782500000000017</v>
      </c>
      <c r="AE342" s="4">
        <v>1</v>
      </c>
      <c r="AF342" s="4">
        <v>2.0499999999999998</v>
      </c>
      <c r="AG342" s="4">
        <v>9.6500000000000092</v>
      </c>
      <c r="AH342" s="2">
        <f>1*7.05*8.65000000000001</f>
        <v>60.982500000000066</v>
      </c>
      <c r="AI342" s="4">
        <v>1</v>
      </c>
      <c r="AJ342" s="4">
        <v>7.05</v>
      </c>
      <c r="AK342" s="4">
        <v>8.6500000000000092</v>
      </c>
    </row>
    <row r="343" spans="22:37" x14ac:dyDescent="0.25">
      <c r="V343" s="2">
        <f>1*2*2.7</f>
        <v>5.4</v>
      </c>
      <c r="W343" s="4">
        <v>1</v>
      </c>
      <c r="X343" s="4">
        <v>2</v>
      </c>
      <c r="Y343" s="4">
        <v>2.6999999999999975</v>
      </c>
      <c r="Z343" s="2">
        <f>1*7*1.7</f>
        <v>11.9</v>
      </c>
      <c r="AA343" s="4">
        <v>1</v>
      </c>
      <c r="AB343" s="4">
        <v>7</v>
      </c>
      <c r="AC343" s="4">
        <v>1.7000000000000006</v>
      </c>
      <c r="AD343" s="2">
        <f>1*2.05*10.65</f>
        <v>21.8325</v>
      </c>
      <c r="AE343" s="4">
        <v>1</v>
      </c>
      <c r="AF343" s="4">
        <v>2.0499999999999998</v>
      </c>
      <c r="AG343" s="4">
        <v>10.650000000000009</v>
      </c>
      <c r="AH343" s="2">
        <f>1*7.05*9.65000000000001</f>
        <v>68.03250000000007</v>
      </c>
      <c r="AI343" s="4">
        <v>1</v>
      </c>
      <c r="AJ343" s="4">
        <v>7.05</v>
      </c>
      <c r="AK343" s="4">
        <v>9.6500000000000092</v>
      </c>
    </row>
    <row r="344" spans="22:37" x14ac:dyDescent="0.25">
      <c r="V344" s="2">
        <f>1*2*3.7</f>
        <v>7.4</v>
      </c>
      <c r="W344" s="4">
        <v>1</v>
      </c>
      <c r="X344" s="4">
        <v>2</v>
      </c>
      <c r="Y344" s="4">
        <v>3.6999999999999975</v>
      </c>
      <c r="Z344" s="2">
        <f>1*7*2.7</f>
        <v>18.900000000000002</v>
      </c>
      <c r="AA344" s="4">
        <v>1</v>
      </c>
      <c r="AB344" s="4">
        <v>7</v>
      </c>
      <c r="AC344" s="4">
        <v>2.6999999999999975</v>
      </c>
      <c r="AD344" s="2">
        <f>1*2.05*1.7</f>
        <v>3.4849999999999994</v>
      </c>
      <c r="AE344" s="4">
        <v>1</v>
      </c>
      <c r="AF344" s="4">
        <v>2.0499999999999998</v>
      </c>
      <c r="AG344" s="4">
        <v>1.7000000000000006</v>
      </c>
      <c r="AH344" s="2">
        <f>1*7.05*10.65</f>
        <v>75.082499999999996</v>
      </c>
      <c r="AI344" s="4">
        <v>1</v>
      </c>
      <c r="AJ344" s="4">
        <v>7.05</v>
      </c>
      <c r="AK344" s="4">
        <v>10.650000000000009</v>
      </c>
    </row>
    <row r="345" spans="22:37" x14ac:dyDescent="0.25">
      <c r="V345" s="2">
        <f>1*2*4.7</f>
        <v>9.4</v>
      </c>
      <c r="W345" s="4">
        <v>1</v>
      </c>
      <c r="X345" s="4">
        <v>2</v>
      </c>
      <c r="Y345" s="4">
        <v>4.6999999999999975</v>
      </c>
      <c r="Z345" s="2">
        <f>1*7*3.7</f>
        <v>25.900000000000002</v>
      </c>
      <c r="AA345" s="4">
        <v>1</v>
      </c>
      <c r="AB345" s="4">
        <v>7</v>
      </c>
      <c r="AC345" s="4">
        <v>3.6999999999999975</v>
      </c>
      <c r="AD345" s="2">
        <f>1*2.05*2.7</f>
        <v>5.5350000000000001</v>
      </c>
      <c r="AE345" s="4">
        <v>1</v>
      </c>
      <c r="AF345" s="4">
        <v>2.0499999999999998</v>
      </c>
      <c r="AG345" s="4">
        <v>2.6999999999999975</v>
      </c>
      <c r="AH345" s="2">
        <f>1*7.05*1.7</f>
        <v>11.984999999999999</v>
      </c>
      <c r="AI345" s="4">
        <v>1</v>
      </c>
      <c r="AJ345" s="4">
        <v>7.05</v>
      </c>
      <c r="AK345" s="4">
        <v>1.7000000000000006</v>
      </c>
    </row>
    <row r="346" spans="22:37" x14ac:dyDescent="0.25">
      <c r="V346" s="2">
        <f>1*2*5.7</f>
        <v>11.4</v>
      </c>
      <c r="W346" s="4">
        <v>1</v>
      </c>
      <c r="X346" s="4">
        <v>2</v>
      </c>
      <c r="Y346" s="4">
        <v>5.6999999999999975</v>
      </c>
      <c r="Z346" s="2">
        <f>1*7*4.7</f>
        <v>32.9</v>
      </c>
      <c r="AA346" s="4">
        <v>1</v>
      </c>
      <c r="AB346" s="4">
        <v>7</v>
      </c>
      <c r="AC346" s="4">
        <v>4.6999999999999975</v>
      </c>
      <c r="AD346" s="2">
        <f>1*2.05*3.7</f>
        <v>7.585</v>
      </c>
      <c r="AE346" s="4">
        <v>1</v>
      </c>
      <c r="AF346" s="4">
        <v>2.0499999999999998</v>
      </c>
      <c r="AG346" s="4">
        <v>3.6999999999999975</v>
      </c>
      <c r="AH346" s="2">
        <f>1*7.05*2.7</f>
        <v>19.035</v>
      </c>
      <c r="AI346" s="4">
        <v>1</v>
      </c>
      <c r="AJ346" s="4">
        <v>7.05</v>
      </c>
      <c r="AK346" s="4">
        <v>2.6999999999999975</v>
      </c>
    </row>
    <row r="347" spans="22:37" x14ac:dyDescent="0.25">
      <c r="V347" s="2">
        <f>1*2*6.7</f>
        <v>13.4</v>
      </c>
      <c r="W347" s="4">
        <v>1</v>
      </c>
      <c r="X347" s="4">
        <v>2</v>
      </c>
      <c r="Y347" s="4">
        <v>6.6999999999999975</v>
      </c>
      <c r="Z347" s="2">
        <f>1*7*5.7</f>
        <v>39.9</v>
      </c>
      <c r="AA347" s="4">
        <v>1</v>
      </c>
      <c r="AB347" s="4">
        <v>7</v>
      </c>
      <c r="AC347" s="4">
        <v>5.6999999999999975</v>
      </c>
      <c r="AD347" s="2">
        <f>1*2.05*4.7</f>
        <v>9.6349999999999998</v>
      </c>
      <c r="AE347" s="4">
        <v>1</v>
      </c>
      <c r="AF347" s="4">
        <v>2.0499999999999998</v>
      </c>
      <c r="AG347" s="4">
        <v>4.6999999999999975</v>
      </c>
      <c r="AH347" s="2">
        <f>1*7.05*3.7</f>
        <v>26.085000000000001</v>
      </c>
      <c r="AI347" s="4">
        <v>1</v>
      </c>
      <c r="AJ347" s="4">
        <v>7.05</v>
      </c>
      <c r="AK347" s="4">
        <v>3.6999999999999975</v>
      </c>
    </row>
    <row r="348" spans="22:37" x14ac:dyDescent="0.25">
      <c r="V348" s="2">
        <f>1*2*7.7</f>
        <v>15.4</v>
      </c>
      <c r="W348" s="4">
        <v>1</v>
      </c>
      <c r="X348" s="4">
        <v>2</v>
      </c>
      <c r="Y348" s="4">
        <v>7.6999999999999975</v>
      </c>
      <c r="Z348" s="2">
        <f>1*7*6.7</f>
        <v>46.9</v>
      </c>
      <c r="AA348" s="4">
        <v>1</v>
      </c>
      <c r="AB348" s="4">
        <v>7</v>
      </c>
      <c r="AC348" s="4">
        <v>6.6999999999999975</v>
      </c>
      <c r="AD348" s="2">
        <f>1*2.05*5.7</f>
        <v>11.684999999999999</v>
      </c>
      <c r="AE348" s="4">
        <v>1</v>
      </c>
      <c r="AF348" s="4">
        <v>2.0499999999999998</v>
      </c>
      <c r="AG348" s="4">
        <v>5.6999999999999975</v>
      </c>
      <c r="AH348" s="2">
        <f>1*7.05*4.7</f>
        <v>33.134999999999998</v>
      </c>
      <c r="AI348" s="4">
        <v>1</v>
      </c>
      <c r="AJ348" s="4">
        <v>7.05</v>
      </c>
      <c r="AK348" s="4">
        <v>4.6999999999999975</v>
      </c>
    </row>
    <row r="349" spans="22:37" x14ac:dyDescent="0.25">
      <c r="V349" s="2">
        <f>1*2*8.70000000000001</f>
        <v>17.40000000000002</v>
      </c>
      <c r="W349" s="4">
        <v>1</v>
      </c>
      <c r="X349" s="4">
        <v>2</v>
      </c>
      <c r="Y349" s="4">
        <v>8.7000000000000099</v>
      </c>
      <c r="Z349" s="2">
        <f>1*7*7.7</f>
        <v>53.9</v>
      </c>
      <c r="AA349" s="4">
        <v>1</v>
      </c>
      <c r="AB349" s="4">
        <v>7</v>
      </c>
      <c r="AC349" s="4">
        <v>7.6999999999999975</v>
      </c>
      <c r="AD349" s="2">
        <f>1*2.05*6.7</f>
        <v>13.734999999999999</v>
      </c>
      <c r="AE349" s="4">
        <v>1</v>
      </c>
      <c r="AF349" s="4">
        <v>2.0499999999999998</v>
      </c>
      <c r="AG349" s="4">
        <v>6.6999999999999975</v>
      </c>
      <c r="AH349" s="2">
        <f>1*7.05*5.7</f>
        <v>40.185000000000002</v>
      </c>
      <c r="AI349" s="4">
        <v>1</v>
      </c>
      <c r="AJ349" s="4">
        <v>7.05</v>
      </c>
      <c r="AK349" s="4">
        <v>5.6999999999999975</v>
      </c>
    </row>
    <row r="350" spans="22:37" x14ac:dyDescent="0.25">
      <c r="V350" s="2">
        <f>1*2*9.70000000000001</f>
        <v>19.40000000000002</v>
      </c>
      <c r="W350" s="4">
        <v>1</v>
      </c>
      <c r="X350" s="4">
        <v>2</v>
      </c>
      <c r="Y350" s="4">
        <v>9.7000000000000099</v>
      </c>
      <c r="Z350" s="2">
        <f>1*7*8.70000000000001</f>
        <v>60.90000000000007</v>
      </c>
      <c r="AA350" s="4">
        <v>1</v>
      </c>
      <c r="AB350" s="4">
        <v>7</v>
      </c>
      <c r="AC350" s="4">
        <v>8.7000000000000099</v>
      </c>
      <c r="AD350" s="2">
        <f>1*2.05*7.7</f>
        <v>15.784999999999998</v>
      </c>
      <c r="AE350" s="4">
        <v>1</v>
      </c>
      <c r="AF350" s="4">
        <v>2.0499999999999998</v>
      </c>
      <c r="AG350" s="4">
        <v>7.6999999999999975</v>
      </c>
      <c r="AH350" s="2">
        <f>1*7.05*6.7</f>
        <v>47.234999999999999</v>
      </c>
      <c r="AI350" s="4">
        <v>1</v>
      </c>
      <c r="AJ350" s="4">
        <v>7.05</v>
      </c>
      <c r="AK350" s="4">
        <v>6.6999999999999975</v>
      </c>
    </row>
    <row r="351" spans="22:37" x14ac:dyDescent="0.25">
      <c r="V351" s="2">
        <f>1*2*10.7</f>
        <v>21.4</v>
      </c>
      <c r="W351" s="4">
        <v>1</v>
      </c>
      <c r="X351" s="4">
        <v>2</v>
      </c>
      <c r="Y351" s="4">
        <v>10.70000000000001</v>
      </c>
      <c r="Z351" s="2">
        <f>1*7*9.70000000000001</f>
        <v>67.900000000000063</v>
      </c>
      <c r="AA351" s="4">
        <v>1</v>
      </c>
      <c r="AB351" s="4">
        <v>7</v>
      </c>
      <c r="AC351" s="4">
        <v>9.7000000000000099</v>
      </c>
      <c r="AD351" s="2">
        <f>1*2.05*8.70000000000001</f>
        <v>17.835000000000019</v>
      </c>
      <c r="AE351" s="4">
        <v>1</v>
      </c>
      <c r="AF351" s="4">
        <v>2.0499999999999998</v>
      </c>
      <c r="AG351" s="4">
        <v>8.7000000000000099</v>
      </c>
      <c r="AH351" s="2">
        <f>1*7.05*7.7</f>
        <v>54.284999999999997</v>
      </c>
      <c r="AI351" s="4">
        <v>1</v>
      </c>
      <c r="AJ351" s="4">
        <v>7.05</v>
      </c>
      <c r="AK351" s="4">
        <v>7.6999999999999975</v>
      </c>
    </row>
    <row r="352" spans="22:37" x14ac:dyDescent="0.25">
      <c r="V352" s="2">
        <f>1*2*1.75</f>
        <v>3.5</v>
      </c>
      <c r="W352" s="4">
        <v>1</v>
      </c>
      <c r="X352" s="4">
        <v>2</v>
      </c>
      <c r="Y352" s="4">
        <v>1.7500000000000007</v>
      </c>
      <c r="Z352" s="2">
        <f>1*7*10.7</f>
        <v>74.899999999999991</v>
      </c>
      <c r="AA352" s="4">
        <v>1</v>
      </c>
      <c r="AB352" s="4">
        <v>7</v>
      </c>
      <c r="AC352" s="4">
        <v>10.70000000000001</v>
      </c>
      <c r="AD352" s="2">
        <f>1*2.05*9.70000000000001</f>
        <v>19.885000000000019</v>
      </c>
      <c r="AE352" s="4">
        <v>1</v>
      </c>
      <c r="AF352" s="4">
        <v>2.0499999999999998</v>
      </c>
      <c r="AG352" s="4">
        <v>9.7000000000000099</v>
      </c>
      <c r="AH352" s="2">
        <f>1*7.05*8.70000000000001</f>
        <v>61.335000000000072</v>
      </c>
      <c r="AI352" s="4">
        <v>1</v>
      </c>
      <c r="AJ352" s="4">
        <v>7.05</v>
      </c>
      <c r="AK352" s="4">
        <v>8.7000000000000099</v>
      </c>
    </row>
    <row r="353" spans="22:37" x14ac:dyDescent="0.25">
      <c r="V353" s="2">
        <f>1*2*2.75</f>
        <v>5.5</v>
      </c>
      <c r="W353" s="4">
        <v>1</v>
      </c>
      <c r="X353" s="4">
        <v>2</v>
      </c>
      <c r="Y353" s="4">
        <v>2.7499999999999973</v>
      </c>
      <c r="Z353" s="2">
        <f>1*7*1.75</f>
        <v>12.25</v>
      </c>
      <c r="AA353" s="4">
        <v>1</v>
      </c>
      <c r="AB353" s="4">
        <v>7</v>
      </c>
      <c r="AC353" s="4">
        <v>1.7500000000000007</v>
      </c>
      <c r="AD353" s="2">
        <f>1*2.05*10.7</f>
        <v>21.934999999999995</v>
      </c>
      <c r="AE353" s="4">
        <v>1</v>
      </c>
      <c r="AF353" s="4">
        <v>2.0499999999999998</v>
      </c>
      <c r="AG353" s="4">
        <v>10.70000000000001</v>
      </c>
      <c r="AH353" s="2">
        <f>1*7.05*9.70000000000001</f>
        <v>68.385000000000062</v>
      </c>
      <c r="AI353" s="4">
        <v>1</v>
      </c>
      <c r="AJ353" s="4">
        <v>7.05</v>
      </c>
      <c r="AK353" s="4">
        <v>9.7000000000000099</v>
      </c>
    </row>
    <row r="354" spans="22:37" x14ac:dyDescent="0.25">
      <c r="V354" s="2">
        <f>1*2*3.75</f>
        <v>7.5</v>
      </c>
      <c r="W354" s="4">
        <v>1</v>
      </c>
      <c r="X354" s="4">
        <v>2</v>
      </c>
      <c r="Y354" s="4">
        <v>3.7499999999999973</v>
      </c>
      <c r="Z354" s="2">
        <f>1*7*2.75</f>
        <v>19.25</v>
      </c>
      <c r="AA354" s="4">
        <v>1</v>
      </c>
      <c r="AB354" s="4">
        <v>7</v>
      </c>
      <c r="AC354" s="4">
        <v>2.7499999999999973</v>
      </c>
      <c r="AD354" s="2">
        <f>1*2.05*1.75</f>
        <v>3.5874999999999995</v>
      </c>
      <c r="AE354" s="4">
        <v>1</v>
      </c>
      <c r="AF354" s="4">
        <v>2.0499999999999998</v>
      </c>
      <c r="AG354" s="4">
        <v>1.7500000000000007</v>
      </c>
      <c r="AH354" s="2">
        <f>1*7.05*10.7</f>
        <v>75.434999999999988</v>
      </c>
      <c r="AI354" s="4">
        <v>1</v>
      </c>
      <c r="AJ354" s="4">
        <v>7.05</v>
      </c>
      <c r="AK354" s="4">
        <v>10.70000000000001</v>
      </c>
    </row>
    <row r="355" spans="22:37" x14ac:dyDescent="0.25">
      <c r="V355" s="2">
        <f>1*2*4.75</f>
        <v>9.5</v>
      </c>
      <c r="W355" s="4">
        <v>1</v>
      </c>
      <c r="X355" s="4">
        <v>2</v>
      </c>
      <c r="Y355" s="4">
        <v>4.7499999999999973</v>
      </c>
      <c r="Z355" s="2">
        <f>1*7*3.75</f>
        <v>26.25</v>
      </c>
      <c r="AA355" s="4">
        <v>1</v>
      </c>
      <c r="AB355" s="4">
        <v>7</v>
      </c>
      <c r="AC355" s="4">
        <v>3.7499999999999973</v>
      </c>
      <c r="AD355" s="2">
        <f>1*2.05*2.75</f>
        <v>5.6374999999999993</v>
      </c>
      <c r="AE355" s="4">
        <v>1</v>
      </c>
      <c r="AF355" s="4">
        <v>2.0499999999999998</v>
      </c>
      <c r="AG355" s="4">
        <v>2.7499999999999973</v>
      </c>
      <c r="AH355" s="2">
        <f>1*7.05*1.75</f>
        <v>12.3375</v>
      </c>
      <c r="AI355" s="4">
        <v>1</v>
      </c>
      <c r="AJ355" s="4">
        <v>7.05</v>
      </c>
      <c r="AK355" s="4">
        <v>1.7500000000000007</v>
      </c>
    </row>
    <row r="356" spans="22:37" x14ac:dyDescent="0.25">
      <c r="V356" s="2">
        <f>1*2*5.75</f>
        <v>11.5</v>
      </c>
      <c r="W356" s="4">
        <v>1</v>
      </c>
      <c r="X356" s="4">
        <v>2</v>
      </c>
      <c r="Y356" s="4">
        <v>5.7499999999999973</v>
      </c>
      <c r="Z356" s="2">
        <f>1*7*4.75</f>
        <v>33.25</v>
      </c>
      <c r="AA356" s="4">
        <v>1</v>
      </c>
      <c r="AB356" s="4">
        <v>7</v>
      </c>
      <c r="AC356" s="4">
        <v>4.7499999999999973</v>
      </c>
      <c r="AD356" s="2">
        <f>1*2.05*3.75</f>
        <v>7.6874999999999991</v>
      </c>
      <c r="AE356" s="4">
        <v>1</v>
      </c>
      <c r="AF356" s="4">
        <v>2.0499999999999998</v>
      </c>
      <c r="AG356" s="4">
        <v>3.7499999999999973</v>
      </c>
      <c r="AH356" s="2">
        <f>1*7.05*2.75</f>
        <v>19.387499999999999</v>
      </c>
      <c r="AI356" s="4">
        <v>1</v>
      </c>
      <c r="AJ356" s="4">
        <v>7.05</v>
      </c>
      <c r="AK356" s="4">
        <v>2.7499999999999973</v>
      </c>
    </row>
    <row r="357" spans="22:37" x14ac:dyDescent="0.25">
      <c r="V357" s="2">
        <f>1*2*6.75</f>
        <v>13.5</v>
      </c>
      <c r="W357" s="4">
        <v>1</v>
      </c>
      <c r="X357" s="4">
        <v>2</v>
      </c>
      <c r="Y357" s="4">
        <v>6.7499999999999973</v>
      </c>
      <c r="Z357" s="2">
        <f>1*7*5.75</f>
        <v>40.25</v>
      </c>
      <c r="AA357" s="4">
        <v>1</v>
      </c>
      <c r="AB357" s="4">
        <v>7</v>
      </c>
      <c r="AC357" s="4">
        <v>5.7499999999999973</v>
      </c>
      <c r="AD357" s="2">
        <f>1*2.05*4.75</f>
        <v>9.7374999999999989</v>
      </c>
      <c r="AE357" s="4">
        <v>1</v>
      </c>
      <c r="AF357" s="4">
        <v>2.0499999999999998</v>
      </c>
      <c r="AG357" s="4">
        <v>4.7499999999999973</v>
      </c>
      <c r="AH357" s="2">
        <f>1*7.05*3.75</f>
        <v>26.4375</v>
      </c>
      <c r="AI357" s="4">
        <v>1</v>
      </c>
      <c r="AJ357" s="4">
        <v>7.05</v>
      </c>
      <c r="AK357" s="4">
        <v>3.7499999999999973</v>
      </c>
    </row>
    <row r="358" spans="22:37" x14ac:dyDescent="0.25">
      <c r="V358" s="2">
        <f>1*2*7.75</f>
        <v>15.5</v>
      </c>
      <c r="W358" s="4">
        <v>1</v>
      </c>
      <c r="X358" s="4">
        <v>2</v>
      </c>
      <c r="Y358" s="4">
        <v>7.7499999999999973</v>
      </c>
      <c r="Z358" s="2">
        <f>1*7*6.75</f>
        <v>47.25</v>
      </c>
      <c r="AA358" s="4">
        <v>1</v>
      </c>
      <c r="AB358" s="4">
        <v>7</v>
      </c>
      <c r="AC358" s="4">
        <v>6.7499999999999973</v>
      </c>
      <c r="AD358" s="2">
        <f>1*2.05*5.75</f>
        <v>11.7875</v>
      </c>
      <c r="AE358" s="4">
        <v>1</v>
      </c>
      <c r="AF358" s="4">
        <v>2.0499999999999998</v>
      </c>
      <c r="AG358" s="4">
        <v>5.7499999999999973</v>
      </c>
      <c r="AH358" s="2">
        <f>1*7.05*4.75</f>
        <v>33.487499999999997</v>
      </c>
      <c r="AI358" s="4">
        <v>1</v>
      </c>
      <c r="AJ358" s="4">
        <v>7.05</v>
      </c>
      <c r="AK358" s="4">
        <v>4.7499999999999973</v>
      </c>
    </row>
    <row r="359" spans="22:37" x14ac:dyDescent="0.25">
      <c r="V359" s="2">
        <f>1*2*8.75000000000001</f>
        <v>17.500000000000021</v>
      </c>
      <c r="W359" s="4">
        <v>1</v>
      </c>
      <c r="X359" s="4">
        <v>2</v>
      </c>
      <c r="Y359" s="4">
        <v>8.7500000000000107</v>
      </c>
      <c r="Z359" s="2">
        <f>1*7*7.75</f>
        <v>54.25</v>
      </c>
      <c r="AA359" s="4">
        <v>1</v>
      </c>
      <c r="AB359" s="4">
        <v>7</v>
      </c>
      <c r="AC359" s="4">
        <v>7.7499999999999973</v>
      </c>
      <c r="AD359" s="2">
        <f>1*2.05*6.75</f>
        <v>13.837499999999999</v>
      </c>
      <c r="AE359" s="4">
        <v>1</v>
      </c>
      <c r="AF359" s="4">
        <v>2.0499999999999998</v>
      </c>
      <c r="AG359" s="4">
        <v>6.7499999999999973</v>
      </c>
      <c r="AH359" s="2">
        <f>1*7.05*5.75</f>
        <v>40.537500000000001</v>
      </c>
      <c r="AI359" s="4">
        <v>1</v>
      </c>
      <c r="AJ359" s="4">
        <v>7.05</v>
      </c>
      <c r="AK359" s="4">
        <v>5.7499999999999973</v>
      </c>
    </row>
    <row r="360" spans="22:37" x14ac:dyDescent="0.25">
      <c r="V360" s="2">
        <f>1*2*9.75000000000001</f>
        <v>19.500000000000021</v>
      </c>
      <c r="W360" s="4">
        <v>1</v>
      </c>
      <c r="X360" s="4">
        <v>2</v>
      </c>
      <c r="Y360" s="4">
        <v>9.7500000000000107</v>
      </c>
      <c r="Z360" s="2">
        <f>1*7*8.75000000000001</f>
        <v>61.250000000000071</v>
      </c>
      <c r="AA360" s="4">
        <v>1</v>
      </c>
      <c r="AB360" s="4">
        <v>7</v>
      </c>
      <c r="AC360" s="4">
        <v>8.7500000000000107</v>
      </c>
      <c r="AD360" s="2">
        <f>1*2.05*7.75</f>
        <v>15.887499999999999</v>
      </c>
      <c r="AE360" s="4">
        <v>1</v>
      </c>
      <c r="AF360" s="4">
        <v>2.0499999999999998</v>
      </c>
      <c r="AG360" s="4">
        <v>7.7499999999999973</v>
      </c>
      <c r="AH360" s="2">
        <f>1*7.05*6.75</f>
        <v>47.587499999999999</v>
      </c>
      <c r="AI360" s="4">
        <v>1</v>
      </c>
      <c r="AJ360" s="4">
        <v>7.05</v>
      </c>
      <c r="AK360" s="4">
        <v>6.7499999999999973</v>
      </c>
    </row>
    <row r="361" spans="22:37" x14ac:dyDescent="0.25">
      <c r="V361" s="2">
        <f>1*2*10.75</f>
        <v>21.5</v>
      </c>
      <c r="W361" s="4">
        <v>1</v>
      </c>
      <c r="X361" s="4">
        <v>2</v>
      </c>
      <c r="Y361" s="4">
        <v>10.750000000000011</v>
      </c>
      <c r="Z361" s="2">
        <f>1*7*9.75000000000001</f>
        <v>68.250000000000071</v>
      </c>
      <c r="AA361" s="4">
        <v>1</v>
      </c>
      <c r="AB361" s="4">
        <v>7</v>
      </c>
      <c r="AC361" s="4">
        <v>9.7500000000000107</v>
      </c>
      <c r="AD361" s="2">
        <f>1*2.05*8.75000000000001</f>
        <v>17.937500000000021</v>
      </c>
      <c r="AE361" s="4">
        <v>1</v>
      </c>
      <c r="AF361" s="4">
        <v>2.0499999999999998</v>
      </c>
      <c r="AG361" s="4">
        <v>8.7500000000000107</v>
      </c>
      <c r="AH361" s="2">
        <f>1*7.05*7.75</f>
        <v>54.637499999999996</v>
      </c>
      <c r="AI361" s="4">
        <v>1</v>
      </c>
      <c r="AJ361" s="4">
        <v>7.05</v>
      </c>
      <c r="AK361" s="4">
        <v>7.7499999999999973</v>
      </c>
    </row>
    <row r="362" spans="22:37" x14ac:dyDescent="0.25">
      <c r="V362" s="2">
        <f>1*2*1.8</f>
        <v>3.6</v>
      </c>
      <c r="W362" s="4">
        <v>1</v>
      </c>
      <c r="X362" s="4">
        <v>2</v>
      </c>
      <c r="Y362" s="4">
        <v>1.8000000000000007</v>
      </c>
      <c r="Z362" s="2">
        <f>1*7*10.75</f>
        <v>75.25</v>
      </c>
      <c r="AA362" s="4">
        <v>1</v>
      </c>
      <c r="AB362" s="4">
        <v>7</v>
      </c>
      <c r="AC362" s="4">
        <v>10.750000000000011</v>
      </c>
      <c r="AD362" s="2">
        <f>1*2.05*9.75000000000001</f>
        <v>19.987500000000018</v>
      </c>
      <c r="AE362" s="4">
        <v>1</v>
      </c>
      <c r="AF362" s="4">
        <v>2.0499999999999998</v>
      </c>
      <c r="AG362" s="4">
        <v>9.7500000000000107</v>
      </c>
      <c r="AH362" s="2">
        <f>1*7.05*8.75000000000001</f>
        <v>61.687500000000071</v>
      </c>
      <c r="AI362" s="4">
        <v>1</v>
      </c>
      <c r="AJ362" s="4">
        <v>7.05</v>
      </c>
      <c r="AK362" s="4">
        <v>8.7500000000000107</v>
      </c>
    </row>
    <row r="363" spans="22:37" x14ac:dyDescent="0.25">
      <c r="V363" s="2">
        <f>1*2*2.8</f>
        <v>5.6</v>
      </c>
      <c r="W363" s="4">
        <v>1</v>
      </c>
      <c r="X363" s="4">
        <v>2</v>
      </c>
      <c r="Y363" s="4">
        <v>2.7999999999999972</v>
      </c>
      <c r="Z363" s="2">
        <f>1*7*1.8</f>
        <v>12.6</v>
      </c>
      <c r="AA363" s="4">
        <v>1</v>
      </c>
      <c r="AB363" s="4">
        <v>7</v>
      </c>
      <c r="AC363" s="4">
        <v>1.8000000000000007</v>
      </c>
      <c r="AD363" s="2">
        <f>1*2.05*10.75</f>
        <v>22.037499999999998</v>
      </c>
      <c r="AE363" s="4">
        <v>1</v>
      </c>
      <c r="AF363" s="4">
        <v>2.0499999999999998</v>
      </c>
      <c r="AG363" s="4">
        <v>10.750000000000011</v>
      </c>
      <c r="AH363" s="2">
        <f>1*7.05*9.75000000000001</f>
        <v>68.737500000000068</v>
      </c>
      <c r="AI363" s="4">
        <v>1</v>
      </c>
      <c r="AJ363" s="4">
        <v>7.05</v>
      </c>
      <c r="AK363" s="4">
        <v>9.7500000000000107</v>
      </c>
    </row>
    <row r="364" spans="22:37" x14ac:dyDescent="0.25">
      <c r="V364" s="2">
        <f>1*2*3.8</f>
        <v>7.6</v>
      </c>
      <c r="W364" s="4">
        <v>1</v>
      </c>
      <c r="X364" s="4">
        <v>2</v>
      </c>
      <c r="Y364" s="4">
        <v>3.7999999999999972</v>
      </c>
      <c r="Z364" s="2">
        <f>1*7*2.8</f>
        <v>19.599999999999998</v>
      </c>
      <c r="AA364" s="4">
        <v>1</v>
      </c>
      <c r="AB364" s="4">
        <v>7</v>
      </c>
      <c r="AC364" s="4">
        <v>2.7999999999999972</v>
      </c>
      <c r="AD364" s="2">
        <f>1*2.05*1.8</f>
        <v>3.69</v>
      </c>
      <c r="AE364" s="4">
        <v>1</v>
      </c>
      <c r="AF364" s="4">
        <v>2.0499999999999998</v>
      </c>
      <c r="AG364" s="4">
        <v>1.8000000000000007</v>
      </c>
      <c r="AH364" s="2">
        <f>1*7.05*10.75</f>
        <v>75.787499999999994</v>
      </c>
      <c r="AI364" s="4">
        <v>1</v>
      </c>
      <c r="AJ364" s="4">
        <v>7.05</v>
      </c>
      <c r="AK364" s="4">
        <v>10.750000000000011</v>
      </c>
    </row>
    <row r="365" spans="22:37" x14ac:dyDescent="0.25">
      <c r="V365" s="2">
        <f>1*2*4.8</f>
        <v>9.6</v>
      </c>
      <c r="W365" s="4">
        <v>1</v>
      </c>
      <c r="X365" s="4">
        <v>2</v>
      </c>
      <c r="Y365" s="4">
        <v>4.7999999999999972</v>
      </c>
      <c r="Z365" s="2">
        <f>1*7*3.8</f>
        <v>26.599999999999998</v>
      </c>
      <c r="AA365" s="4">
        <v>1</v>
      </c>
      <c r="AB365" s="4">
        <v>7</v>
      </c>
      <c r="AC365" s="4">
        <v>3.7999999999999972</v>
      </c>
      <c r="AD365" s="2">
        <f>1*2.05*2.8</f>
        <v>5.7399999999999993</v>
      </c>
      <c r="AE365" s="4">
        <v>1</v>
      </c>
      <c r="AF365" s="4">
        <v>2.0499999999999998</v>
      </c>
      <c r="AG365" s="4">
        <v>2.7999999999999972</v>
      </c>
      <c r="AH365" s="2">
        <f>1*7.05*1.8</f>
        <v>12.69</v>
      </c>
      <c r="AI365" s="4">
        <v>1</v>
      </c>
      <c r="AJ365" s="4">
        <v>7.05</v>
      </c>
      <c r="AK365" s="4">
        <v>1.8000000000000007</v>
      </c>
    </row>
    <row r="366" spans="22:37" x14ac:dyDescent="0.25">
      <c r="V366" s="2">
        <f>1*2*5.8</f>
        <v>11.6</v>
      </c>
      <c r="W366" s="4">
        <v>1</v>
      </c>
      <c r="X366" s="4">
        <v>2</v>
      </c>
      <c r="Y366" s="4">
        <v>5.7999999999999972</v>
      </c>
      <c r="Z366" s="2">
        <f>1*7*4.8</f>
        <v>33.6</v>
      </c>
      <c r="AA366" s="4">
        <v>1</v>
      </c>
      <c r="AB366" s="4">
        <v>7</v>
      </c>
      <c r="AC366" s="4">
        <v>4.7999999999999972</v>
      </c>
      <c r="AD366" s="2">
        <f>1*2.05*3.8</f>
        <v>7.7899999999999991</v>
      </c>
      <c r="AE366" s="4">
        <v>1</v>
      </c>
      <c r="AF366" s="4">
        <v>2.0499999999999998</v>
      </c>
      <c r="AG366" s="4">
        <v>3.7999999999999972</v>
      </c>
      <c r="AH366" s="2">
        <f>1*7.05*2.8</f>
        <v>19.739999999999998</v>
      </c>
      <c r="AI366" s="4">
        <v>1</v>
      </c>
      <c r="AJ366" s="4">
        <v>7.05</v>
      </c>
      <c r="AK366" s="4">
        <v>2.7999999999999972</v>
      </c>
    </row>
    <row r="367" spans="22:37" x14ac:dyDescent="0.25">
      <c r="V367" s="2">
        <f>1*2*6.8</f>
        <v>13.6</v>
      </c>
      <c r="W367" s="4">
        <v>1</v>
      </c>
      <c r="X367" s="4">
        <v>2</v>
      </c>
      <c r="Y367" s="4">
        <v>6.7999999999999972</v>
      </c>
      <c r="Z367" s="2">
        <f>1*7*5.8</f>
        <v>40.6</v>
      </c>
      <c r="AA367" s="4">
        <v>1</v>
      </c>
      <c r="AB367" s="4">
        <v>7</v>
      </c>
      <c r="AC367" s="4">
        <v>5.7999999999999972</v>
      </c>
      <c r="AD367" s="2">
        <f>1*2.05*4.8</f>
        <v>9.8399999999999981</v>
      </c>
      <c r="AE367" s="4">
        <v>1</v>
      </c>
      <c r="AF367" s="4">
        <v>2.0499999999999998</v>
      </c>
      <c r="AG367" s="4">
        <v>4.7999999999999972</v>
      </c>
      <c r="AH367" s="2">
        <f>1*7.05*3.8</f>
        <v>26.79</v>
      </c>
      <c r="AI367" s="4">
        <v>1</v>
      </c>
      <c r="AJ367" s="4">
        <v>7.05</v>
      </c>
      <c r="AK367" s="4">
        <v>3.7999999999999972</v>
      </c>
    </row>
    <row r="368" spans="22:37" x14ac:dyDescent="0.25">
      <c r="V368" s="2">
        <f>1*2*7.8</f>
        <v>15.6</v>
      </c>
      <c r="W368" s="4">
        <v>1</v>
      </c>
      <c r="X368" s="4">
        <v>2</v>
      </c>
      <c r="Y368" s="4">
        <v>7.7999999999999972</v>
      </c>
      <c r="Z368" s="2">
        <f>1*7*6.8</f>
        <v>47.6</v>
      </c>
      <c r="AA368" s="4">
        <v>1</v>
      </c>
      <c r="AB368" s="4">
        <v>7</v>
      </c>
      <c r="AC368" s="4">
        <v>6.7999999999999972</v>
      </c>
      <c r="AD368" s="2">
        <f>1*2.05*5.8</f>
        <v>11.889999999999999</v>
      </c>
      <c r="AE368" s="4">
        <v>1</v>
      </c>
      <c r="AF368" s="4">
        <v>2.0499999999999998</v>
      </c>
      <c r="AG368" s="4">
        <v>5.7999999999999972</v>
      </c>
      <c r="AH368" s="2">
        <f>1*7.05*4.8</f>
        <v>33.839999999999996</v>
      </c>
      <c r="AI368" s="4">
        <v>1</v>
      </c>
      <c r="AJ368" s="4">
        <v>7.05</v>
      </c>
      <c r="AK368" s="4">
        <v>4.7999999999999972</v>
      </c>
    </row>
    <row r="369" spans="22:37" x14ac:dyDescent="0.25">
      <c r="V369" s="2">
        <f>1*2*8.80000000000001</f>
        <v>17.600000000000019</v>
      </c>
      <c r="W369" s="4">
        <v>1</v>
      </c>
      <c r="X369" s="4">
        <v>2</v>
      </c>
      <c r="Y369" s="4">
        <v>8.8000000000000114</v>
      </c>
      <c r="Z369" s="2">
        <f>1*7*7.8</f>
        <v>54.6</v>
      </c>
      <c r="AA369" s="4">
        <v>1</v>
      </c>
      <c r="AB369" s="4">
        <v>7</v>
      </c>
      <c r="AC369" s="4">
        <v>7.7999999999999972</v>
      </c>
      <c r="AD369" s="2">
        <f>1*2.05*6.8</f>
        <v>13.939999999999998</v>
      </c>
      <c r="AE369" s="4">
        <v>1</v>
      </c>
      <c r="AF369" s="4">
        <v>2.0499999999999998</v>
      </c>
      <c r="AG369" s="4">
        <v>6.7999999999999972</v>
      </c>
      <c r="AH369" s="2">
        <f>1*7.05*5.8</f>
        <v>40.89</v>
      </c>
      <c r="AI369" s="4">
        <v>1</v>
      </c>
      <c r="AJ369" s="4">
        <v>7.05</v>
      </c>
      <c r="AK369" s="4">
        <v>5.7999999999999972</v>
      </c>
    </row>
    <row r="370" spans="22:37" x14ac:dyDescent="0.25">
      <c r="V370" s="2">
        <f>1*2*9.80000000000001</f>
        <v>19.600000000000019</v>
      </c>
      <c r="W370" s="4">
        <v>1</v>
      </c>
      <c r="X370" s="4">
        <v>2</v>
      </c>
      <c r="Y370" s="4">
        <v>9.8000000000000114</v>
      </c>
      <c r="Z370" s="2">
        <f>1*7*8.80000000000001</f>
        <v>61.600000000000065</v>
      </c>
      <c r="AA370" s="4">
        <v>1</v>
      </c>
      <c r="AB370" s="4">
        <v>7</v>
      </c>
      <c r="AC370" s="4">
        <v>8.8000000000000114</v>
      </c>
      <c r="AD370" s="2">
        <f>1*2.05*7.8</f>
        <v>15.989999999999998</v>
      </c>
      <c r="AE370" s="4">
        <v>1</v>
      </c>
      <c r="AF370" s="4">
        <v>2.0499999999999998</v>
      </c>
      <c r="AG370" s="4">
        <v>7.7999999999999972</v>
      </c>
      <c r="AH370" s="2">
        <f>1*7.05*6.8</f>
        <v>47.94</v>
      </c>
      <c r="AI370" s="4">
        <v>1</v>
      </c>
      <c r="AJ370" s="4">
        <v>7.05</v>
      </c>
      <c r="AK370" s="4">
        <v>6.7999999999999972</v>
      </c>
    </row>
    <row r="371" spans="22:37" x14ac:dyDescent="0.25">
      <c r="V371" s="2">
        <f>1*2*10.8</f>
        <v>21.6</v>
      </c>
      <c r="W371" s="4">
        <v>1</v>
      </c>
      <c r="X371" s="4">
        <v>2</v>
      </c>
      <c r="Y371" s="4">
        <v>10.800000000000011</v>
      </c>
      <c r="Z371" s="2">
        <f>1*7*9.80000000000001</f>
        <v>68.600000000000065</v>
      </c>
      <c r="AA371" s="4">
        <v>1</v>
      </c>
      <c r="AB371" s="4">
        <v>7</v>
      </c>
      <c r="AC371" s="4">
        <v>9.8000000000000114</v>
      </c>
      <c r="AD371" s="2">
        <f>1*2.05*8.80000000000001</f>
        <v>18.040000000000017</v>
      </c>
      <c r="AE371" s="4">
        <v>1</v>
      </c>
      <c r="AF371" s="4">
        <v>2.0499999999999998</v>
      </c>
      <c r="AG371" s="4">
        <v>8.8000000000000114</v>
      </c>
      <c r="AH371" s="2">
        <f>1*7.05*7.8</f>
        <v>54.989999999999995</v>
      </c>
      <c r="AI371" s="4">
        <v>1</v>
      </c>
      <c r="AJ371" s="4">
        <v>7.05</v>
      </c>
      <c r="AK371" s="4">
        <v>7.7999999999999972</v>
      </c>
    </row>
    <row r="372" spans="22:37" x14ac:dyDescent="0.25">
      <c r="V372" s="2">
        <f>1*2*1.85</f>
        <v>3.7</v>
      </c>
      <c r="W372" s="4">
        <v>1</v>
      </c>
      <c r="X372" s="4">
        <v>2</v>
      </c>
      <c r="Y372" s="4">
        <v>1.8500000000000008</v>
      </c>
      <c r="Z372" s="2">
        <f>1*7*10.8</f>
        <v>75.600000000000009</v>
      </c>
      <c r="AA372" s="4">
        <v>1</v>
      </c>
      <c r="AB372" s="4">
        <v>7</v>
      </c>
      <c r="AC372" s="4">
        <v>10.800000000000011</v>
      </c>
      <c r="AD372" s="2">
        <f>1*2.05*9.80000000000001</f>
        <v>20.090000000000018</v>
      </c>
      <c r="AE372" s="4">
        <v>1</v>
      </c>
      <c r="AF372" s="4">
        <v>2.0499999999999998</v>
      </c>
      <c r="AG372" s="4">
        <v>9.8000000000000114</v>
      </c>
      <c r="AH372" s="2">
        <f>1*7.05*8.80000000000001</f>
        <v>62.040000000000063</v>
      </c>
      <c r="AI372" s="4">
        <v>1</v>
      </c>
      <c r="AJ372" s="4">
        <v>7.05</v>
      </c>
      <c r="AK372" s="4">
        <v>8.8000000000000114</v>
      </c>
    </row>
    <row r="373" spans="22:37" x14ac:dyDescent="0.25">
      <c r="V373" s="2">
        <f>1*2*2.85</f>
        <v>5.7</v>
      </c>
      <c r="W373" s="4">
        <v>1</v>
      </c>
      <c r="X373" s="4">
        <v>2</v>
      </c>
      <c r="Y373" s="4">
        <v>2.849999999999997</v>
      </c>
      <c r="Z373" s="2">
        <f>1*7*1.85</f>
        <v>12.950000000000001</v>
      </c>
      <c r="AA373" s="4">
        <v>1</v>
      </c>
      <c r="AB373" s="4">
        <v>7</v>
      </c>
      <c r="AC373" s="4">
        <v>1.8500000000000008</v>
      </c>
      <c r="AD373" s="2">
        <f>1*2.05*10.8</f>
        <v>22.14</v>
      </c>
      <c r="AE373" s="4">
        <v>1</v>
      </c>
      <c r="AF373" s="4">
        <v>2.0499999999999998</v>
      </c>
      <c r="AG373" s="4">
        <v>10.800000000000011</v>
      </c>
      <c r="AH373" s="2">
        <f>1*7.05*9.80000000000001</f>
        <v>69.09000000000006</v>
      </c>
      <c r="AI373" s="4">
        <v>1</v>
      </c>
      <c r="AJ373" s="4">
        <v>7.05</v>
      </c>
      <c r="AK373" s="4">
        <v>9.8000000000000114</v>
      </c>
    </row>
    <row r="374" spans="22:37" x14ac:dyDescent="0.25">
      <c r="V374" s="2">
        <f>1*2*3.85</f>
        <v>7.7</v>
      </c>
      <c r="W374" s="4">
        <v>1</v>
      </c>
      <c r="X374" s="4">
        <v>2</v>
      </c>
      <c r="Y374" s="4">
        <v>3.849999999999997</v>
      </c>
      <c r="Z374" s="2">
        <f>1*7*2.85</f>
        <v>19.95</v>
      </c>
      <c r="AA374" s="4">
        <v>1</v>
      </c>
      <c r="AB374" s="4">
        <v>7</v>
      </c>
      <c r="AC374" s="4">
        <v>2.849999999999997</v>
      </c>
      <c r="AD374" s="2">
        <f>1*2.05*1.85</f>
        <v>3.7925</v>
      </c>
      <c r="AE374" s="4">
        <v>1</v>
      </c>
      <c r="AF374" s="4">
        <v>2.0499999999999998</v>
      </c>
      <c r="AG374" s="4">
        <v>1.8500000000000008</v>
      </c>
      <c r="AH374" s="2">
        <f>1*7.05*10.8</f>
        <v>76.14</v>
      </c>
      <c r="AI374" s="4">
        <v>1</v>
      </c>
      <c r="AJ374" s="4">
        <v>7.05</v>
      </c>
      <c r="AK374" s="4">
        <v>10.800000000000011</v>
      </c>
    </row>
    <row r="375" spans="22:37" x14ac:dyDescent="0.25">
      <c r="V375" s="2">
        <f>1*2*4.85</f>
        <v>9.6999999999999993</v>
      </c>
      <c r="W375" s="4">
        <v>1</v>
      </c>
      <c r="X375" s="4">
        <v>2</v>
      </c>
      <c r="Y375" s="4">
        <v>4.849999999999997</v>
      </c>
      <c r="Z375" s="2">
        <f>1*7*3.85</f>
        <v>26.95</v>
      </c>
      <c r="AA375" s="4">
        <v>1</v>
      </c>
      <c r="AB375" s="4">
        <v>7</v>
      </c>
      <c r="AC375" s="4">
        <v>3.849999999999997</v>
      </c>
      <c r="AD375" s="2">
        <f>1*2.05*2.85</f>
        <v>5.8424999999999994</v>
      </c>
      <c r="AE375" s="4">
        <v>1</v>
      </c>
      <c r="AF375" s="4">
        <v>2.0499999999999998</v>
      </c>
      <c r="AG375" s="4">
        <v>2.849999999999997</v>
      </c>
      <c r="AH375" s="2">
        <f>1*7.05*1.85</f>
        <v>13.0425</v>
      </c>
      <c r="AI375" s="4">
        <v>1</v>
      </c>
      <c r="AJ375" s="4">
        <v>7.05</v>
      </c>
      <c r="AK375" s="4">
        <v>1.8500000000000008</v>
      </c>
    </row>
    <row r="376" spans="22:37" x14ac:dyDescent="0.25">
      <c r="V376" s="2">
        <f>1*2*5.85</f>
        <v>11.7</v>
      </c>
      <c r="W376" s="4">
        <v>1</v>
      </c>
      <c r="X376" s="4">
        <v>2</v>
      </c>
      <c r="Y376" s="4">
        <v>5.849999999999997</v>
      </c>
      <c r="Z376" s="2">
        <f>1*7*4.85</f>
        <v>33.949999999999996</v>
      </c>
      <c r="AA376" s="4">
        <v>1</v>
      </c>
      <c r="AB376" s="4">
        <v>7</v>
      </c>
      <c r="AC376" s="4">
        <v>4.849999999999997</v>
      </c>
      <c r="AD376" s="2">
        <f>1*2.05*3.85</f>
        <v>7.8924999999999992</v>
      </c>
      <c r="AE376" s="4">
        <v>1</v>
      </c>
      <c r="AF376" s="4">
        <v>2.0499999999999998</v>
      </c>
      <c r="AG376" s="4">
        <v>3.849999999999997</v>
      </c>
      <c r="AH376" s="2">
        <f>1*7.05*2.85</f>
        <v>20.092500000000001</v>
      </c>
      <c r="AI376" s="4">
        <v>1</v>
      </c>
      <c r="AJ376" s="4">
        <v>7.05</v>
      </c>
      <c r="AK376" s="4">
        <v>2.849999999999997</v>
      </c>
    </row>
    <row r="377" spans="22:37" x14ac:dyDescent="0.25">
      <c r="V377" s="2">
        <f>1*2*6.85</f>
        <v>13.7</v>
      </c>
      <c r="W377" s="4">
        <v>1</v>
      </c>
      <c r="X377" s="4">
        <v>2</v>
      </c>
      <c r="Y377" s="4">
        <v>6.849999999999997</v>
      </c>
      <c r="Z377" s="2">
        <f>1*7*5.85</f>
        <v>40.949999999999996</v>
      </c>
      <c r="AA377" s="4">
        <v>1</v>
      </c>
      <c r="AB377" s="4">
        <v>7</v>
      </c>
      <c r="AC377" s="4">
        <v>5.849999999999997</v>
      </c>
      <c r="AD377" s="2">
        <f>1*2.05*4.85</f>
        <v>9.942499999999999</v>
      </c>
      <c r="AE377" s="4">
        <v>1</v>
      </c>
      <c r="AF377" s="4">
        <v>2.0499999999999998</v>
      </c>
      <c r="AG377" s="4">
        <v>4.849999999999997</v>
      </c>
      <c r="AH377" s="2">
        <f>1*7.05*3.85</f>
        <v>27.142499999999998</v>
      </c>
      <c r="AI377" s="4">
        <v>1</v>
      </c>
      <c r="AJ377" s="4">
        <v>7.05</v>
      </c>
      <c r="AK377" s="4">
        <v>3.849999999999997</v>
      </c>
    </row>
    <row r="378" spans="22:37" x14ac:dyDescent="0.25">
      <c r="V378" s="2">
        <f>1*2*7.85</f>
        <v>15.7</v>
      </c>
      <c r="W378" s="4">
        <v>1</v>
      </c>
      <c r="X378" s="4">
        <v>2</v>
      </c>
      <c r="Y378" s="4">
        <v>7.849999999999997</v>
      </c>
      <c r="Z378" s="2">
        <f>1*7*6.85</f>
        <v>47.949999999999996</v>
      </c>
      <c r="AA378" s="4">
        <v>1</v>
      </c>
      <c r="AB378" s="4">
        <v>7</v>
      </c>
      <c r="AC378" s="4">
        <v>6.849999999999997</v>
      </c>
      <c r="AD378" s="2">
        <f>1*2.05*5.85</f>
        <v>11.992499999999998</v>
      </c>
      <c r="AE378" s="4">
        <v>1</v>
      </c>
      <c r="AF378" s="4">
        <v>2.0499999999999998</v>
      </c>
      <c r="AG378" s="4">
        <v>5.849999999999997</v>
      </c>
      <c r="AH378" s="2">
        <f>1*7.05*4.85</f>
        <v>34.192499999999995</v>
      </c>
      <c r="AI378" s="4">
        <v>1</v>
      </c>
      <c r="AJ378" s="4">
        <v>7.05</v>
      </c>
      <c r="AK378" s="4">
        <v>4.849999999999997</v>
      </c>
    </row>
    <row r="379" spans="22:37" x14ac:dyDescent="0.25">
      <c r="V379" s="2">
        <f>1*2*8.85000000000001</f>
        <v>17.700000000000021</v>
      </c>
      <c r="W379" s="4">
        <v>1</v>
      </c>
      <c r="X379" s="4">
        <v>2</v>
      </c>
      <c r="Y379" s="4">
        <v>8.8500000000000121</v>
      </c>
      <c r="Z379" s="2">
        <f>1*7*7.85</f>
        <v>54.949999999999996</v>
      </c>
      <c r="AA379" s="4">
        <v>1</v>
      </c>
      <c r="AB379" s="4">
        <v>7</v>
      </c>
      <c r="AC379" s="4">
        <v>7.849999999999997</v>
      </c>
      <c r="AD379" s="2">
        <f>1*2.05*6.85</f>
        <v>14.042499999999999</v>
      </c>
      <c r="AE379" s="4">
        <v>1</v>
      </c>
      <c r="AF379" s="4">
        <v>2.0499999999999998</v>
      </c>
      <c r="AG379" s="4">
        <v>6.849999999999997</v>
      </c>
      <c r="AH379" s="2">
        <f>1*7.05*5.85</f>
        <v>41.2425</v>
      </c>
      <c r="AI379" s="4">
        <v>1</v>
      </c>
      <c r="AJ379" s="4">
        <v>7.05</v>
      </c>
      <c r="AK379" s="4">
        <v>5.849999999999997</v>
      </c>
    </row>
    <row r="380" spans="22:37" x14ac:dyDescent="0.25">
      <c r="V380" s="2">
        <f>1*2*9.85000000000001</f>
        <v>19.700000000000021</v>
      </c>
      <c r="W380" s="4">
        <v>1</v>
      </c>
      <c r="X380" s="4">
        <v>2</v>
      </c>
      <c r="Y380" s="4">
        <v>9.8500000000000121</v>
      </c>
      <c r="Z380" s="2">
        <f>1*7*8.85000000000001</f>
        <v>61.950000000000074</v>
      </c>
      <c r="AA380" s="4">
        <v>1</v>
      </c>
      <c r="AB380" s="4">
        <v>7</v>
      </c>
      <c r="AC380" s="4">
        <v>8.8500000000000121</v>
      </c>
      <c r="AD380" s="2">
        <f>1*2.05*7.85</f>
        <v>16.092499999999998</v>
      </c>
      <c r="AE380" s="4">
        <v>1</v>
      </c>
      <c r="AF380" s="4">
        <v>2.0499999999999998</v>
      </c>
      <c r="AG380" s="4">
        <v>7.849999999999997</v>
      </c>
      <c r="AH380" s="2">
        <f>1*7.05*6.85</f>
        <v>48.292499999999997</v>
      </c>
      <c r="AI380" s="4">
        <v>1</v>
      </c>
      <c r="AJ380" s="4">
        <v>7.05</v>
      </c>
      <c r="AK380" s="4">
        <v>6.849999999999997</v>
      </c>
    </row>
    <row r="381" spans="22:37" x14ac:dyDescent="0.25">
      <c r="V381" s="2">
        <f>1*2*10.85</f>
        <v>21.7</v>
      </c>
      <c r="W381" s="4">
        <v>1</v>
      </c>
      <c r="X381" s="4">
        <v>2</v>
      </c>
      <c r="Y381" s="4">
        <v>10.850000000000012</v>
      </c>
      <c r="Z381" s="2">
        <f>1*7*9.85000000000001</f>
        <v>68.950000000000074</v>
      </c>
      <c r="AA381" s="4">
        <v>1</v>
      </c>
      <c r="AB381" s="4">
        <v>7</v>
      </c>
      <c r="AC381" s="4">
        <v>9.8500000000000121</v>
      </c>
      <c r="AD381" s="2">
        <f>1*2.05*8.85000000000001</f>
        <v>18.14250000000002</v>
      </c>
      <c r="AE381" s="4">
        <v>1</v>
      </c>
      <c r="AF381" s="4">
        <v>2.0499999999999998</v>
      </c>
      <c r="AG381" s="4">
        <v>8.8500000000000121</v>
      </c>
      <c r="AH381" s="2">
        <f>1*7.05*7.85</f>
        <v>55.342499999999994</v>
      </c>
      <c r="AI381" s="4">
        <v>1</v>
      </c>
      <c r="AJ381" s="4">
        <v>7.05</v>
      </c>
      <c r="AK381" s="4">
        <v>7.849999999999997</v>
      </c>
    </row>
    <row r="382" spans="22:37" x14ac:dyDescent="0.25">
      <c r="V382" s="2">
        <f>1*2*1.9</f>
        <v>3.8</v>
      </c>
      <c r="W382" s="4">
        <v>1</v>
      </c>
      <c r="X382" s="4">
        <v>2</v>
      </c>
      <c r="Y382" s="4">
        <v>1.9000000000000008</v>
      </c>
      <c r="Z382" s="2">
        <f>1*7*10.85</f>
        <v>75.95</v>
      </c>
      <c r="AA382" s="4">
        <v>1</v>
      </c>
      <c r="AB382" s="4">
        <v>7</v>
      </c>
      <c r="AC382" s="4">
        <v>10.850000000000012</v>
      </c>
      <c r="AD382" s="2">
        <f>1*2.05*9.85000000000001</f>
        <v>20.19250000000002</v>
      </c>
      <c r="AE382" s="4">
        <v>1</v>
      </c>
      <c r="AF382" s="4">
        <v>2.0499999999999998</v>
      </c>
      <c r="AG382" s="4">
        <v>9.8500000000000121</v>
      </c>
      <c r="AH382" s="2">
        <f>1*7.05*8.85000000000001</f>
        <v>62.392500000000069</v>
      </c>
      <c r="AI382" s="4">
        <v>1</v>
      </c>
      <c r="AJ382" s="4">
        <v>7.05</v>
      </c>
      <c r="AK382" s="4">
        <v>8.8500000000000121</v>
      </c>
    </row>
    <row r="383" spans="22:37" x14ac:dyDescent="0.25">
      <c r="V383" s="2">
        <f>1*2*2.9</f>
        <v>5.8</v>
      </c>
      <c r="W383" s="4">
        <v>1</v>
      </c>
      <c r="X383" s="4">
        <v>2</v>
      </c>
      <c r="Y383" s="4">
        <v>2.8999999999999968</v>
      </c>
      <c r="Z383" s="2">
        <f>1*7*1.9</f>
        <v>13.299999999999999</v>
      </c>
      <c r="AA383" s="4">
        <v>1</v>
      </c>
      <c r="AB383" s="4">
        <v>7</v>
      </c>
      <c r="AC383" s="4">
        <v>1.9000000000000008</v>
      </c>
      <c r="AD383" s="2">
        <f>1*2.05*10.85</f>
        <v>22.242499999999996</v>
      </c>
      <c r="AE383" s="4">
        <v>1</v>
      </c>
      <c r="AF383" s="4">
        <v>2.0499999999999998</v>
      </c>
      <c r="AG383" s="4">
        <v>10.850000000000012</v>
      </c>
      <c r="AH383" s="2">
        <f>1*7.05*9.85000000000001</f>
        <v>69.442500000000067</v>
      </c>
      <c r="AI383" s="4">
        <v>1</v>
      </c>
      <c r="AJ383" s="4">
        <v>7.05</v>
      </c>
      <c r="AK383" s="4">
        <v>9.8500000000000121</v>
      </c>
    </row>
    <row r="384" spans="22:37" x14ac:dyDescent="0.25">
      <c r="V384" s="2">
        <f>1*2*3.9</f>
        <v>7.8</v>
      </c>
      <c r="W384" s="4">
        <v>1</v>
      </c>
      <c r="X384" s="4">
        <v>2</v>
      </c>
      <c r="Y384" s="4">
        <v>3.8999999999999968</v>
      </c>
      <c r="Z384" s="2">
        <f>1*7*2.9</f>
        <v>20.3</v>
      </c>
      <c r="AA384" s="4">
        <v>1</v>
      </c>
      <c r="AB384" s="4">
        <v>7</v>
      </c>
      <c r="AC384" s="4">
        <v>2.8999999999999968</v>
      </c>
      <c r="AD384" s="2">
        <f>1*2.05*1.9</f>
        <v>3.8949999999999996</v>
      </c>
      <c r="AE384" s="4">
        <v>1</v>
      </c>
      <c r="AF384" s="4">
        <v>2.0499999999999998</v>
      </c>
      <c r="AG384" s="4">
        <v>1.9000000000000008</v>
      </c>
      <c r="AH384" s="2">
        <f>1*7.05*10.85</f>
        <v>76.492499999999993</v>
      </c>
      <c r="AI384" s="4">
        <v>1</v>
      </c>
      <c r="AJ384" s="4">
        <v>7.05</v>
      </c>
      <c r="AK384" s="4">
        <v>10.850000000000012</v>
      </c>
    </row>
    <row r="385" spans="22:37" x14ac:dyDescent="0.25">
      <c r="V385" s="2">
        <f>1*2*4.9</f>
        <v>9.8000000000000007</v>
      </c>
      <c r="W385" s="4">
        <v>1</v>
      </c>
      <c r="X385" s="4">
        <v>2</v>
      </c>
      <c r="Y385" s="4">
        <v>4.8999999999999968</v>
      </c>
      <c r="Z385" s="2">
        <f>1*7*3.9</f>
        <v>27.3</v>
      </c>
      <c r="AA385" s="4">
        <v>1</v>
      </c>
      <c r="AB385" s="4">
        <v>7</v>
      </c>
      <c r="AC385" s="4">
        <v>3.8999999999999968</v>
      </c>
      <c r="AD385" s="2">
        <f>1*2.05*2.9</f>
        <v>5.9449999999999994</v>
      </c>
      <c r="AE385" s="4">
        <v>1</v>
      </c>
      <c r="AF385" s="4">
        <v>2.0499999999999998</v>
      </c>
      <c r="AG385" s="4">
        <v>2.8999999999999968</v>
      </c>
      <c r="AH385" s="2">
        <f>1*7.05*1.9</f>
        <v>13.395</v>
      </c>
      <c r="AI385" s="4">
        <v>1</v>
      </c>
      <c r="AJ385" s="4">
        <v>7.05</v>
      </c>
      <c r="AK385" s="4">
        <v>1.9000000000000008</v>
      </c>
    </row>
    <row r="386" spans="22:37" x14ac:dyDescent="0.25">
      <c r="V386" s="2">
        <f>1*2*5.9</f>
        <v>11.8</v>
      </c>
      <c r="W386" s="4">
        <v>1</v>
      </c>
      <c r="X386" s="4">
        <v>2</v>
      </c>
      <c r="Y386" s="4">
        <v>5.8999999999999968</v>
      </c>
      <c r="Z386" s="2">
        <f>1*7*4.9</f>
        <v>34.300000000000004</v>
      </c>
      <c r="AA386" s="4">
        <v>1</v>
      </c>
      <c r="AB386" s="4">
        <v>7</v>
      </c>
      <c r="AC386" s="4">
        <v>4.8999999999999968</v>
      </c>
      <c r="AD386" s="2">
        <f>1*2.05*3.9</f>
        <v>7.9949999999999992</v>
      </c>
      <c r="AE386" s="4">
        <v>1</v>
      </c>
      <c r="AF386" s="4">
        <v>2.0499999999999998</v>
      </c>
      <c r="AG386" s="4">
        <v>3.8999999999999968</v>
      </c>
      <c r="AH386" s="2">
        <f>1*7.05*2.9</f>
        <v>20.445</v>
      </c>
      <c r="AI386" s="4">
        <v>1</v>
      </c>
      <c r="AJ386" s="4">
        <v>7.05</v>
      </c>
      <c r="AK386" s="4">
        <v>2.8999999999999968</v>
      </c>
    </row>
    <row r="387" spans="22:37" x14ac:dyDescent="0.25">
      <c r="V387" s="2">
        <f>1*2*6.9</f>
        <v>13.8</v>
      </c>
      <c r="W387" s="4">
        <v>1</v>
      </c>
      <c r="X387" s="4">
        <v>2</v>
      </c>
      <c r="Y387" s="4">
        <v>6.8999999999999968</v>
      </c>
      <c r="Z387" s="2">
        <f>1*7*5.9</f>
        <v>41.300000000000004</v>
      </c>
      <c r="AA387" s="4">
        <v>1</v>
      </c>
      <c r="AB387" s="4">
        <v>7</v>
      </c>
      <c r="AC387" s="4">
        <v>5.8999999999999968</v>
      </c>
      <c r="AD387" s="2">
        <f>1*2.05*4.9</f>
        <v>10.045</v>
      </c>
      <c r="AE387" s="4">
        <v>1</v>
      </c>
      <c r="AF387" s="4">
        <v>2.0499999999999998</v>
      </c>
      <c r="AG387" s="4">
        <v>4.8999999999999968</v>
      </c>
      <c r="AH387" s="2">
        <f>1*7.05*3.9</f>
        <v>27.494999999999997</v>
      </c>
      <c r="AI387" s="4">
        <v>1</v>
      </c>
      <c r="AJ387" s="4">
        <v>7.05</v>
      </c>
      <c r="AK387" s="4">
        <v>3.8999999999999968</v>
      </c>
    </row>
    <row r="388" spans="22:37" x14ac:dyDescent="0.25">
      <c r="V388" s="2">
        <f>1*2*7.9</f>
        <v>15.8</v>
      </c>
      <c r="W388" s="4">
        <v>1</v>
      </c>
      <c r="X388" s="4">
        <v>2</v>
      </c>
      <c r="Y388" s="4">
        <v>7.8999999999999968</v>
      </c>
      <c r="Z388" s="2">
        <f>1*7*6.9</f>
        <v>48.300000000000004</v>
      </c>
      <c r="AA388" s="4">
        <v>1</v>
      </c>
      <c r="AB388" s="4">
        <v>7</v>
      </c>
      <c r="AC388" s="4">
        <v>6.8999999999999968</v>
      </c>
      <c r="AD388" s="2">
        <f>1*2.05*5.9</f>
        <v>12.094999999999999</v>
      </c>
      <c r="AE388" s="4">
        <v>1</v>
      </c>
      <c r="AF388" s="4">
        <v>2.0499999999999998</v>
      </c>
      <c r="AG388" s="4">
        <v>5.8999999999999968</v>
      </c>
      <c r="AH388" s="2">
        <f>1*7.05*4.9</f>
        <v>34.545000000000002</v>
      </c>
      <c r="AI388" s="4">
        <v>1</v>
      </c>
      <c r="AJ388" s="4">
        <v>7.05</v>
      </c>
      <c r="AK388" s="4">
        <v>4.8999999999999968</v>
      </c>
    </row>
    <row r="389" spans="22:37" x14ac:dyDescent="0.25">
      <c r="V389" s="2">
        <f>1*2*8.90000000000001</f>
        <v>17.800000000000018</v>
      </c>
      <c r="W389" s="4">
        <v>1</v>
      </c>
      <c r="X389" s="4">
        <v>2</v>
      </c>
      <c r="Y389" s="4">
        <v>8.9000000000000128</v>
      </c>
      <c r="Z389" s="2">
        <f>1*7*7.9</f>
        <v>55.300000000000004</v>
      </c>
      <c r="AA389" s="4">
        <v>1</v>
      </c>
      <c r="AB389" s="4">
        <v>7</v>
      </c>
      <c r="AC389" s="4">
        <v>7.8999999999999968</v>
      </c>
      <c r="AD389" s="2">
        <f>1*2.05*6.9</f>
        <v>14.145</v>
      </c>
      <c r="AE389" s="4">
        <v>1</v>
      </c>
      <c r="AF389" s="4">
        <v>2.0499999999999998</v>
      </c>
      <c r="AG389" s="4">
        <v>6.8999999999999968</v>
      </c>
      <c r="AH389" s="2">
        <f>1*7.05*5.9</f>
        <v>41.594999999999999</v>
      </c>
      <c r="AI389" s="4">
        <v>1</v>
      </c>
      <c r="AJ389" s="4">
        <v>7.05</v>
      </c>
      <c r="AK389" s="4">
        <v>5.8999999999999968</v>
      </c>
    </row>
    <row r="390" spans="22:37" x14ac:dyDescent="0.25">
      <c r="V390" s="2">
        <f>1*2*9.90000000000001</f>
        <v>19.800000000000018</v>
      </c>
      <c r="W390" s="4">
        <v>1</v>
      </c>
      <c r="X390" s="4">
        <v>2</v>
      </c>
      <c r="Y390" s="4">
        <v>9.9000000000000128</v>
      </c>
      <c r="Z390" s="2">
        <f>1*7*8.90000000000001</f>
        <v>62.300000000000068</v>
      </c>
      <c r="AA390" s="4">
        <v>1</v>
      </c>
      <c r="AB390" s="4">
        <v>7</v>
      </c>
      <c r="AC390" s="4">
        <v>8.9000000000000128</v>
      </c>
      <c r="AD390" s="2">
        <f>1*2.05*7.9</f>
        <v>16.195</v>
      </c>
      <c r="AE390" s="4">
        <v>1</v>
      </c>
      <c r="AF390" s="4">
        <v>2.0499999999999998</v>
      </c>
      <c r="AG390" s="4">
        <v>7.8999999999999968</v>
      </c>
      <c r="AH390" s="2">
        <f>1*7.05*6.9</f>
        <v>48.645000000000003</v>
      </c>
      <c r="AI390" s="4">
        <v>1</v>
      </c>
      <c r="AJ390" s="4">
        <v>7.05</v>
      </c>
      <c r="AK390" s="4">
        <v>6.8999999999999968</v>
      </c>
    </row>
    <row r="391" spans="22:37" x14ac:dyDescent="0.25">
      <c r="V391" s="2">
        <f>1*2*10.9</f>
        <v>21.8</v>
      </c>
      <c r="W391" s="4">
        <v>1</v>
      </c>
      <c r="X391" s="4">
        <v>2</v>
      </c>
      <c r="Y391" s="4">
        <v>10.900000000000013</v>
      </c>
      <c r="Z391" s="2">
        <f>1*7*9.90000000000001</f>
        <v>69.300000000000068</v>
      </c>
      <c r="AA391" s="4">
        <v>1</v>
      </c>
      <c r="AB391" s="4">
        <v>7</v>
      </c>
      <c r="AC391" s="4">
        <v>9.9000000000000128</v>
      </c>
      <c r="AD391" s="2">
        <f>1*2.05*8.90000000000001</f>
        <v>18.245000000000019</v>
      </c>
      <c r="AE391" s="4">
        <v>1</v>
      </c>
      <c r="AF391" s="4">
        <v>2.0499999999999998</v>
      </c>
      <c r="AG391" s="4">
        <v>8.9000000000000128</v>
      </c>
      <c r="AH391" s="2">
        <f>1*7.05*7.9</f>
        <v>55.695</v>
      </c>
      <c r="AI391" s="4">
        <v>1</v>
      </c>
      <c r="AJ391" s="4">
        <v>7.05</v>
      </c>
      <c r="AK391" s="4">
        <v>7.8999999999999968</v>
      </c>
    </row>
    <row r="392" spans="22:37" x14ac:dyDescent="0.25">
      <c r="V392" s="2">
        <f>1*2*1.95</f>
        <v>3.9</v>
      </c>
      <c r="W392" s="4">
        <v>1</v>
      </c>
      <c r="X392" s="4">
        <v>2</v>
      </c>
      <c r="Y392" s="4">
        <v>1.9500000000000008</v>
      </c>
      <c r="Z392" s="2">
        <f>1*7*10.9</f>
        <v>76.3</v>
      </c>
      <c r="AA392" s="4">
        <v>1</v>
      </c>
      <c r="AB392" s="4">
        <v>7</v>
      </c>
      <c r="AC392" s="4">
        <v>10.900000000000013</v>
      </c>
      <c r="AD392" s="2">
        <f>1*2.05*9.90000000000001</f>
        <v>20.295000000000016</v>
      </c>
      <c r="AE392" s="4">
        <v>1</v>
      </c>
      <c r="AF392" s="4">
        <v>2.0499999999999998</v>
      </c>
      <c r="AG392" s="4">
        <v>9.9000000000000128</v>
      </c>
      <c r="AH392" s="2">
        <f>1*7.05*8.90000000000001</f>
        <v>62.745000000000061</v>
      </c>
      <c r="AI392" s="4">
        <v>1</v>
      </c>
      <c r="AJ392" s="4">
        <v>7.05</v>
      </c>
      <c r="AK392" s="4">
        <v>8.9000000000000128</v>
      </c>
    </row>
    <row r="393" spans="22:37" x14ac:dyDescent="0.25">
      <c r="V393" s="2">
        <f>1*2*2.95</f>
        <v>5.9</v>
      </c>
      <c r="W393" s="4">
        <v>1</v>
      </c>
      <c r="X393" s="4">
        <v>2</v>
      </c>
      <c r="Y393" s="4">
        <v>2.9499999999999966</v>
      </c>
      <c r="Z393" s="2">
        <f>1*7*1.95</f>
        <v>13.65</v>
      </c>
      <c r="AA393" s="4">
        <v>1</v>
      </c>
      <c r="AB393" s="4">
        <v>7</v>
      </c>
      <c r="AC393" s="4">
        <v>1.9500000000000008</v>
      </c>
      <c r="AD393" s="2">
        <f>1*2.05*10.9</f>
        <v>22.344999999999999</v>
      </c>
      <c r="AE393" s="4">
        <v>1</v>
      </c>
      <c r="AF393" s="4">
        <v>2.0499999999999998</v>
      </c>
      <c r="AG393" s="4">
        <v>10.900000000000013</v>
      </c>
      <c r="AH393" s="2">
        <f>1*7.05*9.90000000000001</f>
        <v>69.795000000000059</v>
      </c>
      <c r="AI393" s="4">
        <v>1</v>
      </c>
      <c r="AJ393" s="4">
        <v>7.05</v>
      </c>
      <c r="AK393" s="4">
        <v>9.9000000000000128</v>
      </c>
    </row>
    <row r="394" spans="22:37" x14ac:dyDescent="0.25">
      <c r="V394" s="2">
        <f>1*2*3.95</f>
        <v>7.9</v>
      </c>
      <c r="W394" s="4">
        <v>1</v>
      </c>
      <c r="X394" s="4">
        <v>2</v>
      </c>
      <c r="Y394" s="4">
        <v>3.9499999999999966</v>
      </c>
      <c r="Z394" s="2">
        <f>1*7*2.95</f>
        <v>20.650000000000002</v>
      </c>
      <c r="AA394" s="4">
        <v>1</v>
      </c>
      <c r="AB394" s="4">
        <v>7</v>
      </c>
      <c r="AC394" s="4">
        <v>2.9499999999999966</v>
      </c>
      <c r="AD394" s="2">
        <f>1*2.05*1.95</f>
        <v>3.9974999999999996</v>
      </c>
      <c r="AE394" s="4">
        <v>1</v>
      </c>
      <c r="AF394" s="4">
        <v>2.0499999999999998</v>
      </c>
      <c r="AG394" s="4">
        <v>1.9500000000000008</v>
      </c>
      <c r="AH394" s="2">
        <f>1*7.05*10.9</f>
        <v>76.844999999999999</v>
      </c>
      <c r="AI394" s="4">
        <v>1</v>
      </c>
      <c r="AJ394" s="4">
        <v>7.05</v>
      </c>
      <c r="AK394" s="4">
        <v>10.900000000000013</v>
      </c>
    </row>
    <row r="395" spans="22:37" x14ac:dyDescent="0.25">
      <c r="V395" s="2">
        <f>1*2*4.95</f>
        <v>9.9</v>
      </c>
      <c r="W395" s="4">
        <v>1</v>
      </c>
      <c r="X395" s="4">
        <v>2</v>
      </c>
      <c r="Y395" s="4">
        <v>4.9499999999999966</v>
      </c>
      <c r="Z395" s="2">
        <f>1*7*3.95</f>
        <v>27.650000000000002</v>
      </c>
      <c r="AA395" s="4">
        <v>1</v>
      </c>
      <c r="AB395" s="4">
        <v>7</v>
      </c>
      <c r="AC395" s="4">
        <v>3.9499999999999966</v>
      </c>
      <c r="AD395" s="2">
        <f>1*2.05*2.95</f>
        <v>6.0474999999999994</v>
      </c>
      <c r="AE395" s="4">
        <v>1</v>
      </c>
      <c r="AF395" s="4">
        <v>2.0499999999999998</v>
      </c>
      <c r="AG395" s="4">
        <v>2.9499999999999966</v>
      </c>
      <c r="AH395" s="2">
        <f>1*7.05*1.95</f>
        <v>13.747499999999999</v>
      </c>
      <c r="AI395" s="4">
        <v>1</v>
      </c>
      <c r="AJ395" s="4">
        <v>7.05</v>
      </c>
      <c r="AK395" s="4">
        <v>1.9500000000000008</v>
      </c>
    </row>
    <row r="396" spans="22:37" x14ac:dyDescent="0.25">
      <c r="V396" s="2">
        <f>1*2*5.95</f>
        <v>11.9</v>
      </c>
      <c r="W396" s="4">
        <v>1</v>
      </c>
      <c r="X396" s="4">
        <v>2</v>
      </c>
      <c r="Y396" s="4">
        <v>5.9499999999999966</v>
      </c>
      <c r="Z396" s="2">
        <f>1*7*4.95</f>
        <v>34.65</v>
      </c>
      <c r="AA396" s="4">
        <v>1</v>
      </c>
      <c r="AB396" s="4">
        <v>7</v>
      </c>
      <c r="AC396" s="4">
        <v>4.9499999999999966</v>
      </c>
      <c r="AD396" s="2">
        <f>1*2.05*3.95</f>
        <v>8.0975000000000001</v>
      </c>
      <c r="AE396" s="4">
        <v>1</v>
      </c>
      <c r="AF396" s="4">
        <v>2.0499999999999998</v>
      </c>
      <c r="AG396" s="4">
        <v>3.9499999999999966</v>
      </c>
      <c r="AH396" s="2">
        <f>1*7.05*2.95</f>
        <v>20.797499999999999</v>
      </c>
      <c r="AI396" s="4">
        <v>1</v>
      </c>
      <c r="AJ396" s="4">
        <v>7.05</v>
      </c>
      <c r="AK396" s="4">
        <v>2.9499999999999966</v>
      </c>
    </row>
    <row r="397" spans="22:37" x14ac:dyDescent="0.25">
      <c r="V397" s="2">
        <f>1*2*6.95</f>
        <v>13.9</v>
      </c>
      <c r="W397" s="4">
        <v>1</v>
      </c>
      <c r="X397" s="4">
        <v>2</v>
      </c>
      <c r="Y397" s="4">
        <v>6.9499999999999966</v>
      </c>
      <c r="Z397" s="2">
        <f>1*7*5.95</f>
        <v>41.65</v>
      </c>
      <c r="AA397" s="4">
        <v>1</v>
      </c>
      <c r="AB397" s="4">
        <v>7</v>
      </c>
      <c r="AC397" s="4">
        <v>5.9499999999999966</v>
      </c>
      <c r="AD397" s="2">
        <f>1*2.05*4.95</f>
        <v>10.147499999999999</v>
      </c>
      <c r="AE397" s="4">
        <v>1</v>
      </c>
      <c r="AF397" s="4">
        <v>2.0499999999999998</v>
      </c>
      <c r="AG397" s="4">
        <v>4.9499999999999966</v>
      </c>
      <c r="AH397" s="2">
        <f>1*7.05*3.95</f>
        <v>27.8475</v>
      </c>
      <c r="AI397" s="4">
        <v>1</v>
      </c>
      <c r="AJ397" s="4">
        <v>7.05</v>
      </c>
      <c r="AK397" s="4">
        <v>3.9499999999999966</v>
      </c>
    </row>
    <row r="398" spans="22:37" x14ac:dyDescent="0.25">
      <c r="V398" s="2">
        <f>1*2*7.95</f>
        <v>15.9</v>
      </c>
      <c r="W398" s="4">
        <v>1</v>
      </c>
      <c r="X398" s="4">
        <v>2</v>
      </c>
      <c r="Y398" s="4">
        <v>7.9499999999999966</v>
      </c>
      <c r="Z398" s="2">
        <f>1*7*6.95</f>
        <v>48.65</v>
      </c>
      <c r="AA398" s="4">
        <v>1</v>
      </c>
      <c r="AB398" s="4">
        <v>7</v>
      </c>
      <c r="AC398" s="4">
        <v>6.9499999999999966</v>
      </c>
      <c r="AD398" s="2">
        <f>1*2.05*5.95</f>
        <v>12.1975</v>
      </c>
      <c r="AE398" s="4">
        <v>1</v>
      </c>
      <c r="AF398" s="4">
        <v>2.0499999999999998</v>
      </c>
      <c r="AG398" s="4">
        <v>5.9499999999999966</v>
      </c>
      <c r="AH398" s="2">
        <f>1*7.05*4.95</f>
        <v>34.897500000000001</v>
      </c>
      <c r="AI398" s="4">
        <v>1</v>
      </c>
      <c r="AJ398" s="4">
        <v>7.05</v>
      </c>
      <c r="AK398" s="4">
        <v>4.9499999999999966</v>
      </c>
    </row>
    <row r="399" spans="22:37" x14ac:dyDescent="0.25">
      <c r="V399" s="2">
        <f>1*2*8.95000000000001</f>
        <v>17.90000000000002</v>
      </c>
      <c r="W399" s="4">
        <v>1</v>
      </c>
      <c r="X399" s="4">
        <v>2</v>
      </c>
      <c r="Y399" s="4">
        <v>8.9500000000000135</v>
      </c>
      <c r="Z399" s="2">
        <f>1*7*7.95</f>
        <v>55.65</v>
      </c>
      <c r="AA399" s="4">
        <v>1</v>
      </c>
      <c r="AB399" s="4">
        <v>7</v>
      </c>
      <c r="AC399" s="4">
        <v>7.9499999999999966</v>
      </c>
      <c r="AD399" s="2">
        <f>1*2.05*6.95</f>
        <v>14.247499999999999</v>
      </c>
      <c r="AE399" s="4">
        <v>1</v>
      </c>
      <c r="AF399" s="4">
        <v>2.0499999999999998</v>
      </c>
      <c r="AG399" s="4">
        <v>6.9499999999999966</v>
      </c>
      <c r="AH399" s="2">
        <f>1*7.05*5.95</f>
        <v>41.947499999999998</v>
      </c>
      <c r="AI399" s="4">
        <v>1</v>
      </c>
      <c r="AJ399" s="4">
        <v>7.05</v>
      </c>
      <c r="AK399" s="4">
        <v>5.9499999999999966</v>
      </c>
    </row>
    <row r="400" spans="22:37" x14ac:dyDescent="0.25">
      <c r="V400" s="2">
        <f>1*2*9.95000000000001</f>
        <v>19.90000000000002</v>
      </c>
      <c r="W400" s="4">
        <v>1</v>
      </c>
      <c r="X400" s="4">
        <v>2</v>
      </c>
      <c r="Y400" s="4">
        <v>9.9500000000000135</v>
      </c>
      <c r="Z400" s="2">
        <f>1*7*8.95000000000001</f>
        <v>62.65000000000007</v>
      </c>
      <c r="AA400" s="4">
        <v>1</v>
      </c>
      <c r="AB400" s="4">
        <v>7</v>
      </c>
      <c r="AC400" s="4">
        <v>8.9500000000000135</v>
      </c>
      <c r="AD400" s="2">
        <f>1*2.05*7.95</f>
        <v>16.297499999999999</v>
      </c>
      <c r="AE400" s="4">
        <v>1</v>
      </c>
      <c r="AF400" s="4">
        <v>2.0499999999999998</v>
      </c>
      <c r="AG400" s="4">
        <v>7.9499999999999966</v>
      </c>
      <c r="AH400" s="2">
        <f>1*7.05*6.95</f>
        <v>48.997500000000002</v>
      </c>
      <c r="AI400" s="4">
        <v>1</v>
      </c>
      <c r="AJ400" s="4">
        <v>7.05</v>
      </c>
      <c r="AK400" s="4">
        <v>6.9499999999999966</v>
      </c>
    </row>
    <row r="401" spans="22:37" x14ac:dyDescent="0.25">
      <c r="V401" s="2">
        <f>1*2*10.95</f>
        <v>21.9</v>
      </c>
      <c r="W401" s="4">
        <v>1</v>
      </c>
      <c r="X401" s="4">
        <v>2</v>
      </c>
      <c r="Y401" s="4">
        <v>10.950000000000014</v>
      </c>
      <c r="Z401" s="2">
        <f>1*7*9.95000000000001</f>
        <v>69.650000000000063</v>
      </c>
      <c r="AA401" s="4">
        <v>1</v>
      </c>
      <c r="AB401" s="4">
        <v>7</v>
      </c>
      <c r="AC401" s="4">
        <v>9.9500000000000135</v>
      </c>
      <c r="AD401" s="2">
        <f>1*2.05*8.95000000000001</f>
        <v>18.347500000000018</v>
      </c>
      <c r="AE401" s="4">
        <v>1</v>
      </c>
      <c r="AF401" s="4">
        <v>2.0499999999999998</v>
      </c>
      <c r="AG401" s="4">
        <v>8.9500000000000135</v>
      </c>
      <c r="AH401" s="2">
        <f>1*7.05*7.95</f>
        <v>56.047499999999999</v>
      </c>
      <c r="AI401" s="4">
        <v>1</v>
      </c>
      <c r="AJ401" s="4">
        <v>7.05</v>
      </c>
      <c r="AK401" s="4">
        <v>7.9499999999999966</v>
      </c>
    </row>
    <row r="402" spans="22:37" x14ac:dyDescent="0.25">
      <c r="V402" s="2">
        <f>1*3*1</f>
        <v>3</v>
      </c>
      <c r="W402" s="4">
        <v>1</v>
      </c>
      <c r="X402" s="4">
        <v>3</v>
      </c>
      <c r="Y402" s="4">
        <v>1</v>
      </c>
      <c r="Z402" s="2">
        <f>1*7*10.95</f>
        <v>76.649999999999991</v>
      </c>
      <c r="AA402" s="4">
        <v>1</v>
      </c>
      <c r="AB402" s="4">
        <v>7</v>
      </c>
      <c r="AC402" s="4">
        <v>10.950000000000014</v>
      </c>
      <c r="AD402" s="2">
        <f>1*2.05*9.95000000000001</f>
        <v>20.397500000000019</v>
      </c>
      <c r="AE402" s="4">
        <v>1</v>
      </c>
      <c r="AF402" s="4">
        <v>2.0499999999999998</v>
      </c>
      <c r="AG402" s="4">
        <v>9.9500000000000135</v>
      </c>
      <c r="AH402" s="2">
        <f>1*7.05*8.95000000000001</f>
        <v>63.097500000000068</v>
      </c>
      <c r="AI402" s="4">
        <v>1</v>
      </c>
      <c r="AJ402" s="4">
        <v>7.05</v>
      </c>
      <c r="AK402" s="4">
        <v>8.9500000000000135</v>
      </c>
    </row>
    <row r="403" spans="22:37" x14ac:dyDescent="0.25">
      <c r="V403" s="2">
        <f>1*3*2</f>
        <v>6</v>
      </c>
      <c r="W403" s="4">
        <v>1</v>
      </c>
      <c r="X403" s="4">
        <v>3</v>
      </c>
      <c r="Y403" s="4">
        <v>2</v>
      </c>
      <c r="Z403" s="2">
        <f>1*8*1</f>
        <v>8</v>
      </c>
      <c r="AA403" s="4">
        <v>1</v>
      </c>
      <c r="AB403" s="4">
        <v>8</v>
      </c>
      <c r="AC403" s="4">
        <v>1</v>
      </c>
      <c r="AD403" s="2">
        <f>1*2.05*10.95</f>
        <v>22.447499999999998</v>
      </c>
      <c r="AE403" s="4">
        <v>1</v>
      </c>
      <c r="AF403" s="4">
        <v>2.0499999999999998</v>
      </c>
      <c r="AG403" s="4">
        <v>10.950000000000014</v>
      </c>
      <c r="AH403" s="2">
        <f>1*7.05*9.95000000000001</f>
        <v>70.147500000000065</v>
      </c>
      <c r="AI403" s="4">
        <v>1</v>
      </c>
      <c r="AJ403" s="4">
        <v>7.05</v>
      </c>
      <c r="AK403" s="4">
        <v>9.9500000000000135</v>
      </c>
    </row>
    <row r="404" spans="22:37" x14ac:dyDescent="0.25">
      <c r="V404" s="2">
        <f>1*3*3</f>
        <v>9</v>
      </c>
      <c r="W404" s="4">
        <v>1</v>
      </c>
      <c r="X404" s="4">
        <v>3</v>
      </c>
      <c r="Y404" s="4">
        <v>3</v>
      </c>
      <c r="Z404" s="2">
        <f>1*8*2</f>
        <v>16</v>
      </c>
      <c r="AA404" s="4">
        <v>1</v>
      </c>
      <c r="AB404" s="4">
        <v>8</v>
      </c>
      <c r="AC404" s="4">
        <v>2</v>
      </c>
      <c r="AD404" s="2">
        <f>1*3.05*1</f>
        <v>3.05</v>
      </c>
      <c r="AE404" s="4">
        <v>1</v>
      </c>
      <c r="AF404" s="4">
        <v>3.05</v>
      </c>
      <c r="AG404" s="4">
        <v>1</v>
      </c>
      <c r="AH404" s="2">
        <f>1*7.05*10.95</f>
        <v>77.197499999999991</v>
      </c>
      <c r="AI404" s="4">
        <v>1</v>
      </c>
      <c r="AJ404" s="4">
        <v>7.05</v>
      </c>
      <c r="AK404" s="4">
        <v>10.950000000000014</v>
      </c>
    </row>
    <row r="405" spans="22:37" x14ac:dyDescent="0.25">
      <c r="V405" s="2">
        <f>1*3*4</f>
        <v>12</v>
      </c>
      <c r="W405" s="4">
        <v>1</v>
      </c>
      <c r="X405" s="4">
        <v>3</v>
      </c>
      <c r="Y405" s="4">
        <v>4</v>
      </c>
      <c r="Z405" s="2">
        <f>1*8*3</f>
        <v>24</v>
      </c>
      <c r="AA405" s="4">
        <v>1</v>
      </c>
      <c r="AB405" s="4">
        <v>8</v>
      </c>
      <c r="AC405" s="4">
        <v>3</v>
      </c>
      <c r="AD405" s="2">
        <f>1*3.05*2</f>
        <v>6.1</v>
      </c>
      <c r="AE405" s="4">
        <v>1</v>
      </c>
      <c r="AF405" s="4">
        <v>3.05</v>
      </c>
      <c r="AG405" s="4">
        <v>2</v>
      </c>
      <c r="AH405" s="2">
        <f>1*8.05*1</f>
        <v>8.0500000000000007</v>
      </c>
      <c r="AI405" s="4">
        <v>1</v>
      </c>
      <c r="AJ405" s="4">
        <v>8.0500000000000007</v>
      </c>
      <c r="AK405" s="4">
        <v>1</v>
      </c>
    </row>
    <row r="406" spans="22:37" x14ac:dyDescent="0.25">
      <c r="V406" s="2">
        <f>1*3*5</f>
        <v>15</v>
      </c>
      <c r="W406" s="4">
        <v>1</v>
      </c>
      <c r="X406" s="4">
        <v>3</v>
      </c>
      <c r="Y406" s="4">
        <v>5</v>
      </c>
      <c r="Z406" s="2">
        <f>1*8*4</f>
        <v>32</v>
      </c>
      <c r="AA406" s="4">
        <v>1</v>
      </c>
      <c r="AB406" s="4">
        <v>8</v>
      </c>
      <c r="AC406" s="4">
        <v>4</v>
      </c>
      <c r="AD406" s="2">
        <f>1*3.05*3</f>
        <v>9.1499999999999986</v>
      </c>
      <c r="AE406" s="4">
        <v>1</v>
      </c>
      <c r="AF406" s="4">
        <v>3.05</v>
      </c>
      <c r="AG406" s="4">
        <v>3</v>
      </c>
      <c r="AH406" s="2">
        <f>1*8.05*2</f>
        <v>16.100000000000001</v>
      </c>
      <c r="AI406" s="4">
        <v>1</v>
      </c>
      <c r="AJ406" s="4">
        <v>8.0500000000000007</v>
      </c>
      <c r="AK406" s="4">
        <v>2</v>
      </c>
    </row>
    <row r="407" spans="22:37" x14ac:dyDescent="0.25">
      <c r="V407" s="2">
        <f>1*3*6</f>
        <v>18</v>
      </c>
      <c r="W407" s="4">
        <v>1</v>
      </c>
      <c r="X407" s="4">
        <v>3</v>
      </c>
      <c r="Y407" s="4">
        <v>6</v>
      </c>
      <c r="Z407" s="2">
        <f>1*8*5</f>
        <v>40</v>
      </c>
      <c r="AA407" s="4">
        <v>1</v>
      </c>
      <c r="AB407" s="4">
        <v>8</v>
      </c>
      <c r="AC407" s="4">
        <v>5</v>
      </c>
      <c r="AD407" s="2">
        <f>1*3.05*4</f>
        <v>12.2</v>
      </c>
      <c r="AE407" s="4">
        <v>1</v>
      </c>
      <c r="AF407" s="4">
        <v>3.05</v>
      </c>
      <c r="AG407" s="4">
        <v>4</v>
      </c>
      <c r="AH407" s="2">
        <f>1*8.05*3</f>
        <v>24.150000000000002</v>
      </c>
      <c r="AI407" s="4">
        <v>1</v>
      </c>
      <c r="AJ407" s="4">
        <v>8.0500000000000007</v>
      </c>
      <c r="AK407" s="4">
        <v>3</v>
      </c>
    </row>
    <row r="408" spans="22:37" x14ac:dyDescent="0.25">
      <c r="V408" s="2">
        <f>1*3*7</f>
        <v>21</v>
      </c>
      <c r="W408" s="4">
        <v>1</v>
      </c>
      <c r="X408" s="4">
        <v>3</v>
      </c>
      <c r="Y408" s="4">
        <v>7</v>
      </c>
      <c r="Z408" s="2">
        <f>1*8*6</f>
        <v>48</v>
      </c>
      <c r="AA408" s="4">
        <v>1</v>
      </c>
      <c r="AB408" s="4">
        <v>8</v>
      </c>
      <c r="AC408" s="4">
        <v>6</v>
      </c>
      <c r="AD408" s="2">
        <f>1*3.05*5</f>
        <v>15.25</v>
      </c>
      <c r="AE408" s="4">
        <v>1</v>
      </c>
      <c r="AF408" s="4">
        <v>3.05</v>
      </c>
      <c r="AG408" s="4">
        <v>5</v>
      </c>
      <c r="AH408" s="2">
        <f>1*8.05*4</f>
        <v>32.200000000000003</v>
      </c>
      <c r="AI408" s="4">
        <v>1</v>
      </c>
      <c r="AJ408" s="4">
        <v>8.0500000000000007</v>
      </c>
      <c r="AK408" s="4">
        <v>4</v>
      </c>
    </row>
    <row r="409" spans="22:37" x14ac:dyDescent="0.25">
      <c r="V409" s="2">
        <f>1*3*8</f>
        <v>24</v>
      </c>
      <c r="W409" s="4">
        <v>1</v>
      </c>
      <c r="X409" s="4">
        <v>3</v>
      </c>
      <c r="Y409" s="4">
        <v>8</v>
      </c>
      <c r="Z409" s="2">
        <f>1*8*7</f>
        <v>56</v>
      </c>
      <c r="AA409" s="4">
        <v>1</v>
      </c>
      <c r="AB409" s="4">
        <v>8</v>
      </c>
      <c r="AC409" s="4">
        <v>7</v>
      </c>
      <c r="AD409" s="2">
        <f>1*3.05*6</f>
        <v>18.299999999999997</v>
      </c>
      <c r="AE409" s="4">
        <v>1</v>
      </c>
      <c r="AF409" s="4">
        <v>3.05</v>
      </c>
      <c r="AG409" s="4">
        <v>6</v>
      </c>
      <c r="AH409" s="2">
        <f>1*8.05*5</f>
        <v>40.25</v>
      </c>
      <c r="AI409" s="4">
        <v>1</v>
      </c>
      <c r="AJ409" s="4">
        <v>8.0500000000000007</v>
      </c>
      <c r="AK409" s="4">
        <v>5</v>
      </c>
    </row>
    <row r="410" spans="22:37" x14ac:dyDescent="0.25">
      <c r="V410" s="2">
        <f>1*3*9</f>
        <v>27</v>
      </c>
      <c r="W410" s="4">
        <v>1</v>
      </c>
      <c r="X410" s="4">
        <v>3</v>
      </c>
      <c r="Y410" s="4">
        <v>9</v>
      </c>
      <c r="Z410" s="2">
        <f>1*8*8</f>
        <v>64</v>
      </c>
      <c r="AA410" s="4">
        <v>1</v>
      </c>
      <c r="AB410" s="4">
        <v>8</v>
      </c>
      <c r="AC410" s="4">
        <v>8</v>
      </c>
      <c r="AD410" s="2">
        <f>1*3.05*7</f>
        <v>21.349999999999998</v>
      </c>
      <c r="AE410" s="4">
        <v>1</v>
      </c>
      <c r="AF410" s="4">
        <v>3.05</v>
      </c>
      <c r="AG410" s="4">
        <v>7</v>
      </c>
      <c r="AH410" s="2">
        <f>1*8.05*6</f>
        <v>48.300000000000004</v>
      </c>
      <c r="AI410" s="4">
        <v>1</v>
      </c>
      <c r="AJ410" s="4">
        <v>8.0500000000000007</v>
      </c>
      <c r="AK410" s="4">
        <v>6</v>
      </c>
    </row>
    <row r="411" spans="22:37" x14ac:dyDescent="0.25">
      <c r="V411" s="2">
        <f>1*3*10</f>
        <v>30</v>
      </c>
      <c r="W411" s="4">
        <v>1</v>
      </c>
      <c r="X411" s="4">
        <v>3</v>
      </c>
      <c r="Y411" s="4">
        <v>10</v>
      </c>
      <c r="Z411" s="2">
        <f>1*8*9</f>
        <v>72</v>
      </c>
      <c r="AA411" s="4">
        <v>1</v>
      </c>
      <c r="AB411" s="4">
        <v>8</v>
      </c>
      <c r="AC411" s="4">
        <v>9</v>
      </c>
      <c r="AD411" s="2">
        <f>1*3.05*8</f>
        <v>24.4</v>
      </c>
      <c r="AE411" s="4">
        <v>1</v>
      </c>
      <c r="AF411" s="4">
        <v>3.05</v>
      </c>
      <c r="AG411" s="4">
        <v>8</v>
      </c>
      <c r="AH411" s="2">
        <f>1*8.05*7</f>
        <v>56.350000000000009</v>
      </c>
      <c r="AI411" s="4">
        <v>1</v>
      </c>
      <c r="AJ411" s="4">
        <v>8.0500000000000007</v>
      </c>
      <c r="AK411" s="4">
        <v>7</v>
      </c>
    </row>
    <row r="412" spans="22:37" x14ac:dyDescent="0.25">
      <c r="V412" s="2">
        <f>1*3*1.05</f>
        <v>3.1500000000000004</v>
      </c>
      <c r="W412" s="4">
        <v>1</v>
      </c>
      <c r="X412" s="4">
        <v>3</v>
      </c>
      <c r="Y412" s="4">
        <v>1.05</v>
      </c>
      <c r="Z412" s="2">
        <f>1*8*10</f>
        <v>80</v>
      </c>
      <c r="AA412" s="4">
        <v>1</v>
      </c>
      <c r="AB412" s="4">
        <v>8</v>
      </c>
      <c r="AC412" s="4">
        <v>10</v>
      </c>
      <c r="AD412" s="2">
        <f>1*3.05*9</f>
        <v>27.45</v>
      </c>
      <c r="AE412" s="4">
        <v>1</v>
      </c>
      <c r="AF412" s="4">
        <v>3.05</v>
      </c>
      <c r="AG412" s="4">
        <v>9</v>
      </c>
      <c r="AH412" s="2">
        <f>1*8.05*8</f>
        <v>64.400000000000006</v>
      </c>
      <c r="AI412" s="4">
        <v>1</v>
      </c>
      <c r="AJ412" s="4">
        <v>8.0500000000000007</v>
      </c>
      <c r="AK412" s="4">
        <v>8</v>
      </c>
    </row>
    <row r="413" spans="22:37" x14ac:dyDescent="0.25">
      <c r="V413" s="2">
        <f>1*3*2.05</f>
        <v>6.1499999999999995</v>
      </c>
      <c r="W413" s="4">
        <v>1</v>
      </c>
      <c r="X413" s="4">
        <v>3</v>
      </c>
      <c r="Y413" s="4">
        <v>2.0499999999999998</v>
      </c>
      <c r="Z413" s="2">
        <f>1*8*1.05</f>
        <v>8.4</v>
      </c>
      <c r="AA413" s="4">
        <v>1</v>
      </c>
      <c r="AB413" s="4">
        <v>8</v>
      </c>
      <c r="AC413" s="4">
        <v>1.05</v>
      </c>
      <c r="AD413" s="2">
        <f>1*3.05*10</f>
        <v>30.5</v>
      </c>
      <c r="AE413" s="4">
        <v>1</v>
      </c>
      <c r="AF413" s="4">
        <v>3.05</v>
      </c>
      <c r="AG413" s="4">
        <v>10</v>
      </c>
      <c r="AH413" s="2">
        <f>1*8.05*9</f>
        <v>72.45</v>
      </c>
      <c r="AI413" s="4">
        <v>1</v>
      </c>
      <c r="AJ413" s="4">
        <v>8.0500000000000007</v>
      </c>
      <c r="AK413" s="4">
        <v>9</v>
      </c>
    </row>
    <row r="414" spans="22:37" x14ac:dyDescent="0.25">
      <c r="V414" s="2">
        <f>1*3*3.05</f>
        <v>9.1499999999999986</v>
      </c>
      <c r="W414" s="4">
        <v>1</v>
      </c>
      <c r="X414" s="4">
        <v>3</v>
      </c>
      <c r="Y414" s="4">
        <v>3.05</v>
      </c>
      <c r="Z414" s="2">
        <f>1*8*2.05</f>
        <v>16.399999999999999</v>
      </c>
      <c r="AA414" s="4">
        <v>1</v>
      </c>
      <c r="AB414" s="4">
        <v>8</v>
      </c>
      <c r="AC414" s="4">
        <v>2.0499999999999998</v>
      </c>
      <c r="AD414" s="2">
        <f>1*3.05*1.05</f>
        <v>3.2025000000000001</v>
      </c>
      <c r="AE414" s="4">
        <v>1</v>
      </c>
      <c r="AF414" s="4">
        <v>3.05</v>
      </c>
      <c r="AG414" s="4">
        <v>1.05</v>
      </c>
      <c r="AH414" s="2">
        <f>1*8.05*10</f>
        <v>80.5</v>
      </c>
      <c r="AI414" s="4">
        <v>1</v>
      </c>
      <c r="AJ414" s="4">
        <v>8.0500000000000007</v>
      </c>
      <c r="AK414" s="4">
        <v>10</v>
      </c>
    </row>
    <row r="415" spans="22:37" x14ac:dyDescent="0.25">
      <c r="V415" s="2">
        <f>1*3*4.05</f>
        <v>12.149999999999999</v>
      </c>
      <c r="W415" s="4">
        <v>1</v>
      </c>
      <c r="X415" s="4">
        <v>3</v>
      </c>
      <c r="Y415" s="4">
        <v>4.05</v>
      </c>
      <c r="Z415" s="2">
        <f>1*8*3.05</f>
        <v>24.4</v>
      </c>
      <c r="AA415" s="4">
        <v>1</v>
      </c>
      <c r="AB415" s="4">
        <v>8</v>
      </c>
      <c r="AC415" s="4">
        <v>3.05</v>
      </c>
      <c r="AD415" s="2">
        <f>1*3.05*2.05</f>
        <v>6.2524999999999995</v>
      </c>
      <c r="AE415" s="4">
        <v>1</v>
      </c>
      <c r="AF415" s="4">
        <v>3.05</v>
      </c>
      <c r="AG415" s="4">
        <v>2.0499999999999998</v>
      </c>
      <c r="AH415" s="2">
        <f>1*8.05*1.05</f>
        <v>8.4525000000000006</v>
      </c>
      <c r="AI415" s="4">
        <v>1</v>
      </c>
      <c r="AJ415" s="4">
        <v>8.0500000000000007</v>
      </c>
      <c r="AK415" s="4">
        <v>1.05</v>
      </c>
    </row>
    <row r="416" spans="22:37" x14ac:dyDescent="0.25">
      <c r="V416" s="2">
        <f>1*3*5.05</f>
        <v>15.149999999999999</v>
      </c>
      <c r="W416" s="4">
        <v>1</v>
      </c>
      <c r="X416" s="4">
        <v>3</v>
      </c>
      <c r="Y416" s="4">
        <v>5.05</v>
      </c>
      <c r="Z416" s="2">
        <f>1*8*4.05</f>
        <v>32.4</v>
      </c>
      <c r="AA416" s="4">
        <v>1</v>
      </c>
      <c r="AB416" s="4">
        <v>8</v>
      </c>
      <c r="AC416" s="4">
        <v>4.05</v>
      </c>
      <c r="AD416" s="2">
        <f>1*3.05*3.05</f>
        <v>9.3024999999999984</v>
      </c>
      <c r="AE416" s="4">
        <v>1</v>
      </c>
      <c r="AF416" s="4">
        <v>3.05</v>
      </c>
      <c r="AG416" s="4">
        <v>3.05</v>
      </c>
      <c r="AH416" s="2">
        <f>1*8.05*2.05</f>
        <v>16.502500000000001</v>
      </c>
      <c r="AI416" s="4">
        <v>1</v>
      </c>
      <c r="AJ416" s="4">
        <v>8.0500000000000007</v>
      </c>
      <c r="AK416" s="4">
        <v>2.0499999999999998</v>
      </c>
    </row>
    <row r="417" spans="22:37" x14ac:dyDescent="0.25">
      <c r="V417" s="2">
        <f>1*3*6.05</f>
        <v>18.149999999999999</v>
      </c>
      <c r="W417" s="4">
        <v>1</v>
      </c>
      <c r="X417" s="4">
        <v>3</v>
      </c>
      <c r="Y417" s="4">
        <v>6.05</v>
      </c>
      <c r="Z417" s="2">
        <f>1*8*5.05</f>
        <v>40.4</v>
      </c>
      <c r="AA417" s="4">
        <v>1</v>
      </c>
      <c r="AB417" s="4">
        <v>8</v>
      </c>
      <c r="AC417" s="4">
        <v>5.05</v>
      </c>
      <c r="AD417" s="2">
        <f>1*3.05*4.05</f>
        <v>12.352499999999999</v>
      </c>
      <c r="AE417" s="4">
        <v>1</v>
      </c>
      <c r="AF417" s="4">
        <v>3.05</v>
      </c>
      <c r="AG417" s="4">
        <v>4.05</v>
      </c>
      <c r="AH417" s="2">
        <f>1*8.05*3.05</f>
        <v>24.552500000000002</v>
      </c>
      <c r="AI417" s="4">
        <v>1</v>
      </c>
      <c r="AJ417" s="4">
        <v>8.0500000000000007</v>
      </c>
      <c r="AK417" s="4">
        <v>3.05</v>
      </c>
    </row>
    <row r="418" spans="22:37" x14ac:dyDescent="0.25">
      <c r="V418" s="2">
        <f>1*3*7.05</f>
        <v>21.15</v>
      </c>
      <c r="W418" s="4">
        <v>1</v>
      </c>
      <c r="X418" s="4">
        <v>3</v>
      </c>
      <c r="Y418" s="4">
        <v>7.05</v>
      </c>
      <c r="Z418" s="2">
        <f>1*8*6.05</f>
        <v>48.4</v>
      </c>
      <c r="AA418" s="4">
        <v>1</v>
      </c>
      <c r="AB418" s="4">
        <v>8</v>
      </c>
      <c r="AC418" s="4">
        <v>6.05</v>
      </c>
      <c r="AD418" s="2">
        <f>1*3.05*5.05</f>
        <v>15.402499999999998</v>
      </c>
      <c r="AE418" s="4">
        <v>1</v>
      </c>
      <c r="AF418" s="4">
        <v>3.05</v>
      </c>
      <c r="AG418" s="4">
        <v>5.05</v>
      </c>
      <c r="AH418" s="2">
        <f>1*8.05*4.05</f>
        <v>32.602499999999999</v>
      </c>
      <c r="AI418" s="4">
        <v>1</v>
      </c>
      <c r="AJ418" s="4">
        <v>8.0500000000000007</v>
      </c>
      <c r="AK418" s="4">
        <v>4.05</v>
      </c>
    </row>
    <row r="419" spans="22:37" x14ac:dyDescent="0.25">
      <c r="V419" s="2">
        <f>1*3*8.05</f>
        <v>24.150000000000002</v>
      </c>
      <c r="W419" s="4">
        <v>1</v>
      </c>
      <c r="X419" s="4">
        <v>3</v>
      </c>
      <c r="Y419" s="4">
        <v>8.0500000000000007</v>
      </c>
      <c r="Z419" s="2">
        <f>1*8*7.05</f>
        <v>56.4</v>
      </c>
      <c r="AA419" s="4">
        <v>1</v>
      </c>
      <c r="AB419" s="4">
        <v>8</v>
      </c>
      <c r="AC419" s="4">
        <v>7.05</v>
      </c>
      <c r="AD419" s="2">
        <f>1*3.05*6.05</f>
        <v>18.452499999999997</v>
      </c>
      <c r="AE419" s="4">
        <v>1</v>
      </c>
      <c r="AF419" s="4">
        <v>3.05</v>
      </c>
      <c r="AG419" s="4">
        <v>6.05</v>
      </c>
      <c r="AH419" s="2">
        <f>1*8.05*5.05</f>
        <v>40.652500000000003</v>
      </c>
      <c r="AI419" s="4">
        <v>1</v>
      </c>
      <c r="AJ419" s="4">
        <v>8.0500000000000007</v>
      </c>
      <c r="AK419" s="4">
        <v>5.05</v>
      </c>
    </row>
    <row r="420" spans="22:37" x14ac:dyDescent="0.25">
      <c r="V420" s="2">
        <f>1*3*9.05</f>
        <v>27.150000000000002</v>
      </c>
      <c r="W420" s="4">
        <v>1</v>
      </c>
      <c r="X420" s="4">
        <v>3</v>
      </c>
      <c r="Y420" s="4">
        <v>9.0500000000000007</v>
      </c>
      <c r="Z420" s="2">
        <f>1*8*8.05</f>
        <v>64.400000000000006</v>
      </c>
      <c r="AA420" s="4">
        <v>1</v>
      </c>
      <c r="AB420" s="4">
        <v>8</v>
      </c>
      <c r="AC420" s="4">
        <v>8.0500000000000007</v>
      </c>
      <c r="AD420" s="2">
        <f>1*3.05*7.05</f>
        <v>21.502499999999998</v>
      </c>
      <c r="AE420" s="4">
        <v>1</v>
      </c>
      <c r="AF420" s="4">
        <v>3.05</v>
      </c>
      <c r="AG420" s="4">
        <v>7.05</v>
      </c>
      <c r="AH420" s="2">
        <f>1*8.05*6.05</f>
        <v>48.702500000000001</v>
      </c>
      <c r="AI420" s="4">
        <v>1</v>
      </c>
      <c r="AJ420" s="4">
        <v>8.0500000000000007</v>
      </c>
      <c r="AK420" s="4">
        <v>6.05</v>
      </c>
    </row>
    <row r="421" spans="22:37" x14ac:dyDescent="0.25">
      <c r="V421" s="2">
        <f>1*3*10.05</f>
        <v>30.150000000000002</v>
      </c>
      <c r="W421" s="4">
        <v>1</v>
      </c>
      <c r="X421" s="4">
        <v>3</v>
      </c>
      <c r="Y421" s="4">
        <v>10.050000000000001</v>
      </c>
      <c r="Z421" s="2">
        <f>1*8*9.05</f>
        <v>72.400000000000006</v>
      </c>
      <c r="AA421" s="4">
        <v>1</v>
      </c>
      <c r="AB421" s="4">
        <v>8</v>
      </c>
      <c r="AC421" s="4">
        <v>9.0500000000000007</v>
      </c>
      <c r="AD421" s="2">
        <f>1*3.05*8.05</f>
        <v>24.552500000000002</v>
      </c>
      <c r="AE421" s="4">
        <v>1</v>
      </c>
      <c r="AF421" s="4">
        <v>3.05</v>
      </c>
      <c r="AG421" s="4">
        <v>8.0500000000000007</v>
      </c>
      <c r="AH421" s="2">
        <f>1*8.05*7.05</f>
        <v>56.752500000000005</v>
      </c>
      <c r="AI421" s="4">
        <v>1</v>
      </c>
      <c r="AJ421" s="4">
        <v>8.0500000000000007</v>
      </c>
      <c r="AK421" s="4">
        <v>7.05</v>
      </c>
    </row>
    <row r="422" spans="22:37" x14ac:dyDescent="0.25">
      <c r="V422" s="2">
        <f>1*3*1.1</f>
        <v>3.3000000000000003</v>
      </c>
      <c r="W422" s="4">
        <v>1</v>
      </c>
      <c r="X422" s="4">
        <v>3</v>
      </c>
      <c r="Y422" s="4">
        <v>1.1000000000000001</v>
      </c>
      <c r="Z422" s="2">
        <f>1*8*10.05</f>
        <v>80.400000000000006</v>
      </c>
      <c r="AA422" s="4">
        <v>1</v>
      </c>
      <c r="AB422" s="4">
        <v>8</v>
      </c>
      <c r="AC422" s="4">
        <v>10.050000000000001</v>
      </c>
      <c r="AD422" s="2">
        <f>1*3.05*9.05</f>
        <v>27.602499999999999</v>
      </c>
      <c r="AE422" s="4">
        <v>1</v>
      </c>
      <c r="AF422" s="4">
        <v>3.05</v>
      </c>
      <c r="AG422" s="4">
        <v>9.0500000000000007</v>
      </c>
      <c r="AH422" s="2">
        <f>1*8.05*8.05</f>
        <v>64.802500000000009</v>
      </c>
      <c r="AI422" s="4">
        <v>1</v>
      </c>
      <c r="AJ422" s="4">
        <v>8.0500000000000007</v>
      </c>
      <c r="AK422" s="4">
        <v>8.0500000000000007</v>
      </c>
    </row>
    <row r="423" spans="22:37" x14ac:dyDescent="0.25">
      <c r="V423" s="2">
        <f>1*3*2.1</f>
        <v>6.3000000000000007</v>
      </c>
      <c r="W423" s="4">
        <v>1</v>
      </c>
      <c r="X423" s="4">
        <v>3</v>
      </c>
      <c r="Y423" s="4">
        <v>2.0999999999999996</v>
      </c>
      <c r="Z423" s="2">
        <f>1*8*1.1</f>
        <v>8.8000000000000007</v>
      </c>
      <c r="AA423" s="4">
        <v>1</v>
      </c>
      <c r="AB423" s="4">
        <v>8</v>
      </c>
      <c r="AC423" s="4">
        <v>1.1000000000000001</v>
      </c>
      <c r="AD423" s="2">
        <f>1*3.05*10.05</f>
        <v>30.6525</v>
      </c>
      <c r="AE423" s="4">
        <v>1</v>
      </c>
      <c r="AF423" s="4">
        <v>3.05</v>
      </c>
      <c r="AG423" s="4">
        <v>10.050000000000001</v>
      </c>
      <c r="AH423" s="2">
        <f>1*8.05*9.05</f>
        <v>72.852500000000006</v>
      </c>
      <c r="AI423" s="4">
        <v>1</v>
      </c>
      <c r="AJ423" s="4">
        <v>8.0500000000000007</v>
      </c>
      <c r="AK423" s="4">
        <v>9.0500000000000007</v>
      </c>
    </row>
    <row r="424" spans="22:37" x14ac:dyDescent="0.25">
      <c r="V424" s="2">
        <f>1*3*3.1</f>
        <v>9.3000000000000007</v>
      </c>
      <c r="W424" s="4">
        <v>1</v>
      </c>
      <c r="X424" s="4">
        <v>3</v>
      </c>
      <c r="Y424" s="4">
        <v>3.0999999999999996</v>
      </c>
      <c r="Z424" s="2">
        <f>1*8*2.1</f>
        <v>16.8</v>
      </c>
      <c r="AA424" s="4">
        <v>1</v>
      </c>
      <c r="AB424" s="4">
        <v>8</v>
      </c>
      <c r="AC424" s="4">
        <v>2.0999999999999996</v>
      </c>
      <c r="AD424" s="2">
        <f>1*3.05*1.1</f>
        <v>3.355</v>
      </c>
      <c r="AE424" s="4">
        <v>1</v>
      </c>
      <c r="AF424" s="4">
        <v>3.05</v>
      </c>
      <c r="AG424" s="4">
        <v>1.1000000000000001</v>
      </c>
      <c r="AH424" s="2">
        <f>1*8.05*10.05</f>
        <v>80.902500000000018</v>
      </c>
      <c r="AI424" s="4">
        <v>1</v>
      </c>
      <c r="AJ424" s="4">
        <v>8.0500000000000007</v>
      </c>
      <c r="AK424" s="4">
        <v>10.050000000000001</v>
      </c>
    </row>
    <row r="425" spans="22:37" x14ac:dyDescent="0.25">
      <c r="V425" s="2">
        <f>1*3*4.1</f>
        <v>12.299999999999999</v>
      </c>
      <c r="W425" s="4">
        <v>1</v>
      </c>
      <c r="X425" s="4">
        <v>3</v>
      </c>
      <c r="Y425" s="4">
        <v>4.0999999999999996</v>
      </c>
      <c r="Z425" s="2">
        <f>1*8*3.1</f>
        <v>24.8</v>
      </c>
      <c r="AA425" s="4">
        <v>1</v>
      </c>
      <c r="AB425" s="4">
        <v>8</v>
      </c>
      <c r="AC425" s="4">
        <v>3.0999999999999996</v>
      </c>
      <c r="AD425" s="2">
        <f>1*3.05*2.1</f>
        <v>6.4050000000000002</v>
      </c>
      <c r="AE425" s="4">
        <v>1</v>
      </c>
      <c r="AF425" s="4">
        <v>3.05</v>
      </c>
      <c r="AG425" s="4">
        <v>2.0999999999999996</v>
      </c>
      <c r="AH425" s="2">
        <f>1*8.05*1.1</f>
        <v>8.8550000000000022</v>
      </c>
      <c r="AI425" s="4">
        <v>1</v>
      </c>
      <c r="AJ425" s="4">
        <v>8.0500000000000007</v>
      </c>
      <c r="AK425" s="4">
        <v>1.1000000000000001</v>
      </c>
    </row>
    <row r="426" spans="22:37" x14ac:dyDescent="0.25">
      <c r="V426" s="2">
        <f>1*3*5.1</f>
        <v>15.299999999999999</v>
      </c>
      <c r="W426" s="4">
        <v>1</v>
      </c>
      <c r="X426" s="4">
        <v>3</v>
      </c>
      <c r="Y426" s="4">
        <v>5.0999999999999996</v>
      </c>
      <c r="Z426" s="2">
        <f>1*8*4.1</f>
        <v>32.799999999999997</v>
      </c>
      <c r="AA426" s="4">
        <v>1</v>
      </c>
      <c r="AB426" s="4">
        <v>8</v>
      </c>
      <c r="AC426" s="4">
        <v>4.0999999999999996</v>
      </c>
      <c r="AD426" s="2">
        <f>1*3.05*3.1</f>
        <v>9.4550000000000001</v>
      </c>
      <c r="AE426" s="4">
        <v>1</v>
      </c>
      <c r="AF426" s="4">
        <v>3.05</v>
      </c>
      <c r="AG426" s="4">
        <v>3.0999999999999996</v>
      </c>
      <c r="AH426" s="2">
        <f>1*8.05*2.1</f>
        <v>16.905000000000001</v>
      </c>
      <c r="AI426" s="4">
        <v>1</v>
      </c>
      <c r="AJ426" s="4">
        <v>8.0500000000000007</v>
      </c>
      <c r="AK426" s="4">
        <v>2.0999999999999996</v>
      </c>
    </row>
    <row r="427" spans="22:37" x14ac:dyDescent="0.25">
      <c r="V427" s="2">
        <f>1*3*6.1</f>
        <v>18.299999999999997</v>
      </c>
      <c r="W427" s="4">
        <v>1</v>
      </c>
      <c r="X427" s="4">
        <v>3</v>
      </c>
      <c r="Y427" s="4">
        <v>6.1</v>
      </c>
      <c r="Z427" s="2">
        <f>1*8*5.1</f>
        <v>40.799999999999997</v>
      </c>
      <c r="AA427" s="4">
        <v>1</v>
      </c>
      <c r="AB427" s="4">
        <v>8</v>
      </c>
      <c r="AC427" s="4">
        <v>5.0999999999999996</v>
      </c>
      <c r="AD427" s="2">
        <f>1*3.05*4.1</f>
        <v>12.504999999999999</v>
      </c>
      <c r="AE427" s="4">
        <v>1</v>
      </c>
      <c r="AF427" s="4">
        <v>3.05</v>
      </c>
      <c r="AG427" s="4">
        <v>4.0999999999999996</v>
      </c>
      <c r="AH427" s="2">
        <f>1*8.05*3.1</f>
        <v>24.955000000000002</v>
      </c>
      <c r="AI427" s="4">
        <v>1</v>
      </c>
      <c r="AJ427" s="4">
        <v>8.0500000000000007</v>
      </c>
      <c r="AK427" s="4">
        <v>3.0999999999999996</v>
      </c>
    </row>
    <row r="428" spans="22:37" x14ac:dyDescent="0.25">
      <c r="V428" s="2">
        <f>1*3*7.1</f>
        <v>21.299999999999997</v>
      </c>
      <c r="W428" s="4">
        <v>1</v>
      </c>
      <c r="X428" s="4">
        <v>3</v>
      </c>
      <c r="Y428" s="4">
        <v>7.1</v>
      </c>
      <c r="Z428" s="2">
        <f>1*8*6.1</f>
        <v>48.8</v>
      </c>
      <c r="AA428" s="4">
        <v>1</v>
      </c>
      <c r="AB428" s="4">
        <v>8</v>
      </c>
      <c r="AC428" s="4">
        <v>6.1</v>
      </c>
      <c r="AD428" s="2">
        <f>1*3.05*5.1</f>
        <v>15.554999999999998</v>
      </c>
      <c r="AE428" s="4">
        <v>1</v>
      </c>
      <c r="AF428" s="4">
        <v>3.05</v>
      </c>
      <c r="AG428" s="4">
        <v>5.0999999999999996</v>
      </c>
      <c r="AH428" s="2">
        <f>1*8.05*4.1</f>
        <v>33.005000000000003</v>
      </c>
      <c r="AI428" s="4">
        <v>1</v>
      </c>
      <c r="AJ428" s="4">
        <v>8.0500000000000007</v>
      </c>
      <c r="AK428" s="4">
        <v>4.0999999999999996</v>
      </c>
    </row>
    <row r="429" spans="22:37" x14ac:dyDescent="0.25">
      <c r="V429" s="2">
        <f>1*3*8.1</f>
        <v>24.299999999999997</v>
      </c>
      <c r="W429" s="4">
        <v>1</v>
      </c>
      <c r="X429" s="4">
        <v>3</v>
      </c>
      <c r="Y429" s="4">
        <v>8.1000000000000014</v>
      </c>
      <c r="Z429" s="2">
        <f>1*8*7.1</f>
        <v>56.8</v>
      </c>
      <c r="AA429" s="4">
        <v>1</v>
      </c>
      <c r="AB429" s="4">
        <v>8</v>
      </c>
      <c r="AC429" s="4">
        <v>7.1</v>
      </c>
      <c r="AD429" s="2">
        <f>1*3.05*6.1</f>
        <v>18.604999999999997</v>
      </c>
      <c r="AE429" s="4">
        <v>1</v>
      </c>
      <c r="AF429" s="4">
        <v>3.05</v>
      </c>
      <c r="AG429" s="4">
        <v>6.1</v>
      </c>
      <c r="AH429" s="2">
        <f>1*8.05*5.1</f>
        <v>41.055</v>
      </c>
      <c r="AI429" s="4">
        <v>1</v>
      </c>
      <c r="AJ429" s="4">
        <v>8.0500000000000007</v>
      </c>
      <c r="AK429" s="4">
        <v>5.0999999999999996</v>
      </c>
    </row>
    <row r="430" spans="22:37" x14ac:dyDescent="0.25">
      <c r="V430" s="2">
        <f>1*3*9.1</f>
        <v>27.299999999999997</v>
      </c>
      <c r="W430" s="4">
        <v>1</v>
      </c>
      <c r="X430" s="4">
        <v>3</v>
      </c>
      <c r="Y430" s="4">
        <v>9.1000000000000014</v>
      </c>
      <c r="Z430" s="2">
        <f>1*8*8.1</f>
        <v>64.8</v>
      </c>
      <c r="AA430" s="4">
        <v>1</v>
      </c>
      <c r="AB430" s="4">
        <v>8</v>
      </c>
      <c r="AC430" s="4">
        <v>8.1000000000000014</v>
      </c>
      <c r="AD430" s="2">
        <f>1*3.05*7.1</f>
        <v>21.654999999999998</v>
      </c>
      <c r="AE430" s="4">
        <v>1</v>
      </c>
      <c r="AF430" s="4">
        <v>3.05</v>
      </c>
      <c r="AG430" s="4">
        <v>7.1</v>
      </c>
      <c r="AH430" s="2">
        <f>1*8.05*6.1</f>
        <v>49.105000000000004</v>
      </c>
      <c r="AI430" s="4">
        <v>1</v>
      </c>
      <c r="AJ430" s="4">
        <v>8.0500000000000007</v>
      </c>
      <c r="AK430" s="4">
        <v>6.1</v>
      </c>
    </row>
    <row r="431" spans="22:37" x14ac:dyDescent="0.25">
      <c r="V431" s="2">
        <f>1*3*10.1</f>
        <v>30.299999999999997</v>
      </c>
      <c r="W431" s="4">
        <v>1</v>
      </c>
      <c r="X431" s="4">
        <v>3</v>
      </c>
      <c r="Y431" s="4">
        <v>10.100000000000001</v>
      </c>
      <c r="Z431" s="2">
        <f>1*8*9.1</f>
        <v>72.8</v>
      </c>
      <c r="AA431" s="4">
        <v>1</v>
      </c>
      <c r="AB431" s="4">
        <v>8</v>
      </c>
      <c r="AC431" s="4">
        <v>9.1000000000000014</v>
      </c>
      <c r="AD431" s="2">
        <f>1*3.05*8.1</f>
        <v>24.704999999999998</v>
      </c>
      <c r="AE431" s="4">
        <v>1</v>
      </c>
      <c r="AF431" s="4">
        <v>3.05</v>
      </c>
      <c r="AG431" s="4">
        <v>8.1000000000000014</v>
      </c>
      <c r="AH431" s="2">
        <f>1*8.05*7.1</f>
        <v>57.155000000000001</v>
      </c>
      <c r="AI431" s="4">
        <v>1</v>
      </c>
      <c r="AJ431" s="4">
        <v>8.0500000000000007</v>
      </c>
      <c r="AK431" s="4">
        <v>7.1</v>
      </c>
    </row>
    <row r="432" spans="22:37" x14ac:dyDescent="0.25">
      <c r="V432" s="2">
        <f>1*3*1.15</f>
        <v>3.4499999999999997</v>
      </c>
      <c r="W432" s="4">
        <v>1</v>
      </c>
      <c r="X432" s="4">
        <v>3</v>
      </c>
      <c r="Y432" s="4">
        <v>1.1500000000000001</v>
      </c>
      <c r="Z432" s="2">
        <f>1*8*10.1</f>
        <v>80.8</v>
      </c>
      <c r="AA432" s="4">
        <v>1</v>
      </c>
      <c r="AB432" s="4">
        <v>8</v>
      </c>
      <c r="AC432" s="4">
        <v>10.100000000000001</v>
      </c>
      <c r="AD432" s="2">
        <f>1*3.05*9.1</f>
        <v>27.754999999999999</v>
      </c>
      <c r="AE432" s="4">
        <v>1</v>
      </c>
      <c r="AF432" s="4">
        <v>3.05</v>
      </c>
      <c r="AG432" s="4">
        <v>9.1000000000000014</v>
      </c>
      <c r="AH432" s="2">
        <f>1*8.05*8.1</f>
        <v>65.204999999999998</v>
      </c>
      <c r="AI432" s="4">
        <v>1</v>
      </c>
      <c r="AJ432" s="4">
        <v>8.0500000000000007</v>
      </c>
      <c r="AK432" s="4">
        <v>8.1000000000000014</v>
      </c>
    </row>
    <row r="433" spans="22:37" x14ac:dyDescent="0.25">
      <c r="V433" s="2">
        <f>1*3*2.15</f>
        <v>6.4499999999999993</v>
      </c>
      <c r="W433" s="4">
        <v>1</v>
      </c>
      <c r="X433" s="4">
        <v>3</v>
      </c>
      <c r="Y433" s="4">
        <v>2.1499999999999995</v>
      </c>
      <c r="Z433" s="2">
        <f>1*8*1.15</f>
        <v>9.1999999999999993</v>
      </c>
      <c r="AA433" s="4">
        <v>1</v>
      </c>
      <c r="AB433" s="4">
        <v>8</v>
      </c>
      <c r="AC433" s="4">
        <v>1.1500000000000001</v>
      </c>
      <c r="AD433" s="2">
        <f>1*3.05*10.1</f>
        <v>30.804999999999996</v>
      </c>
      <c r="AE433" s="4">
        <v>1</v>
      </c>
      <c r="AF433" s="4">
        <v>3.05</v>
      </c>
      <c r="AG433" s="4">
        <v>10.100000000000001</v>
      </c>
      <c r="AH433" s="2">
        <f>1*8.05*9.1</f>
        <v>73.25500000000001</v>
      </c>
      <c r="AI433" s="4">
        <v>1</v>
      </c>
      <c r="AJ433" s="4">
        <v>8.0500000000000007</v>
      </c>
      <c r="AK433" s="4">
        <v>9.1000000000000014</v>
      </c>
    </row>
    <row r="434" spans="22:37" x14ac:dyDescent="0.25">
      <c r="V434" s="2">
        <f>1*3*3.15</f>
        <v>9.4499999999999993</v>
      </c>
      <c r="W434" s="4">
        <v>1</v>
      </c>
      <c r="X434" s="4">
        <v>3</v>
      </c>
      <c r="Y434" s="4">
        <v>3.1499999999999995</v>
      </c>
      <c r="Z434" s="2">
        <f>1*8*2.15</f>
        <v>17.2</v>
      </c>
      <c r="AA434" s="4">
        <v>1</v>
      </c>
      <c r="AB434" s="4">
        <v>8</v>
      </c>
      <c r="AC434" s="4">
        <v>2.1499999999999995</v>
      </c>
      <c r="AD434" s="2">
        <f>1*3.05*1.15</f>
        <v>3.5074999999999994</v>
      </c>
      <c r="AE434" s="4">
        <v>1</v>
      </c>
      <c r="AF434" s="4">
        <v>3.05</v>
      </c>
      <c r="AG434" s="4">
        <v>1.1500000000000001</v>
      </c>
      <c r="AH434" s="2">
        <f>1*8.05*10.1</f>
        <v>81.305000000000007</v>
      </c>
      <c r="AI434" s="4">
        <v>1</v>
      </c>
      <c r="AJ434" s="4">
        <v>8.0500000000000007</v>
      </c>
      <c r="AK434" s="4">
        <v>10.100000000000001</v>
      </c>
    </row>
    <row r="435" spans="22:37" x14ac:dyDescent="0.25">
      <c r="V435" s="2">
        <f>1*3*4.15</f>
        <v>12.450000000000001</v>
      </c>
      <c r="W435" s="4">
        <v>1</v>
      </c>
      <c r="X435" s="4">
        <v>3</v>
      </c>
      <c r="Y435" s="4">
        <v>4.1499999999999995</v>
      </c>
      <c r="Z435" s="2">
        <f>1*8*3.15</f>
        <v>25.2</v>
      </c>
      <c r="AA435" s="4">
        <v>1</v>
      </c>
      <c r="AB435" s="4">
        <v>8</v>
      </c>
      <c r="AC435" s="4">
        <v>3.1499999999999995</v>
      </c>
      <c r="AD435" s="2">
        <f>1*3.05*2.15</f>
        <v>6.5574999999999992</v>
      </c>
      <c r="AE435" s="4">
        <v>1</v>
      </c>
      <c r="AF435" s="4">
        <v>3.05</v>
      </c>
      <c r="AG435" s="4">
        <v>2.1499999999999995</v>
      </c>
      <c r="AH435" s="2">
        <f>1*8.05*1.15</f>
        <v>9.2575000000000003</v>
      </c>
      <c r="AI435" s="4">
        <v>1</v>
      </c>
      <c r="AJ435" s="4">
        <v>8.0500000000000007</v>
      </c>
      <c r="AK435" s="4">
        <v>1.1500000000000001</v>
      </c>
    </row>
    <row r="436" spans="22:37" x14ac:dyDescent="0.25">
      <c r="V436" s="2">
        <f>1*3*5.15</f>
        <v>15.450000000000001</v>
      </c>
      <c r="W436" s="4">
        <v>1</v>
      </c>
      <c r="X436" s="4">
        <v>3</v>
      </c>
      <c r="Y436" s="4">
        <v>5.1499999999999995</v>
      </c>
      <c r="Z436" s="2">
        <f>1*8*4.15</f>
        <v>33.200000000000003</v>
      </c>
      <c r="AA436" s="4">
        <v>1</v>
      </c>
      <c r="AB436" s="4">
        <v>8</v>
      </c>
      <c r="AC436" s="4">
        <v>4.1499999999999995</v>
      </c>
      <c r="AD436" s="2">
        <f>1*3.05*3.15</f>
        <v>9.6074999999999999</v>
      </c>
      <c r="AE436" s="4">
        <v>1</v>
      </c>
      <c r="AF436" s="4">
        <v>3.05</v>
      </c>
      <c r="AG436" s="4">
        <v>3.1499999999999995</v>
      </c>
      <c r="AH436" s="2">
        <f>1*8.05*2.15</f>
        <v>17.307500000000001</v>
      </c>
      <c r="AI436" s="4">
        <v>1</v>
      </c>
      <c r="AJ436" s="4">
        <v>8.0500000000000007</v>
      </c>
      <c r="AK436" s="4">
        <v>2.1499999999999995</v>
      </c>
    </row>
    <row r="437" spans="22:37" x14ac:dyDescent="0.25">
      <c r="V437" s="2">
        <f>1*3*6.15</f>
        <v>18.450000000000003</v>
      </c>
      <c r="W437" s="4">
        <v>1</v>
      </c>
      <c r="X437" s="4">
        <v>3</v>
      </c>
      <c r="Y437" s="4">
        <v>6.1499999999999995</v>
      </c>
      <c r="Z437" s="2">
        <f>1*8*5.15</f>
        <v>41.2</v>
      </c>
      <c r="AA437" s="4">
        <v>1</v>
      </c>
      <c r="AB437" s="4">
        <v>8</v>
      </c>
      <c r="AC437" s="4">
        <v>5.1499999999999995</v>
      </c>
      <c r="AD437" s="2">
        <f>1*3.05*4.15</f>
        <v>12.657500000000001</v>
      </c>
      <c r="AE437" s="4">
        <v>1</v>
      </c>
      <c r="AF437" s="4">
        <v>3.05</v>
      </c>
      <c r="AG437" s="4">
        <v>4.1499999999999995</v>
      </c>
      <c r="AH437" s="2">
        <f>1*8.05*3.15</f>
        <v>25.357500000000002</v>
      </c>
      <c r="AI437" s="4">
        <v>1</v>
      </c>
      <c r="AJ437" s="4">
        <v>8.0500000000000007</v>
      </c>
      <c r="AK437" s="4">
        <v>3.1499999999999995</v>
      </c>
    </row>
    <row r="438" spans="22:37" x14ac:dyDescent="0.25">
      <c r="V438" s="2">
        <f>1*3*7.15</f>
        <v>21.450000000000003</v>
      </c>
      <c r="W438" s="4">
        <v>1</v>
      </c>
      <c r="X438" s="4">
        <v>3</v>
      </c>
      <c r="Y438" s="4">
        <v>7.1499999999999995</v>
      </c>
      <c r="Z438" s="2">
        <f>1*8*6.15</f>
        <v>49.2</v>
      </c>
      <c r="AA438" s="4">
        <v>1</v>
      </c>
      <c r="AB438" s="4">
        <v>8</v>
      </c>
      <c r="AC438" s="4">
        <v>6.1499999999999995</v>
      </c>
      <c r="AD438" s="2">
        <f>1*3.05*5.15</f>
        <v>15.7075</v>
      </c>
      <c r="AE438" s="4">
        <v>1</v>
      </c>
      <c r="AF438" s="4">
        <v>3.05</v>
      </c>
      <c r="AG438" s="4">
        <v>5.1499999999999995</v>
      </c>
      <c r="AH438" s="2">
        <f>1*8.05*4.15</f>
        <v>33.407500000000006</v>
      </c>
      <c r="AI438" s="4">
        <v>1</v>
      </c>
      <c r="AJ438" s="4">
        <v>8.0500000000000007</v>
      </c>
      <c r="AK438" s="4">
        <v>4.1499999999999995</v>
      </c>
    </row>
    <row r="439" spans="22:37" x14ac:dyDescent="0.25">
      <c r="V439" s="2">
        <f>1*3*8.15</f>
        <v>24.450000000000003</v>
      </c>
      <c r="W439" s="4">
        <v>1</v>
      </c>
      <c r="X439" s="4">
        <v>3</v>
      </c>
      <c r="Y439" s="4">
        <v>8.1500000000000021</v>
      </c>
      <c r="Z439" s="2">
        <f>1*8*7.15</f>
        <v>57.2</v>
      </c>
      <c r="AA439" s="4">
        <v>1</v>
      </c>
      <c r="AB439" s="4">
        <v>8</v>
      </c>
      <c r="AC439" s="4">
        <v>7.1499999999999995</v>
      </c>
      <c r="AD439" s="2">
        <f>1*3.05*6.15</f>
        <v>18.7575</v>
      </c>
      <c r="AE439" s="4">
        <v>1</v>
      </c>
      <c r="AF439" s="4">
        <v>3.05</v>
      </c>
      <c r="AG439" s="4">
        <v>6.1499999999999995</v>
      </c>
      <c r="AH439" s="2">
        <f>1*8.05*5.15</f>
        <v>41.457500000000003</v>
      </c>
      <c r="AI439" s="4">
        <v>1</v>
      </c>
      <c r="AJ439" s="4">
        <v>8.0500000000000007</v>
      </c>
      <c r="AK439" s="4">
        <v>5.1499999999999995</v>
      </c>
    </row>
    <row r="440" spans="22:37" x14ac:dyDescent="0.25">
      <c r="V440" s="2">
        <f>1*3*9.15</f>
        <v>27.450000000000003</v>
      </c>
      <c r="W440" s="4">
        <v>1</v>
      </c>
      <c r="X440" s="4">
        <v>3</v>
      </c>
      <c r="Y440" s="4">
        <v>9.1500000000000021</v>
      </c>
      <c r="Z440" s="2">
        <f>1*8*8.15</f>
        <v>65.2</v>
      </c>
      <c r="AA440" s="4">
        <v>1</v>
      </c>
      <c r="AB440" s="4">
        <v>8</v>
      </c>
      <c r="AC440" s="4">
        <v>8.1500000000000021</v>
      </c>
      <c r="AD440" s="2">
        <f>1*3.05*7.15</f>
        <v>21.807500000000001</v>
      </c>
      <c r="AE440" s="4">
        <v>1</v>
      </c>
      <c r="AF440" s="4">
        <v>3.05</v>
      </c>
      <c r="AG440" s="4">
        <v>7.1499999999999995</v>
      </c>
      <c r="AH440" s="2">
        <f>1*8.05*6.15</f>
        <v>49.507500000000007</v>
      </c>
      <c r="AI440" s="4">
        <v>1</v>
      </c>
      <c r="AJ440" s="4">
        <v>8.0500000000000007</v>
      </c>
      <c r="AK440" s="4">
        <v>6.1499999999999995</v>
      </c>
    </row>
    <row r="441" spans="22:37" x14ac:dyDescent="0.25">
      <c r="V441" s="2">
        <f>1*3*10.15</f>
        <v>30.450000000000003</v>
      </c>
      <c r="W441" s="4">
        <v>1</v>
      </c>
      <c r="X441" s="4">
        <v>3</v>
      </c>
      <c r="Y441" s="4">
        <v>10.150000000000002</v>
      </c>
      <c r="Z441" s="2">
        <f>1*8*9.15</f>
        <v>73.2</v>
      </c>
      <c r="AA441" s="4">
        <v>1</v>
      </c>
      <c r="AB441" s="4">
        <v>8</v>
      </c>
      <c r="AC441" s="4">
        <v>9.1500000000000021</v>
      </c>
      <c r="AD441" s="2">
        <f>1*3.05*8.15</f>
        <v>24.857499999999998</v>
      </c>
      <c r="AE441" s="4">
        <v>1</v>
      </c>
      <c r="AF441" s="4">
        <v>3.05</v>
      </c>
      <c r="AG441" s="4">
        <v>8.1500000000000021</v>
      </c>
      <c r="AH441" s="2">
        <f>1*8.05*7.15</f>
        <v>57.557500000000005</v>
      </c>
      <c r="AI441" s="4">
        <v>1</v>
      </c>
      <c r="AJ441" s="4">
        <v>8.0500000000000007</v>
      </c>
      <c r="AK441" s="4">
        <v>7.1499999999999995</v>
      </c>
    </row>
    <row r="442" spans="22:37" x14ac:dyDescent="0.25">
      <c r="V442" s="2">
        <f>1*3*1.2</f>
        <v>3.5999999999999996</v>
      </c>
      <c r="W442" s="4">
        <v>1</v>
      </c>
      <c r="X442" s="4">
        <v>3</v>
      </c>
      <c r="Y442" s="4">
        <v>1.2000000000000002</v>
      </c>
      <c r="Z442" s="2">
        <f>1*8*10.15</f>
        <v>81.2</v>
      </c>
      <c r="AA442" s="4">
        <v>1</v>
      </c>
      <c r="AB442" s="4">
        <v>8</v>
      </c>
      <c r="AC442" s="4">
        <v>10.150000000000002</v>
      </c>
      <c r="AD442" s="2">
        <f>1*3.05*9.15</f>
        <v>27.907499999999999</v>
      </c>
      <c r="AE442" s="4">
        <v>1</v>
      </c>
      <c r="AF442" s="4">
        <v>3.05</v>
      </c>
      <c r="AG442" s="4">
        <v>9.1500000000000021</v>
      </c>
      <c r="AH442" s="2">
        <f>1*8.05*8.15</f>
        <v>65.607500000000002</v>
      </c>
      <c r="AI442" s="4">
        <v>1</v>
      </c>
      <c r="AJ442" s="4">
        <v>8.0500000000000007</v>
      </c>
      <c r="AK442" s="4">
        <v>8.1500000000000021</v>
      </c>
    </row>
    <row r="443" spans="22:37" x14ac:dyDescent="0.25">
      <c r="V443" s="2">
        <f>1*3*2.2</f>
        <v>6.6000000000000005</v>
      </c>
      <c r="W443" s="4">
        <v>1</v>
      </c>
      <c r="X443" s="4">
        <v>3</v>
      </c>
      <c r="Y443" s="4">
        <v>2.1999999999999993</v>
      </c>
      <c r="Z443" s="2">
        <f>1*8*1.2</f>
        <v>9.6</v>
      </c>
      <c r="AA443" s="4">
        <v>1</v>
      </c>
      <c r="AB443" s="4">
        <v>8</v>
      </c>
      <c r="AC443" s="4">
        <v>1.2000000000000002</v>
      </c>
      <c r="AD443" s="2">
        <f>1*3.05*10.15</f>
        <v>30.9575</v>
      </c>
      <c r="AE443" s="4">
        <v>1</v>
      </c>
      <c r="AF443" s="4">
        <v>3.05</v>
      </c>
      <c r="AG443" s="4">
        <v>10.150000000000002</v>
      </c>
      <c r="AH443" s="2">
        <f>1*8.05*9.15</f>
        <v>73.657500000000013</v>
      </c>
      <c r="AI443" s="4">
        <v>1</v>
      </c>
      <c r="AJ443" s="4">
        <v>8.0500000000000007</v>
      </c>
      <c r="AK443" s="4">
        <v>9.1500000000000021</v>
      </c>
    </row>
    <row r="444" spans="22:37" x14ac:dyDescent="0.25">
      <c r="V444" s="2">
        <f>1*3*3.2</f>
        <v>9.6000000000000014</v>
      </c>
      <c r="W444" s="4">
        <v>1</v>
      </c>
      <c r="X444" s="4">
        <v>3</v>
      </c>
      <c r="Y444" s="4">
        <v>3.1999999999999993</v>
      </c>
      <c r="Z444" s="2">
        <f>1*8*2.2</f>
        <v>17.600000000000001</v>
      </c>
      <c r="AA444" s="4">
        <v>1</v>
      </c>
      <c r="AB444" s="4">
        <v>8</v>
      </c>
      <c r="AC444" s="4">
        <v>2.1999999999999993</v>
      </c>
      <c r="AD444" s="2">
        <f>1*3.05*1.2</f>
        <v>3.6599999999999997</v>
      </c>
      <c r="AE444" s="4">
        <v>1</v>
      </c>
      <c r="AF444" s="4">
        <v>3.05</v>
      </c>
      <c r="AG444" s="4">
        <v>1.2000000000000002</v>
      </c>
      <c r="AH444" s="2">
        <f>1*8.05*10.15</f>
        <v>81.70750000000001</v>
      </c>
      <c r="AI444" s="4">
        <v>1</v>
      </c>
      <c r="AJ444" s="4">
        <v>8.0500000000000007</v>
      </c>
      <c r="AK444" s="4">
        <v>10.150000000000002</v>
      </c>
    </row>
    <row r="445" spans="22:37" x14ac:dyDescent="0.25">
      <c r="V445" s="2">
        <f>1*3*4.2</f>
        <v>12.600000000000001</v>
      </c>
      <c r="W445" s="4">
        <v>1</v>
      </c>
      <c r="X445" s="4">
        <v>3</v>
      </c>
      <c r="Y445" s="4">
        <v>4.1999999999999993</v>
      </c>
      <c r="Z445" s="2">
        <f>1*8*3.2</f>
        <v>25.6</v>
      </c>
      <c r="AA445" s="4">
        <v>1</v>
      </c>
      <c r="AB445" s="4">
        <v>8</v>
      </c>
      <c r="AC445" s="4">
        <v>3.1999999999999993</v>
      </c>
      <c r="AD445" s="2">
        <f>1*3.05*2.2</f>
        <v>6.71</v>
      </c>
      <c r="AE445" s="4">
        <v>1</v>
      </c>
      <c r="AF445" s="4">
        <v>3.05</v>
      </c>
      <c r="AG445" s="4">
        <v>2.1999999999999993</v>
      </c>
      <c r="AH445" s="2">
        <f>1*8.05*1.2</f>
        <v>9.66</v>
      </c>
      <c r="AI445" s="4">
        <v>1</v>
      </c>
      <c r="AJ445" s="4">
        <v>8.0500000000000007</v>
      </c>
      <c r="AK445" s="4">
        <v>1.2000000000000002</v>
      </c>
    </row>
    <row r="446" spans="22:37" x14ac:dyDescent="0.25">
      <c r="V446" s="2">
        <f>1*3*5.2</f>
        <v>15.600000000000001</v>
      </c>
      <c r="W446" s="4">
        <v>1</v>
      </c>
      <c r="X446" s="4">
        <v>3</v>
      </c>
      <c r="Y446" s="4">
        <v>5.1999999999999993</v>
      </c>
      <c r="Z446" s="2">
        <f>1*8*4.2</f>
        <v>33.6</v>
      </c>
      <c r="AA446" s="4">
        <v>1</v>
      </c>
      <c r="AB446" s="4">
        <v>8</v>
      </c>
      <c r="AC446" s="4">
        <v>4.1999999999999993</v>
      </c>
      <c r="AD446" s="2">
        <f>1*3.05*3.2</f>
        <v>9.76</v>
      </c>
      <c r="AE446" s="4">
        <v>1</v>
      </c>
      <c r="AF446" s="4">
        <v>3.05</v>
      </c>
      <c r="AG446" s="4">
        <v>3.1999999999999993</v>
      </c>
      <c r="AH446" s="2">
        <f>1*8.05*2.2</f>
        <v>17.710000000000004</v>
      </c>
      <c r="AI446" s="4">
        <v>1</v>
      </c>
      <c r="AJ446" s="4">
        <v>8.0500000000000007</v>
      </c>
      <c r="AK446" s="4">
        <v>2.1999999999999993</v>
      </c>
    </row>
    <row r="447" spans="22:37" x14ac:dyDescent="0.25">
      <c r="V447" s="2">
        <f>1*3*6.2</f>
        <v>18.600000000000001</v>
      </c>
      <c r="W447" s="4">
        <v>1</v>
      </c>
      <c r="X447" s="4">
        <v>3</v>
      </c>
      <c r="Y447" s="4">
        <v>6.1999999999999993</v>
      </c>
      <c r="Z447" s="2">
        <f>1*8*5.2</f>
        <v>41.6</v>
      </c>
      <c r="AA447" s="4">
        <v>1</v>
      </c>
      <c r="AB447" s="4">
        <v>8</v>
      </c>
      <c r="AC447" s="4">
        <v>5.1999999999999993</v>
      </c>
      <c r="AD447" s="2">
        <f>1*3.05*4.2</f>
        <v>12.81</v>
      </c>
      <c r="AE447" s="4">
        <v>1</v>
      </c>
      <c r="AF447" s="4">
        <v>3.05</v>
      </c>
      <c r="AG447" s="4">
        <v>4.1999999999999993</v>
      </c>
      <c r="AH447" s="2">
        <f>1*8.05*3.2</f>
        <v>25.760000000000005</v>
      </c>
      <c r="AI447" s="4">
        <v>1</v>
      </c>
      <c r="AJ447" s="4">
        <v>8.0500000000000007</v>
      </c>
      <c r="AK447" s="4">
        <v>3.1999999999999993</v>
      </c>
    </row>
    <row r="448" spans="22:37" x14ac:dyDescent="0.25">
      <c r="V448" s="2">
        <f>1*3*7.2</f>
        <v>21.6</v>
      </c>
      <c r="W448" s="4">
        <v>1</v>
      </c>
      <c r="X448" s="4">
        <v>3</v>
      </c>
      <c r="Y448" s="4">
        <v>7.1999999999999993</v>
      </c>
      <c r="Z448" s="2">
        <f>1*8*6.2</f>
        <v>49.6</v>
      </c>
      <c r="AA448" s="4">
        <v>1</v>
      </c>
      <c r="AB448" s="4">
        <v>8</v>
      </c>
      <c r="AC448" s="4">
        <v>6.1999999999999993</v>
      </c>
      <c r="AD448" s="2">
        <f>1*3.05*5.2</f>
        <v>15.86</v>
      </c>
      <c r="AE448" s="4">
        <v>1</v>
      </c>
      <c r="AF448" s="4">
        <v>3.05</v>
      </c>
      <c r="AG448" s="4">
        <v>5.1999999999999993</v>
      </c>
      <c r="AH448" s="2">
        <f>1*8.05*4.2</f>
        <v>33.81</v>
      </c>
      <c r="AI448" s="4">
        <v>1</v>
      </c>
      <c r="AJ448" s="4">
        <v>8.0500000000000007</v>
      </c>
      <c r="AK448" s="4">
        <v>4.1999999999999993</v>
      </c>
    </row>
    <row r="449" spans="22:37" x14ac:dyDescent="0.25">
      <c r="V449" s="2">
        <f>1*3*8.2</f>
        <v>24.599999999999998</v>
      </c>
      <c r="W449" s="4">
        <v>1</v>
      </c>
      <c r="X449" s="4">
        <v>3</v>
      </c>
      <c r="Y449" s="4">
        <v>8.2000000000000028</v>
      </c>
      <c r="Z449" s="2">
        <f>1*8*7.2</f>
        <v>57.6</v>
      </c>
      <c r="AA449" s="4">
        <v>1</v>
      </c>
      <c r="AB449" s="4">
        <v>8</v>
      </c>
      <c r="AC449" s="4">
        <v>7.1999999999999993</v>
      </c>
      <c r="AD449" s="2">
        <f>1*3.05*6.2</f>
        <v>18.91</v>
      </c>
      <c r="AE449" s="4">
        <v>1</v>
      </c>
      <c r="AF449" s="4">
        <v>3.05</v>
      </c>
      <c r="AG449" s="4">
        <v>6.1999999999999993</v>
      </c>
      <c r="AH449" s="2">
        <f>1*8.05*5.2</f>
        <v>41.860000000000007</v>
      </c>
      <c r="AI449" s="4">
        <v>1</v>
      </c>
      <c r="AJ449" s="4">
        <v>8.0500000000000007</v>
      </c>
      <c r="AK449" s="4">
        <v>5.1999999999999993</v>
      </c>
    </row>
    <row r="450" spans="22:37" x14ac:dyDescent="0.25">
      <c r="V450" s="2">
        <f>1*3*9.2</f>
        <v>27.599999999999998</v>
      </c>
      <c r="W450" s="4">
        <v>1</v>
      </c>
      <c r="X450" s="4">
        <v>3</v>
      </c>
      <c r="Y450" s="4">
        <v>9.2000000000000028</v>
      </c>
      <c r="Z450" s="2">
        <f>1*8*8.2</f>
        <v>65.599999999999994</v>
      </c>
      <c r="AA450" s="4">
        <v>1</v>
      </c>
      <c r="AB450" s="4">
        <v>8</v>
      </c>
      <c r="AC450" s="4">
        <v>8.2000000000000028</v>
      </c>
      <c r="AD450" s="2">
        <f>1*3.05*7.2</f>
        <v>21.96</v>
      </c>
      <c r="AE450" s="4">
        <v>1</v>
      </c>
      <c r="AF450" s="4">
        <v>3.05</v>
      </c>
      <c r="AG450" s="4">
        <v>7.1999999999999993</v>
      </c>
      <c r="AH450" s="2">
        <f>1*8.05*6.2</f>
        <v>49.910000000000004</v>
      </c>
      <c r="AI450" s="4">
        <v>1</v>
      </c>
      <c r="AJ450" s="4">
        <v>8.0500000000000007</v>
      </c>
      <c r="AK450" s="4">
        <v>6.1999999999999993</v>
      </c>
    </row>
    <row r="451" spans="22:37" x14ac:dyDescent="0.25">
      <c r="V451" s="2">
        <f>1*3*10.2</f>
        <v>30.599999999999998</v>
      </c>
      <c r="W451" s="4">
        <v>1</v>
      </c>
      <c r="X451" s="4">
        <v>3</v>
      </c>
      <c r="Y451" s="4">
        <v>10.200000000000003</v>
      </c>
      <c r="Z451" s="2">
        <f>1*8*9.2</f>
        <v>73.599999999999994</v>
      </c>
      <c r="AA451" s="4">
        <v>1</v>
      </c>
      <c r="AB451" s="4">
        <v>8</v>
      </c>
      <c r="AC451" s="4">
        <v>9.2000000000000028</v>
      </c>
      <c r="AD451" s="2">
        <f>1*3.05*8.2</f>
        <v>25.009999999999998</v>
      </c>
      <c r="AE451" s="4">
        <v>1</v>
      </c>
      <c r="AF451" s="4">
        <v>3.05</v>
      </c>
      <c r="AG451" s="4">
        <v>8.2000000000000028</v>
      </c>
      <c r="AH451" s="2">
        <f>1*8.05*7.2</f>
        <v>57.960000000000008</v>
      </c>
      <c r="AI451" s="4">
        <v>1</v>
      </c>
      <c r="AJ451" s="4">
        <v>8.0500000000000007</v>
      </c>
      <c r="AK451" s="4">
        <v>7.1999999999999993</v>
      </c>
    </row>
    <row r="452" spans="22:37" x14ac:dyDescent="0.25">
      <c r="V452" s="2">
        <f>1*3*1.25</f>
        <v>3.75</v>
      </c>
      <c r="W452" s="4">
        <v>1</v>
      </c>
      <c r="X452" s="4">
        <v>3</v>
      </c>
      <c r="Y452" s="4">
        <v>1.2500000000000002</v>
      </c>
      <c r="Z452" s="2">
        <f>1*8*10.2</f>
        <v>81.599999999999994</v>
      </c>
      <c r="AA452" s="4">
        <v>1</v>
      </c>
      <c r="AB452" s="4">
        <v>8</v>
      </c>
      <c r="AC452" s="4">
        <v>10.200000000000003</v>
      </c>
      <c r="AD452" s="2">
        <f>1*3.05*9.2</f>
        <v>28.059999999999995</v>
      </c>
      <c r="AE452" s="4">
        <v>1</v>
      </c>
      <c r="AF452" s="4">
        <v>3.05</v>
      </c>
      <c r="AG452" s="4">
        <v>9.2000000000000028</v>
      </c>
      <c r="AH452" s="2">
        <f>1*8.05*8.2</f>
        <v>66.010000000000005</v>
      </c>
      <c r="AI452" s="4">
        <v>1</v>
      </c>
      <c r="AJ452" s="4">
        <v>8.0500000000000007</v>
      </c>
      <c r="AK452" s="4">
        <v>8.2000000000000028</v>
      </c>
    </row>
    <row r="453" spans="22:37" x14ac:dyDescent="0.25">
      <c r="V453" s="2">
        <f>1*3*2.25</f>
        <v>6.75</v>
      </c>
      <c r="W453" s="4">
        <v>1</v>
      </c>
      <c r="X453" s="4">
        <v>3</v>
      </c>
      <c r="Y453" s="4">
        <v>2.2499999999999991</v>
      </c>
      <c r="Z453" s="2">
        <f>1*8*1.25</f>
        <v>10</v>
      </c>
      <c r="AA453" s="4">
        <v>1</v>
      </c>
      <c r="AB453" s="4">
        <v>8</v>
      </c>
      <c r="AC453" s="4">
        <v>1.2500000000000002</v>
      </c>
      <c r="AD453" s="2">
        <f>1*3.05*10.2</f>
        <v>31.109999999999996</v>
      </c>
      <c r="AE453" s="4">
        <v>1</v>
      </c>
      <c r="AF453" s="4">
        <v>3.05</v>
      </c>
      <c r="AG453" s="4">
        <v>10.200000000000003</v>
      </c>
      <c r="AH453" s="2">
        <f>1*8.05*9.2</f>
        <v>74.06</v>
      </c>
      <c r="AI453" s="4">
        <v>1</v>
      </c>
      <c r="AJ453" s="4">
        <v>8.0500000000000007</v>
      </c>
      <c r="AK453" s="4">
        <v>9.2000000000000028</v>
      </c>
    </row>
    <row r="454" spans="22:37" x14ac:dyDescent="0.25">
      <c r="V454" s="2">
        <f>1*3*3.25</f>
        <v>9.75</v>
      </c>
      <c r="W454" s="4">
        <v>1</v>
      </c>
      <c r="X454" s="4">
        <v>3</v>
      </c>
      <c r="Y454" s="4">
        <v>3.2499999999999991</v>
      </c>
      <c r="Z454" s="2">
        <f>1*8*2.25</f>
        <v>18</v>
      </c>
      <c r="AA454" s="4">
        <v>1</v>
      </c>
      <c r="AB454" s="4">
        <v>8</v>
      </c>
      <c r="AC454" s="4">
        <v>2.2499999999999991</v>
      </c>
      <c r="AD454" s="2">
        <f>1*3.05*1.25</f>
        <v>3.8125</v>
      </c>
      <c r="AE454" s="4">
        <v>1</v>
      </c>
      <c r="AF454" s="4">
        <v>3.05</v>
      </c>
      <c r="AG454" s="4">
        <v>1.2500000000000002</v>
      </c>
      <c r="AH454" s="2">
        <f>1*8.05*10.2</f>
        <v>82.11</v>
      </c>
      <c r="AI454" s="4">
        <v>1</v>
      </c>
      <c r="AJ454" s="4">
        <v>8.0500000000000007</v>
      </c>
      <c r="AK454" s="4">
        <v>10.200000000000003</v>
      </c>
    </row>
    <row r="455" spans="22:37" x14ac:dyDescent="0.25">
      <c r="V455" s="2">
        <f>1*3*4.25</f>
        <v>12.75</v>
      </c>
      <c r="W455" s="4">
        <v>1</v>
      </c>
      <c r="X455" s="4">
        <v>3</v>
      </c>
      <c r="Y455" s="4">
        <v>4.2499999999999991</v>
      </c>
      <c r="Z455" s="2">
        <f>1*8*3.25</f>
        <v>26</v>
      </c>
      <c r="AA455" s="4">
        <v>1</v>
      </c>
      <c r="AB455" s="4">
        <v>8</v>
      </c>
      <c r="AC455" s="4">
        <v>3.2499999999999991</v>
      </c>
      <c r="AD455" s="2">
        <f>1*3.05*2.25</f>
        <v>6.8624999999999998</v>
      </c>
      <c r="AE455" s="4">
        <v>1</v>
      </c>
      <c r="AF455" s="4">
        <v>3.05</v>
      </c>
      <c r="AG455" s="4">
        <v>2.2499999999999991</v>
      </c>
      <c r="AH455" s="2">
        <f>1*8.05*1.25</f>
        <v>10.0625</v>
      </c>
      <c r="AI455" s="4">
        <v>1</v>
      </c>
      <c r="AJ455" s="4">
        <v>8.0500000000000007</v>
      </c>
      <c r="AK455" s="4">
        <v>1.2500000000000002</v>
      </c>
    </row>
    <row r="456" spans="22:37" x14ac:dyDescent="0.25">
      <c r="V456" s="2">
        <f>1*3*5.25</f>
        <v>15.75</v>
      </c>
      <c r="W456" s="4">
        <v>1</v>
      </c>
      <c r="X456" s="4">
        <v>3</v>
      </c>
      <c r="Y456" s="4">
        <v>5.2499999999999991</v>
      </c>
      <c r="Z456" s="2">
        <f>1*8*4.25</f>
        <v>34</v>
      </c>
      <c r="AA456" s="4">
        <v>1</v>
      </c>
      <c r="AB456" s="4">
        <v>8</v>
      </c>
      <c r="AC456" s="4">
        <v>4.2499999999999991</v>
      </c>
      <c r="AD456" s="2">
        <f>1*3.05*3.25</f>
        <v>9.9124999999999996</v>
      </c>
      <c r="AE456" s="4">
        <v>1</v>
      </c>
      <c r="AF456" s="4">
        <v>3.05</v>
      </c>
      <c r="AG456" s="4">
        <v>3.2499999999999991</v>
      </c>
      <c r="AH456" s="2">
        <f>1*8.05*2.25</f>
        <v>18.112500000000001</v>
      </c>
      <c r="AI456" s="4">
        <v>1</v>
      </c>
      <c r="AJ456" s="4">
        <v>8.0500000000000007</v>
      </c>
      <c r="AK456" s="4">
        <v>2.2499999999999991</v>
      </c>
    </row>
    <row r="457" spans="22:37" x14ac:dyDescent="0.25">
      <c r="V457" s="2">
        <f>1*3*6.25</f>
        <v>18.75</v>
      </c>
      <c r="W457" s="4">
        <v>1</v>
      </c>
      <c r="X457" s="4">
        <v>3</v>
      </c>
      <c r="Y457" s="4">
        <v>6.2499999999999991</v>
      </c>
      <c r="Z457" s="2">
        <f>1*8*5.25</f>
        <v>42</v>
      </c>
      <c r="AA457" s="4">
        <v>1</v>
      </c>
      <c r="AB457" s="4">
        <v>8</v>
      </c>
      <c r="AC457" s="4">
        <v>5.2499999999999991</v>
      </c>
      <c r="AD457" s="2">
        <f>1*3.05*4.25</f>
        <v>12.962499999999999</v>
      </c>
      <c r="AE457" s="4">
        <v>1</v>
      </c>
      <c r="AF457" s="4">
        <v>3.05</v>
      </c>
      <c r="AG457" s="4">
        <v>4.2499999999999991</v>
      </c>
      <c r="AH457" s="2">
        <f>1*8.05*3.25</f>
        <v>26.162500000000001</v>
      </c>
      <c r="AI457" s="4">
        <v>1</v>
      </c>
      <c r="AJ457" s="4">
        <v>8.0500000000000007</v>
      </c>
      <c r="AK457" s="4">
        <v>3.2499999999999991</v>
      </c>
    </row>
    <row r="458" spans="22:37" x14ac:dyDescent="0.25">
      <c r="V458" s="2">
        <f>1*3*7.25</f>
        <v>21.75</v>
      </c>
      <c r="W458" s="4">
        <v>1</v>
      </c>
      <c r="X458" s="4">
        <v>3</v>
      </c>
      <c r="Y458" s="4">
        <v>7.2499999999999991</v>
      </c>
      <c r="Z458" s="2">
        <f>1*8*6.25</f>
        <v>50</v>
      </c>
      <c r="AA458" s="4">
        <v>1</v>
      </c>
      <c r="AB458" s="4">
        <v>8</v>
      </c>
      <c r="AC458" s="4">
        <v>6.2499999999999991</v>
      </c>
      <c r="AD458" s="2">
        <f>1*3.05*5.25</f>
        <v>16.012499999999999</v>
      </c>
      <c r="AE458" s="4">
        <v>1</v>
      </c>
      <c r="AF458" s="4">
        <v>3.05</v>
      </c>
      <c r="AG458" s="4">
        <v>5.2499999999999991</v>
      </c>
      <c r="AH458" s="2">
        <f>1*8.05*4.25</f>
        <v>34.212500000000006</v>
      </c>
      <c r="AI458" s="4">
        <v>1</v>
      </c>
      <c r="AJ458" s="4">
        <v>8.0500000000000007</v>
      </c>
      <c r="AK458" s="4">
        <v>4.2499999999999991</v>
      </c>
    </row>
    <row r="459" spans="22:37" x14ac:dyDescent="0.25">
      <c r="V459" s="2">
        <f>1*3*8.25</f>
        <v>24.75</v>
      </c>
      <c r="W459" s="4">
        <v>1</v>
      </c>
      <c r="X459" s="4">
        <v>3</v>
      </c>
      <c r="Y459" s="4">
        <v>8.2500000000000036</v>
      </c>
      <c r="Z459" s="2">
        <f>1*8*7.25</f>
        <v>58</v>
      </c>
      <c r="AA459" s="4">
        <v>1</v>
      </c>
      <c r="AB459" s="4">
        <v>8</v>
      </c>
      <c r="AC459" s="4">
        <v>7.2499999999999991</v>
      </c>
      <c r="AD459" s="2">
        <f>1*3.05*6.25</f>
        <v>19.0625</v>
      </c>
      <c r="AE459" s="4">
        <v>1</v>
      </c>
      <c r="AF459" s="4">
        <v>3.05</v>
      </c>
      <c r="AG459" s="4">
        <v>6.2499999999999991</v>
      </c>
      <c r="AH459" s="2">
        <f>1*8.05*5.25</f>
        <v>42.262500000000003</v>
      </c>
      <c r="AI459" s="4">
        <v>1</v>
      </c>
      <c r="AJ459" s="4">
        <v>8.0500000000000007</v>
      </c>
      <c r="AK459" s="4">
        <v>5.2499999999999991</v>
      </c>
    </row>
    <row r="460" spans="22:37" x14ac:dyDescent="0.25">
      <c r="V460" s="2">
        <f>1*3*9.25</f>
        <v>27.75</v>
      </c>
      <c r="W460" s="4">
        <v>1</v>
      </c>
      <c r="X460" s="4">
        <v>3</v>
      </c>
      <c r="Y460" s="4">
        <v>9.2500000000000036</v>
      </c>
      <c r="Z460" s="2">
        <f>1*8*8.25</f>
        <v>66</v>
      </c>
      <c r="AA460" s="4">
        <v>1</v>
      </c>
      <c r="AB460" s="4">
        <v>8</v>
      </c>
      <c r="AC460" s="4">
        <v>8.2500000000000036</v>
      </c>
      <c r="AD460" s="2">
        <f>1*3.05*7.25</f>
        <v>22.112499999999997</v>
      </c>
      <c r="AE460" s="4">
        <v>1</v>
      </c>
      <c r="AF460" s="4">
        <v>3.05</v>
      </c>
      <c r="AG460" s="4">
        <v>7.2499999999999991</v>
      </c>
      <c r="AH460" s="2">
        <f>1*8.05*6.25</f>
        <v>50.312500000000007</v>
      </c>
      <c r="AI460" s="4">
        <v>1</v>
      </c>
      <c r="AJ460" s="4">
        <v>8.0500000000000007</v>
      </c>
      <c r="AK460" s="4">
        <v>6.2499999999999991</v>
      </c>
    </row>
    <row r="461" spans="22:37" x14ac:dyDescent="0.25">
      <c r="V461" s="2">
        <f>1*3*10.25</f>
        <v>30.75</v>
      </c>
      <c r="W461" s="4">
        <v>1</v>
      </c>
      <c r="X461" s="4">
        <v>3</v>
      </c>
      <c r="Y461" s="4">
        <v>10.250000000000004</v>
      </c>
      <c r="Z461" s="2">
        <f>1*8*9.25</f>
        <v>74</v>
      </c>
      <c r="AA461" s="4">
        <v>1</v>
      </c>
      <c r="AB461" s="4">
        <v>8</v>
      </c>
      <c r="AC461" s="4">
        <v>9.2500000000000036</v>
      </c>
      <c r="AD461" s="2">
        <f>1*3.05*8.25</f>
        <v>25.162499999999998</v>
      </c>
      <c r="AE461" s="4">
        <v>1</v>
      </c>
      <c r="AF461" s="4">
        <v>3.05</v>
      </c>
      <c r="AG461" s="4">
        <v>8.2500000000000036</v>
      </c>
      <c r="AH461" s="2">
        <f>1*8.05*7.25</f>
        <v>58.362500000000004</v>
      </c>
      <c r="AI461" s="4">
        <v>1</v>
      </c>
      <c r="AJ461" s="4">
        <v>8.0500000000000007</v>
      </c>
      <c r="AK461" s="4">
        <v>7.2499999999999991</v>
      </c>
    </row>
    <row r="462" spans="22:37" x14ac:dyDescent="0.25">
      <c r="V462" s="2">
        <f>1*3*1.3</f>
        <v>3.9000000000000004</v>
      </c>
      <c r="W462" s="4">
        <v>1</v>
      </c>
      <c r="X462" s="4">
        <v>3</v>
      </c>
      <c r="Y462" s="4">
        <v>1.3000000000000003</v>
      </c>
      <c r="Z462" s="2">
        <f>1*8*10.25</f>
        <v>82</v>
      </c>
      <c r="AA462" s="4">
        <v>1</v>
      </c>
      <c r="AB462" s="4">
        <v>8</v>
      </c>
      <c r="AC462" s="4">
        <v>10.250000000000004</v>
      </c>
      <c r="AD462" s="2">
        <f>1*3.05*9.25</f>
        <v>28.212499999999999</v>
      </c>
      <c r="AE462" s="4">
        <v>1</v>
      </c>
      <c r="AF462" s="4">
        <v>3.05</v>
      </c>
      <c r="AG462" s="4">
        <v>9.2500000000000036</v>
      </c>
      <c r="AH462" s="2">
        <f>1*8.05*8.25</f>
        <v>66.412500000000009</v>
      </c>
      <c r="AI462" s="4">
        <v>1</v>
      </c>
      <c r="AJ462" s="4">
        <v>8.0500000000000007</v>
      </c>
      <c r="AK462" s="4">
        <v>8.2500000000000036</v>
      </c>
    </row>
    <row r="463" spans="22:37" x14ac:dyDescent="0.25">
      <c r="V463" s="2">
        <f>1*3*2.3</f>
        <v>6.8999999999999995</v>
      </c>
      <c r="W463" s="4">
        <v>1</v>
      </c>
      <c r="X463" s="4">
        <v>3</v>
      </c>
      <c r="Y463" s="4">
        <v>2.2999999999999989</v>
      </c>
      <c r="Z463" s="2">
        <f>1*8*1.3</f>
        <v>10.4</v>
      </c>
      <c r="AA463" s="4">
        <v>1</v>
      </c>
      <c r="AB463" s="4">
        <v>8</v>
      </c>
      <c r="AC463" s="4">
        <v>1.3000000000000003</v>
      </c>
      <c r="AD463" s="2">
        <f>1*3.05*10.25</f>
        <v>31.262499999999999</v>
      </c>
      <c r="AE463" s="4">
        <v>1</v>
      </c>
      <c r="AF463" s="4">
        <v>3.05</v>
      </c>
      <c r="AG463" s="4">
        <v>10.250000000000004</v>
      </c>
      <c r="AH463" s="2">
        <f>1*8.05*9.25</f>
        <v>74.462500000000006</v>
      </c>
      <c r="AI463" s="4">
        <v>1</v>
      </c>
      <c r="AJ463" s="4">
        <v>8.0500000000000007</v>
      </c>
      <c r="AK463" s="4">
        <v>9.2500000000000036</v>
      </c>
    </row>
    <row r="464" spans="22:37" x14ac:dyDescent="0.25">
      <c r="V464" s="2">
        <f>1*3*3.3</f>
        <v>9.8999999999999986</v>
      </c>
      <c r="W464" s="4">
        <v>1</v>
      </c>
      <c r="X464" s="4">
        <v>3</v>
      </c>
      <c r="Y464" s="4">
        <v>3.2999999999999989</v>
      </c>
      <c r="Z464" s="2">
        <f>1*8*2.3</f>
        <v>18.399999999999999</v>
      </c>
      <c r="AA464" s="4">
        <v>1</v>
      </c>
      <c r="AB464" s="4">
        <v>8</v>
      </c>
      <c r="AC464" s="4">
        <v>2.2999999999999989</v>
      </c>
      <c r="AD464" s="2">
        <f>1*3.05*1.3</f>
        <v>3.9649999999999999</v>
      </c>
      <c r="AE464" s="4">
        <v>1</v>
      </c>
      <c r="AF464" s="4">
        <v>3.05</v>
      </c>
      <c r="AG464" s="4">
        <v>1.3000000000000003</v>
      </c>
      <c r="AH464" s="2">
        <f>1*8.05*10.25</f>
        <v>82.512500000000003</v>
      </c>
      <c r="AI464" s="4">
        <v>1</v>
      </c>
      <c r="AJ464" s="4">
        <v>8.0500000000000007</v>
      </c>
      <c r="AK464" s="4">
        <v>10.250000000000004</v>
      </c>
    </row>
    <row r="465" spans="22:37" x14ac:dyDescent="0.25">
      <c r="V465" s="2">
        <f>1*3*4.3</f>
        <v>12.899999999999999</v>
      </c>
      <c r="W465" s="4">
        <v>1</v>
      </c>
      <c r="X465" s="4">
        <v>3</v>
      </c>
      <c r="Y465" s="4">
        <v>4.2999999999999989</v>
      </c>
      <c r="Z465" s="2">
        <f>1*8*3.3</f>
        <v>26.4</v>
      </c>
      <c r="AA465" s="4">
        <v>1</v>
      </c>
      <c r="AB465" s="4">
        <v>8</v>
      </c>
      <c r="AC465" s="4">
        <v>3.2999999999999989</v>
      </c>
      <c r="AD465" s="2">
        <f>1*3.05*2.3</f>
        <v>7.0149999999999988</v>
      </c>
      <c r="AE465" s="4">
        <v>1</v>
      </c>
      <c r="AF465" s="4">
        <v>3.05</v>
      </c>
      <c r="AG465" s="4">
        <v>2.2999999999999989</v>
      </c>
      <c r="AH465" s="2">
        <f>1*8.05*1.3</f>
        <v>10.465000000000002</v>
      </c>
      <c r="AI465" s="4">
        <v>1</v>
      </c>
      <c r="AJ465" s="4">
        <v>8.0500000000000007</v>
      </c>
      <c r="AK465" s="4">
        <v>1.3000000000000003</v>
      </c>
    </row>
    <row r="466" spans="22:37" x14ac:dyDescent="0.25">
      <c r="V466" s="2">
        <f>1*3*5.3</f>
        <v>15.899999999999999</v>
      </c>
      <c r="W466" s="4">
        <v>1</v>
      </c>
      <c r="X466" s="4">
        <v>3</v>
      </c>
      <c r="Y466" s="4">
        <v>5.2999999999999989</v>
      </c>
      <c r="Z466" s="2">
        <f>1*8*4.3</f>
        <v>34.4</v>
      </c>
      <c r="AA466" s="4">
        <v>1</v>
      </c>
      <c r="AB466" s="4">
        <v>8</v>
      </c>
      <c r="AC466" s="4">
        <v>4.2999999999999989</v>
      </c>
      <c r="AD466" s="2">
        <f>1*3.05*3.3</f>
        <v>10.065</v>
      </c>
      <c r="AE466" s="4">
        <v>1</v>
      </c>
      <c r="AF466" s="4">
        <v>3.05</v>
      </c>
      <c r="AG466" s="4">
        <v>3.2999999999999989</v>
      </c>
      <c r="AH466" s="2">
        <f>1*8.05*2.3</f>
        <v>18.515000000000001</v>
      </c>
      <c r="AI466" s="4">
        <v>1</v>
      </c>
      <c r="AJ466" s="4">
        <v>8.0500000000000007</v>
      </c>
      <c r="AK466" s="4">
        <v>2.2999999999999989</v>
      </c>
    </row>
    <row r="467" spans="22:37" x14ac:dyDescent="0.25">
      <c r="V467" s="2">
        <f>1*3*6.3</f>
        <v>18.899999999999999</v>
      </c>
      <c r="W467" s="4">
        <v>1</v>
      </c>
      <c r="X467" s="4">
        <v>3</v>
      </c>
      <c r="Y467" s="4">
        <v>6.2999999999999989</v>
      </c>
      <c r="Z467" s="2">
        <f>1*8*5.3</f>
        <v>42.4</v>
      </c>
      <c r="AA467" s="4">
        <v>1</v>
      </c>
      <c r="AB467" s="4">
        <v>8</v>
      </c>
      <c r="AC467" s="4">
        <v>5.2999999999999989</v>
      </c>
      <c r="AD467" s="2">
        <f>1*3.05*4.3</f>
        <v>13.114999999999998</v>
      </c>
      <c r="AE467" s="4">
        <v>1</v>
      </c>
      <c r="AF467" s="4">
        <v>3.05</v>
      </c>
      <c r="AG467" s="4">
        <v>4.2999999999999989</v>
      </c>
      <c r="AH467" s="2">
        <f>1*8.05*3.3</f>
        <v>26.565000000000001</v>
      </c>
      <c r="AI467" s="4">
        <v>1</v>
      </c>
      <c r="AJ467" s="4">
        <v>8.0500000000000007</v>
      </c>
      <c r="AK467" s="4">
        <v>3.2999999999999989</v>
      </c>
    </row>
    <row r="468" spans="22:37" x14ac:dyDescent="0.25">
      <c r="V468" s="2">
        <f>1*3*7.3</f>
        <v>21.9</v>
      </c>
      <c r="W468" s="4">
        <v>1</v>
      </c>
      <c r="X468" s="4">
        <v>3</v>
      </c>
      <c r="Y468" s="4">
        <v>7.2999999999999989</v>
      </c>
      <c r="Z468" s="2">
        <f>1*8*6.3</f>
        <v>50.4</v>
      </c>
      <c r="AA468" s="4">
        <v>1</v>
      </c>
      <c r="AB468" s="4">
        <v>8</v>
      </c>
      <c r="AC468" s="4">
        <v>6.2999999999999989</v>
      </c>
      <c r="AD468" s="2">
        <f>1*3.05*5.3</f>
        <v>16.164999999999999</v>
      </c>
      <c r="AE468" s="4">
        <v>1</v>
      </c>
      <c r="AF468" s="4">
        <v>3.05</v>
      </c>
      <c r="AG468" s="4">
        <v>5.2999999999999989</v>
      </c>
      <c r="AH468" s="2">
        <f>1*8.05*4.3</f>
        <v>34.615000000000002</v>
      </c>
      <c r="AI468" s="4">
        <v>1</v>
      </c>
      <c r="AJ468" s="4">
        <v>8.0500000000000007</v>
      </c>
      <c r="AK468" s="4">
        <v>4.2999999999999989</v>
      </c>
    </row>
    <row r="469" spans="22:37" x14ac:dyDescent="0.25">
      <c r="V469" s="2">
        <f>1*3*8.3</f>
        <v>24.900000000000002</v>
      </c>
      <c r="W469" s="4">
        <v>1</v>
      </c>
      <c r="X469" s="4">
        <v>3</v>
      </c>
      <c r="Y469" s="4">
        <v>8.3000000000000043</v>
      </c>
      <c r="Z469" s="2">
        <f>1*8*7.3</f>
        <v>58.4</v>
      </c>
      <c r="AA469" s="4">
        <v>1</v>
      </c>
      <c r="AB469" s="4">
        <v>8</v>
      </c>
      <c r="AC469" s="4">
        <v>7.2999999999999989</v>
      </c>
      <c r="AD469" s="2">
        <f>1*3.05*6.3</f>
        <v>19.215</v>
      </c>
      <c r="AE469" s="4">
        <v>1</v>
      </c>
      <c r="AF469" s="4">
        <v>3.05</v>
      </c>
      <c r="AG469" s="4">
        <v>6.2999999999999989</v>
      </c>
      <c r="AH469" s="2">
        <f>1*8.05*5.3</f>
        <v>42.664999999999999</v>
      </c>
      <c r="AI469" s="4">
        <v>1</v>
      </c>
      <c r="AJ469" s="4">
        <v>8.0500000000000007</v>
      </c>
      <c r="AK469" s="4">
        <v>5.2999999999999989</v>
      </c>
    </row>
    <row r="470" spans="22:37" x14ac:dyDescent="0.25">
      <c r="V470" s="2">
        <f>1*3*9.3</f>
        <v>27.900000000000002</v>
      </c>
      <c r="W470" s="4">
        <v>1</v>
      </c>
      <c r="X470" s="4">
        <v>3</v>
      </c>
      <c r="Y470" s="4">
        <v>9.3000000000000043</v>
      </c>
      <c r="Z470" s="2">
        <f>1*8*8.3</f>
        <v>66.400000000000006</v>
      </c>
      <c r="AA470" s="4">
        <v>1</v>
      </c>
      <c r="AB470" s="4">
        <v>8</v>
      </c>
      <c r="AC470" s="4">
        <v>8.3000000000000043</v>
      </c>
      <c r="AD470" s="2">
        <f>1*3.05*7.3</f>
        <v>22.264999999999997</v>
      </c>
      <c r="AE470" s="4">
        <v>1</v>
      </c>
      <c r="AF470" s="4">
        <v>3.05</v>
      </c>
      <c r="AG470" s="4">
        <v>7.2999999999999989</v>
      </c>
      <c r="AH470" s="2">
        <f>1*8.05*6.3</f>
        <v>50.715000000000003</v>
      </c>
      <c r="AI470" s="4">
        <v>1</v>
      </c>
      <c r="AJ470" s="4">
        <v>8.0500000000000007</v>
      </c>
      <c r="AK470" s="4">
        <v>6.2999999999999989</v>
      </c>
    </row>
    <row r="471" spans="22:37" x14ac:dyDescent="0.25">
      <c r="V471" s="2">
        <f>1*3*10.3</f>
        <v>30.900000000000002</v>
      </c>
      <c r="W471" s="4">
        <v>1</v>
      </c>
      <c r="X471" s="4">
        <v>3</v>
      </c>
      <c r="Y471" s="4">
        <v>10.300000000000004</v>
      </c>
      <c r="Z471" s="2">
        <f>1*8*9.3</f>
        <v>74.400000000000006</v>
      </c>
      <c r="AA471" s="4">
        <v>1</v>
      </c>
      <c r="AB471" s="4">
        <v>8</v>
      </c>
      <c r="AC471" s="4">
        <v>9.3000000000000043</v>
      </c>
      <c r="AD471" s="2">
        <f>1*3.05*8.3</f>
        <v>25.315000000000001</v>
      </c>
      <c r="AE471" s="4">
        <v>1</v>
      </c>
      <c r="AF471" s="4">
        <v>3.05</v>
      </c>
      <c r="AG471" s="4">
        <v>8.3000000000000043</v>
      </c>
      <c r="AH471" s="2">
        <f>1*8.05*7.3</f>
        <v>58.765000000000001</v>
      </c>
      <c r="AI471" s="4">
        <v>1</v>
      </c>
      <c r="AJ471" s="4">
        <v>8.0500000000000007</v>
      </c>
      <c r="AK471" s="4">
        <v>7.2999999999999989</v>
      </c>
    </row>
    <row r="472" spans="22:37" x14ac:dyDescent="0.25">
      <c r="V472" s="2">
        <f>1*3*1.35</f>
        <v>4.0500000000000007</v>
      </c>
      <c r="W472" s="4">
        <v>1</v>
      </c>
      <c r="X472" s="4">
        <v>3</v>
      </c>
      <c r="Y472" s="4">
        <v>1.3500000000000003</v>
      </c>
      <c r="Z472" s="2">
        <f>1*8*10.3</f>
        <v>82.4</v>
      </c>
      <c r="AA472" s="4">
        <v>1</v>
      </c>
      <c r="AB472" s="4">
        <v>8</v>
      </c>
      <c r="AC472" s="4">
        <v>10.300000000000004</v>
      </c>
      <c r="AD472" s="2">
        <f>1*3.05*9.3</f>
        <v>28.365000000000002</v>
      </c>
      <c r="AE472" s="4">
        <v>1</v>
      </c>
      <c r="AF472" s="4">
        <v>3.05</v>
      </c>
      <c r="AG472" s="4">
        <v>9.3000000000000043</v>
      </c>
      <c r="AH472" s="2">
        <f>1*8.05*8.3</f>
        <v>66.815000000000012</v>
      </c>
      <c r="AI472" s="4">
        <v>1</v>
      </c>
      <c r="AJ472" s="4">
        <v>8.0500000000000007</v>
      </c>
      <c r="AK472" s="4">
        <v>8.3000000000000043</v>
      </c>
    </row>
    <row r="473" spans="22:37" x14ac:dyDescent="0.25">
      <c r="V473" s="2">
        <f>1*3*2.35</f>
        <v>7.0500000000000007</v>
      </c>
      <c r="W473" s="4">
        <v>1</v>
      </c>
      <c r="X473" s="4">
        <v>3</v>
      </c>
      <c r="Y473" s="4">
        <v>2.3499999999999988</v>
      </c>
      <c r="Z473" s="2">
        <f>1*8*1.35</f>
        <v>10.8</v>
      </c>
      <c r="AA473" s="4">
        <v>1</v>
      </c>
      <c r="AB473" s="4">
        <v>8</v>
      </c>
      <c r="AC473" s="4">
        <v>1.3500000000000003</v>
      </c>
      <c r="AD473" s="2">
        <f>1*3.05*10.3</f>
        <v>31.414999999999999</v>
      </c>
      <c r="AE473" s="4">
        <v>1</v>
      </c>
      <c r="AF473" s="4">
        <v>3.05</v>
      </c>
      <c r="AG473" s="4">
        <v>10.300000000000004</v>
      </c>
      <c r="AH473" s="2">
        <f>1*8.05*9.3</f>
        <v>74.865000000000009</v>
      </c>
      <c r="AI473" s="4">
        <v>1</v>
      </c>
      <c r="AJ473" s="4">
        <v>8.0500000000000007</v>
      </c>
      <c r="AK473" s="4">
        <v>9.3000000000000043</v>
      </c>
    </row>
    <row r="474" spans="22:37" x14ac:dyDescent="0.25">
      <c r="V474" s="2">
        <f>1*3*3.35</f>
        <v>10.050000000000001</v>
      </c>
      <c r="W474" s="4">
        <v>1</v>
      </c>
      <c r="X474" s="4">
        <v>3</v>
      </c>
      <c r="Y474" s="4">
        <v>3.3499999999999988</v>
      </c>
      <c r="Z474" s="2">
        <f>1*8*2.35</f>
        <v>18.8</v>
      </c>
      <c r="AA474" s="4">
        <v>1</v>
      </c>
      <c r="AB474" s="4">
        <v>8</v>
      </c>
      <c r="AC474" s="4">
        <v>2.3499999999999988</v>
      </c>
      <c r="AD474" s="2">
        <f>1*3.05*1.35</f>
        <v>4.1174999999999997</v>
      </c>
      <c r="AE474" s="4">
        <v>1</v>
      </c>
      <c r="AF474" s="4">
        <v>3.05</v>
      </c>
      <c r="AG474" s="4">
        <v>1.3500000000000003</v>
      </c>
      <c r="AH474" s="2">
        <f>1*8.05*10.3</f>
        <v>82.915000000000006</v>
      </c>
      <c r="AI474" s="4">
        <v>1</v>
      </c>
      <c r="AJ474" s="4">
        <v>8.0500000000000007</v>
      </c>
      <c r="AK474" s="4">
        <v>10.300000000000004</v>
      </c>
    </row>
    <row r="475" spans="22:37" x14ac:dyDescent="0.25">
      <c r="V475" s="2">
        <f>1*3*4.35</f>
        <v>13.049999999999999</v>
      </c>
      <c r="W475" s="4">
        <v>1</v>
      </c>
      <c r="X475" s="4">
        <v>3</v>
      </c>
      <c r="Y475" s="4">
        <v>4.3499999999999988</v>
      </c>
      <c r="Z475" s="2">
        <f>1*8*3.35</f>
        <v>26.8</v>
      </c>
      <c r="AA475" s="4">
        <v>1</v>
      </c>
      <c r="AB475" s="4">
        <v>8</v>
      </c>
      <c r="AC475" s="4">
        <v>3.3499999999999988</v>
      </c>
      <c r="AD475" s="2">
        <f>1*3.05*2.35</f>
        <v>7.1674999999999995</v>
      </c>
      <c r="AE475" s="4">
        <v>1</v>
      </c>
      <c r="AF475" s="4">
        <v>3.05</v>
      </c>
      <c r="AG475" s="4">
        <v>2.3499999999999988</v>
      </c>
      <c r="AH475" s="2">
        <f>1*8.05*1.35</f>
        <v>10.867500000000001</v>
      </c>
      <c r="AI475" s="4">
        <v>1</v>
      </c>
      <c r="AJ475" s="4">
        <v>8.0500000000000007</v>
      </c>
      <c r="AK475" s="4">
        <v>1.3500000000000003</v>
      </c>
    </row>
    <row r="476" spans="22:37" x14ac:dyDescent="0.25">
      <c r="V476" s="2">
        <f>1*3*5.35</f>
        <v>16.049999999999997</v>
      </c>
      <c r="W476" s="4">
        <v>1</v>
      </c>
      <c r="X476" s="4">
        <v>3</v>
      </c>
      <c r="Y476" s="4">
        <v>5.3499999999999988</v>
      </c>
      <c r="Z476" s="2">
        <f>1*8*4.35</f>
        <v>34.799999999999997</v>
      </c>
      <c r="AA476" s="4">
        <v>1</v>
      </c>
      <c r="AB476" s="4">
        <v>8</v>
      </c>
      <c r="AC476" s="4">
        <v>4.3499999999999988</v>
      </c>
      <c r="AD476" s="2">
        <f>1*3.05*3.35</f>
        <v>10.217499999999999</v>
      </c>
      <c r="AE476" s="4">
        <v>1</v>
      </c>
      <c r="AF476" s="4">
        <v>3.05</v>
      </c>
      <c r="AG476" s="4">
        <v>3.3499999999999988</v>
      </c>
      <c r="AH476" s="2">
        <f>1*8.05*2.35</f>
        <v>18.917500000000004</v>
      </c>
      <c r="AI476" s="4">
        <v>1</v>
      </c>
      <c r="AJ476" s="4">
        <v>8.0500000000000007</v>
      </c>
      <c r="AK476" s="4">
        <v>2.3499999999999988</v>
      </c>
    </row>
    <row r="477" spans="22:37" x14ac:dyDescent="0.25">
      <c r="V477" s="2">
        <f>1*3*6.35</f>
        <v>19.049999999999997</v>
      </c>
      <c r="W477" s="4">
        <v>1</v>
      </c>
      <c r="X477" s="4">
        <v>3</v>
      </c>
      <c r="Y477" s="4">
        <v>6.3499999999999988</v>
      </c>
      <c r="Z477" s="2">
        <f>1*8*5.35</f>
        <v>42.8</v>
      </c>
      <c r="AA477" s="4">
        <v>1</v>
      </c>
      <c r="AB477" s="4">
        <v>8</v>
      </c>
      <c r="AC477" s="4">
        <v>5.3499999999999988</v>
      </c>
      <c r="AD477" s="2">
        <f>1*3.05*4.35</f>
        <v>13.267499999999998</v>
      </c>
      <c r="AE477" s="4">
        <v>1</v>
      </c>
      <c r="AF477" s="4">
        <v>3.05</v>
      </c>
      <c r="AG477" s="4">
        <v>4.3499999999999988</v>
      </c>
      <c r="AH477" s="2">
        <f>1*8.05*3.35</f>
        <v>26.967500000000005</v>
      </c>
      <c r="AI477" s="4">
        <v>1</v>
      </c>
      <c r="AJ477" s="4">
        <v>8.0500000000000007</v>
      </c>
      <c r="AK477" s="4">
        <v>3.3499999999999988</v>
      </c>
    </row>
    <row r="478" spans="22:37" x14ac:dyDescent="0.25">
      <c r="V478" s="2">
        <f>1*3*7.35</f>
        <v>22.049999999999997</v>
      </c>
      <c r="W478" s="4">
        <v>1</v>
      </c>
      <c r="X478" s="4">
        <v>3</v>
      </c>
      <c r="Y478" s="4">
        <v>7.3499999999999988</v>
      </c>
      <c r="Z478" s="2">
        <f>1*8*6.35</f>
        <v>50.8</v>
      </c>
      <c r="AA478" s="4">
        <v>1</v>
      </c>
      <c r="AB478" s="4">
        <v>8</v>
      </c>
      <c r="AC478" s="4">
        <v>6.3499999999999988</v>
      </c>
      <c r="AD478" s="2">
        <f>1*3.05*5.35</f>
        <v>16.317499999999999</v>
      </c>
      <c r="AE478" s="4">
        <v>1</v>
      </c>
      <c r="AF478" s="4">
        <v>3.05</v>
      </c>
      <c r="AG478" s="4">
        <v>5.3499999999999988</v>
      </c>
      <c r="AH478" s="2">
        <f>1*8.05*4.35</f>
        <v>35.017499999999998</v>
      </c>
      <c r="AI478" s="4">
        <v>1</v>
      </c>
      <c r="AJ478" s="4">
        <v>8.0500000000000007</v>
      </c>
      <c r="AK478" s="4">
        <v>4.3499999999999988</v>
      </c>
    </row>
    <row r="479" spans="22:37" x14ac:dyDescent="0.25">
      <c r="V479" s="2">
        <f>1*3*8.35000000000001</f>
        <v>25.050000000000033</v>
      </c>
      <c r="W479" s="4">
        <v>1</v>
      </c>
      <c r="X479" s="4">
        <v>3</v>
      </c>
      <c r="Y479" s="4">
        <v>8.350000000000005</v>
      </c>
      <c r="Z479" s="2">
        <f>1*8*7.35</f>
        <v>58.8</v>
      </c>
      <c r="AA479" s="4">
        <v>1</v>
      </c>
      <c r="AB479" s="4">
        <v>8</v>
      </c>
      <c r="AC479" s="4">
        <v>7.3499999999999988</v>
      </c>
      <c r="AD479" s="2">
        <f>1*3.05*6.35</f>
        <v>19.367499999999996</v>
      </c>
      <c r="AE479" s="4">
        <v>1</v>
      </c>
      <c r="AF479" s="4">
        <v>3.05</v>
      </c>
      <c r="AG479" s="4">
        <v>6.3499999999999988</v>
      </c>
      <c r="AH479" s="2">
        <f>1*8.05*5.35</f>
        <v>43.067500000000003</v>
      </c>
      <c r="AI479" s="4">
        <v>1</v>
      </c>
      <c r="AJ479" s="4">
        <v>8.0500000000000007</v>
      </c>
      <c r="AK479" s="4">
        <v>5.3499999999999988</v>
      </c>
    </row>
    <row r="480" spans="22:37" x14ac:dyDescent="0.25">
      <c r="V480" s="2">
        <f>1*3*9.35000000000001</f>
        <v>28.050000000000033</v>
      </c>
      <c r="W480" s="4">
        <v>1</v>
      </c>
      <c r="X480" s="4">
        <v>3</v>
      </c>
      <c r="Y480" s="4">
        <v>9.350000000000005</v>
      </c>
      <c r="Z480" s="2">
        <f>1*8*8.35000000000001</f>
        <v>66.800000000000082</v>
      </c>
      <c r="AA480" s="4">
        <v>1</v>
      </c>
      <c r="AB480" s="4">
        <v>8</v>
      </c>
      <c r="AC480" s="4">
        <v>8.350000000000005</v>
      </c>
      <c r="AD480" s="2">
        <f>1*3.05*7.35</f>
        <v>22.417499999999997</v>
      </c>
      <c r="AE480" s="4">
        <v>1</v>
      </c>
      <c r="AF480" s="4">
        <v>3.05</v>
      </c>
      <c r="AG480" s="4">
        <v>7.3499999999999988</v>
      </c>
      <c r="AH480" s="2">
        <f>1*8.05*6.35</f>
        <v>51.1175</v>
      </c>
      <c r="AI480" s="4">
        <v>1</v>
      </c>
      <c r="AJ480" s="4">
        <v>8.0500000000000007</v>
      </c>
      <c r="AK480" s="4">
        <v>6.3499999999999988</v>
      </c>
    </row>
    <row r="481" spans="22:37" x14ac:dyDescent="0.25">
      <c r="V481" s="2">
        <f>1*3*10.35</f>
        <v>31.049999999999997</v>
      </c>
      <c r="W481" s="4">
        <v>1</v>
      </c>
      <c r="X481" s="4">
        <v>3</v>
      </c>
      <c r="Y481" s="4">
        <v>10.350000000000005</v>
      </c>
      <c r="Z481" s="2">
        <f>1*8*9.35000000000001</f>
        <v>74.800000000000082</v>
      </c>
      <c r="AA481" s="4">
        <v>1</v>
      </c>
      <c r="AB481" s="4">
        <v>8</v>
      </c>
      <c r="AC481" s="4">
        <v>9.350000000000005</v>
      </c>
      <c r="AD481" s="2">
        <f>1*3.05*8.35000000000001</f>
        <v>25.46750000000003</v>
      </c>
      <c r="AE481" s="4">
        <v>1</v>
      </c>
      <c r="AF481" s="4">
        <v>3.05</v>
      </c>
      <c r="AG481" s="4">
        <v>8.350000000000005</v>
      </c>
      <c r="AH481" s="2">
        <f>1*8.05*7.35</f>
        <v>59.167500000000004</v>
      </c>
      <c r="AI481" s="4">
        <v>1</v>
      </c>
      <c r="AJ481" s="4">
        <v>8.0500000000000007</v>
      </c>
      <c r="AK481" s="4">
        <v>7.3499999999999988</v>
      </c>
    </row>
    <row r="482" spans="22:37" x14ac:dyDescent="0.25">
      <c r="V482" s="2">
        <f>1*3*1.4</f>
        <v>4.1999999999999993</v>
      </c>
      <c r="W482" s="4">
        <v>1</v>
      </c>
      <c r="X482" s="4">
        <v>3</v>
      </c>
      <c r="Y482" s="4">
        <v>1.4000000000000004</v>
      </c>
      <c r="Z482" s="2">
        <f>1*8*10.35</f>
        <v>82.8</v>
      </c>
      <c r="AA482" s="4">
        <v>1</v>
      </c>
      <c r="AB482" s="4">
        <v>8</v>
      </c>
      <c r="AC482" s="4">
        <v>10.350000000000005</v>
      </c>
      <c r="AD482" s="2">
        <f>1*3.05*9.35000000000001</f>
        <v>28.51750000000003</v>
      </c>
      <c r="AE482" s="4">
        <v>1</v>
      </c>
      <c r="AF482" s="4">
        <v>3.05</v>
      </c>
      <c r="AG482" s="4">
        <v>9.350000000000005</v>
      </c>
      <c r="AH482" s="2">
        <f>1*8.05*8.35000000000001</f>
        <v>67.217500000000086</v>
      </c>
      <c r="AI482" s="4">
        <v>1</v>
      </c>
      <c r="AJ482" s="4">
        <v>8.0500000000000007</v>
      </c>
      <c r="AK482" s="4">
        <v>8.350000000000005</v>
      </c>
    </row>
    <row r="483" spans="22:37" x14ac:dyDescent="0.25">
      <c r="V483" s="2">
        <f>1*3*2.4</f>
        <v>7.1999999999999993</v>
      </c>
      <c r="W483" s="4">
        <v>1</v>
      </c>
      <c r="X483" s="4">
        <v>3</v>
      </c>
      <c r="Y483" s="4">
        <v>2.3999999999999986</v>
      </c>
      <c r="Z483" s="2">
        <f>1*8*1.4</f>
        <v>11.2</v>
      </c>
      <c r="AA483" s="4">
        <v>1</v>
      </c>
      <c r="AB483" s="4">
        <v>8</v>
      </c>
      <c r="AC483" s="4">
        <v>1.4000000000000004</v>
      </c>
      <c r="AD483" s="2">
        <f>1*3.05*10.35</f>
        <v>31.567499999999995</v>
      </c>
      <c r="AE483" s="4">
        <v>1</v>
      </c>
      <c r="AF483" s="4">
        <v>3.05</v>
      </c>
      <c r="AG483" s="4">
        <v>10.350000000000005</v>
      </c>
      <c r="AH483" s="2">
        <f>1*8.05*9.35000000000001</f>
        <v>75.267500000000084</v>
      </c>
      <c r="AI483" s="4">
        <v>1</v>
      </c>
      <c r="AJ483" s="4">
        <v>8.0500000000000007</v>
      </c>
      <c r="AK483" s="4">
        <v>9.350000000000005</v>
      </c>
    </row>
    <row r="484" spans="22:37" x14ac:dyDescent="0.25">
      <c r="V484" s="2">
        <f>1*3*3.4</f>
        <v>10.199999999999999</v>
      </c>
      <c r="W484" s="4">
        <v>1</v>
      </c>
      <c r="X484" s="4">
        <v>3</v>
      </c>
      <c r="Y484" s="4">
        <v>3.3999999999999986</v>
      </c>
      <c r="Z484" s="2">
        <f>1*8*2.4</f>
        <v>19.2</v>
      </c>
      <c r="AA484" s="4">
        <v>1</v>
      </c>
      <c r="AB484" s="4">
        <v>8</v>
      </c>
      <c r="AC484" s="4">
        <v>2.3999999999999986</v>
      </c>
      <c r="AD484" s="2">
        <f>1*3.05*1.4</f>
        <v>4.2699999999999996</v>
      </c>
      <c r="AE484" s="4">
        <v>1</v>
      </c>
      <c r="AF484" s="4">
        <v>3.05</v>
      </c>
      <c r="AG484" s="4">
        <v>1.4000000000000004</v>
      </c>
      <c r="AH484" s="2">
        <f>1*8.05*10.35</f>
        <v>83.31750000000001</v>
      </c>
      <c r="AI484" s="4">
        <v>1</v>
      </c>
      <c r="AJ484" s="4">
        <v>8.0500000000000007</v>
      </c>
      <c r="AK484" s="4">
        <v>10.350000000000005</v>
      </c>
    </row>
    <row r="485" spans="22:37" x14ac:dyDescent="0.25">
      <c r="V485" s="2">
        <f>1*3*4.4</f>
        <v>13.200000000000001</v>
      </c>
      <c r="W485" s="4">
        <v>1</v>
      </c>
      <c r="X485" s="4">
        <v>3</v>
      </c>
      <c r="Y485" s="4">
        <v>4.3999999999999986</v>
      </c>
      <c r="Z485" s="2">
        <f>1*8*3.4</f>
        <v>27.2</v>
      </c>
      <c r="AA485" s="4">
        <v>1</v>
      </c>
      <c r="AB485" s="4">
        <v>8</v>
      </c>
      <c r="AC485" s="4">
        <v>3.3999999999999986</v>
      </c>
      <c r="AD485" s="2">
        <f>1*3.05*2.4</f>
        <v>7.3199999999999994</v>
      </c>
      <c r="AE485" s="4">
        <v>1</v>
      </c>
      <c r="AF485" s="4">
        <v>3.05</v>
      </c>
      <c r="AG485" s="4">
        <v>2.3999999999999986</v>
      </c>
      <c r="AH485" s="2">
        <f>1*8.05*1.4</f>
        <v>11.27</v>
      </c>
      <c r="AI485" s="4">
        <v>1</v>
      </c>
      <c r="AJ485" s="4">
        <v>8.0500000000000007</v>
      </c>
      <c r="AK485" s="4">
        <v>1.4000000000000004</v>
      </c>
    </row>
    <row r="486" spans="22:37" x14ac:dyDescent="0.25">
      <c r="V486" s="2">
        <f>1*3*5.4</f>
        <v>16.200000000000003</v>
      </c>
      <c r="W486" s="4">
        <v>1</v>
      </c>
      <c r="X486" s="4">
        <v>3</v>
      </c>
      <c r="Y486" s="4">
        <v>5.3999999999999986</v>
      </c>
      <c r="Z486" s="2">
        <f>1*8*4.4</f>
        <v>35.200000000000003</v>
      </c>
      <c r="AA486" s="4">
        <v>1</v>
      </c>
      <c r="AB486" s="4">
        <v>8</v>
      </c>
      <c r="AC486" s="4">
        <v>4.3999999999999986</v>
      </c>
      <c r="AD486" s="2">
        <f>1*3.05*3.4</f>
        <v>10.37</v>
      </c>
      <c r="AE486" s="4">
        <v>1</v>
      </c>
      <c r="AF486" s="4">
        <v>3.05</v>
      </c>
      <c r="AG486" s="4">
        <v>3.3999999999999986</v>
      </c>
      <c r="AH486" s="2">
        <f>1*8.05*2.4</f>
        <v>19.32</v>
      </c>
      <c r="AI486" s="4">
        <v>1</v>
      </c>
      <c r="AJ486" s="4">
        <v>8.0500000000000007</v>
      </c>
      <c r="AK486" s="4">
        <v>2.3999999999999986</v>
      </c>
    </row>
    <row r="487" spans="22:37" x14ac:dyDescent="0.25">
      <c r="V487" s="2">
        <f>1*3*6.4</f>
        <v>19.200000000000003</v>
      </c>
      <c r="W487" s="4">
        <v>1</v>
      </c>
      <c r="X487" s="4">
        <v>3</v>
      </c>
      <c r="Y487" s="4">
        <v>6.3999999999999986</v>
      </c>
      <c r="Z487" s="2">
        <f>1*8*5.4</f>
        <v>43.2</v>
      </c>
      <c r="AA487" s="4">
        <v>1</v>
      </c>
      <c r="AB487" s="4">
        <v>8</v>
      </c>
      <c r="AC487" s="4">
        <v>5.3999999999999986</v>
      </c>
      <c r="AD487" s="2">
        <f>1*3.05*4.4</f>
        <v>13.42</v>
      </c>
      <c r="AE487" s="4">
        <v>1</v>
      </c>
      <c r="AF487" s="4">
        <v>3.05</v>
      </c>
      <c r="AG487" s="4">
        <v>4.3999999999999986</v>
      </c>
      <c r="AH487" s="2">
        <f>1*8.05*3.4</f>
        <v>27.37</v>
      </c>
      <c r="AI487" s="4">
        <v>1</v>
      </c>
      <c r="AJ487" s="4">
        <v>8.0500000000000007</v>
      </c>
      <c r="AK487" s="4">
        <v>3.3999999999999986</v>
      </c>
    </row>
    <row r="488" spans="22:37" x14ac:dyDescent="0.25">
      <c r="V488" s="2">
        <f>1*3*7.4</f>
        <v>22.200000000000003</v>
      </c>
      <c r="W488" s="4">
        <v>1</v>
      </c>
      <c r="X488" s="4">
        <v>3</v>
      </c>
      <c r="Y488" s="4">
        <v>7.3999999999999986</v>
      </c>
      <c r="Z488" s="2">
        <f>1*8*6.4</f>
        <v>51.2</v>
      </c>
      <c r="AA488" s="4">
        <v>1</v>
      </c>
      <c r="AB488" s="4">
        <v>8</v>
      </c>
      <c r="AC488" s="4">
        <v>6.3999999999999986</v>
      </c>
      <c r="AD488" s="2">
        <f>1*3.05*5.4</f>
        <v>16.47</v>
      </c>
      <c r="AE488" s="4">
        <v>1</v>
      </c>
      <c r="AF488" s="4">
        <v>3.05</v>
      </c>
      <c r="AG488" s="4">
        <v>5.3999999999999986</v>
      </c>
      <c r="AH488" s="2">
        <f>1*8.05*4.4</f>
        <v>35.420000000000009</v>
      </c>
      <c r="AI488" s="4">
        <v>1</v>
      </c>
      <c r="AJ488" s="4">
        <v>8.0500000000000007</v>
      </c>
      <c r="AK488" s="4">
        <v>4.3999999999999986</v>
      </c>
    </row>
    <row r="489" spans="22:37" x14ac:dyDescent="0.25">
      <c r="V489" s="2">
        <f>1*3*8.40000000000001</f>
        <v>25.200000000000028</v>
      </c>
      <c r="W489" s="4">
        <v>1</v>
      </c>
      <c r="X489" s="4">
        <v>3</v>
      </c>
      <c r="Y489" s="4">
        <v>8.4000000000000057</v>
      </c>
      <c r="Z489" s="2">
        <f>1*8*7.4</f>
        <v>59.2</v>
      </c>
      <c r="AA489" s="4">
        <v>1</v>
      </c>
      <c r="AB489" s="4">
        <v>8</v>
      </c>
      <c r="AC489" s="4">
        <v>7.3999999999999986</v>
      </c>
      <c r="AD489" s="2">
        <f>1*3.05*6.4</f>
        <v>19.52</v>
      </c>
      <c r="AE489" s="4">
        <v>1</v>
      </c>
      <c r="AF489" s="4">
        <v>3.05</v>
      </c>
      <c r="AG489" s="4">
        <v>6.3999999999999986</v>
      </c>
      <c r="AH489" s="2">
        <f>1*8.05*5.4</f>
        <v>43.470000000000006</v>
      </c>
      <c r="AI489" s="4">
        <v>1</v>
      </c>
      <c r="AJ489" s="4">
        <v>8.0500000000000007</v>
      </c>
      <c r="AK489" s="4">
        <v>5.3999999999999986</v>
      </c>
    </row>
    <row r="490" spans="22:37" x14ac:dyDescent="0.25">
      <c r="V490" s="2">
        <f>1*3*9.40000000000001</f>
        <v>28.200000000000028</v>
      </c>
      <c r="W490" s="4">
        <v>1</v>
      </c>
      <c r="X490" s="4">
        <v>3</v>
      </c>
      <c r="Y490" s="4">
        <v>9.4000000000000057</v>
      </c>
      <c r="Z490" s="2">
        <f>1*8*8.40000000000001</f>
        <v>67.200000000000074</v>
      </c>
      <c r="AA490" s="4">
        <v>1</v>
      </c>
      <c r="AB490" s="4">
        <v>8</v>
      </c>
      <c r="AC490" s="4">
        <v>8.4000000000000057</v>
      </c>
      <c r="AD490" s="2">
        <f>1*3.05*7.4</f>
        <v>22.57</v>
      </c>
      <c r="AE490" s="4">
        <v>1</v>
      </c>
      <c r="AF490" s="4">
        <v>3.05</v>
      </c>
      <c r="AG490" s="4">
        <v>7.3999999999999986</v>
      </c>
      <c r="AH490" s="2">
        <f>1*8.05*6.4</f>
        <v>51.52000000000001</v>
      </c>
      <c r="AI490" s="4">
        <v>1</v>
      </c>
      <c r="AJ490" s="4">
        <v>8.0500000000000007</v>
      </c>
      <c r="AK490" s="4">
        <v>6.3999999999999986</v>
      </c>
    </row>
    <row r="491" spans="22:37" x14ac:dyDescent="0.25">
      <c r="V491" s="2">
        <f>1*3*10.4</f>
        <v>31.200000000000003</v>
      </c>
      <c r="W491" s="4">
        <v>1</v>
      </c>
      <c r="X491" s="4">
        <v>3</v>
      </c>
      <c r="Y491" s="4">
        <v>10.400000000000006</v>
      </c>
      <c r="Z491" s="2">
        <f>1*8*9.40000000000001</f>
        <v>75.200000000000074</v>
      </c>
      <c r="AA491" s="4">
        <v>1</v>
      </c>
      <c r="AB491" s="4">
        <v>8</v>
      </c>
      <c r="AC491" s="4">
        <v>9.4000000000000057</v>
      </c>
      <c r="AD491" s="2">
        <f>1*3.05*8.40000000000001</f>
        <v>25.620000000000026</v>
      </c>
      <c r="AE491" s="4">
        <v>1</v>
      </c>
      <c r="AF491" s="4">
        <v>3.05</v>
      </c>
      <c r="AG491" s="4">
        <v>8.4000000000000057</v>
      </c>
      <c r="AH491" s="2">
        <f>1*8.05*7.4</f>
        <v>59.570000000000007</v>
      </c>
      <c r="AI491" s="4">
        <v>1</v>
      </c>
      <c r="AJ491" s="4">
        <v>8.0500000000000007</v>
      </c>
      <c r="AK491" s="4">
        <v>7.3999999999999986</v>
      </c>
    </row>
    <row r="492" spans="22:37" x14ac:dyDescent="0.25">
      <c r="V492" s="2">
        <f>1*3*1.45</f>
        <v>4.3499999999999996</v>
      </c>
      <c r="W492" s="4">
        <v>1</v>
      </c>
      <c r="X492" s="4">
        <v>3</v>
      </c>
      <c r="Y492" s="4">
        <v>1.4500000000000004</v>
      </c>
      <c r="Z492" s="2">
        <f>1*8*10.4</f>
        <v>83.2</v>
      </c>
      <c r="AA492" s="4">
        <v>1</v>
      </c>
      <c r="AB492" s="4">
        <v>8</v>
      </c>
      <c r="AC492" s="4">
        <v>10.400000000000006</v>
      </c>
      <c r="AD492" s="2">
        <f>1*3.05*9.40000000000001</f>
        <v>28.670000000000027</v>
      </c>
      <c r="AE492" s="4">
        <v>1</v>
      </c>
      <c r="AF492" s="4">
        <v>3.05</v>
      </c>
      <c r="AG492" s="4">
        <v>9.4000000000000057</v>
      </c>
      <c r="AH492" s="2">
        <f>1*8.05*8.40000000000001</f>
        <v>67.620000000000076</v>
      </c>
      <c r="AI492" s="4">
        <v>1</v>
      </c>
      <c r="AJ492" s="4">
        <v>8.0500000000000007</v>
      </c>
      <c r="AK492" s="4">
        <v>8.4000000000000057</v>
      </c>
    </row>
    <row r="493" spans="22:37" x14ac:dyDescent="0.25">
      <c r="V493" s="2">
        <f>1*3*2.45</f>
        <v>7.3500000000000005</v>
      </c>
      <c r="W493" s="4">
        <v>1</v>
      </c>
      <c r="X493" s="4">
        <v>3</v>
      </c>
      <c r="Y493" s="4">
        <v>2.4499999999999984</v>
      </c>
      <c r="Z493" s="2">
        <f>1*8*1.45</f>
        <v>11.6</v>
      </c>
      <c r="AA493" s="4">
        <v>1</v>
      </c>
      <c r="AB493" s="4">
        <v>8</v>
      </c>
      <c r="AC493" s="4">
        <v>1.4500000000000004</v>
      </c>
      <c r="AD493" s="2">
        <f>1*3.05*10.4</f>
        <v>31.72</v>
      </c>
      <c r="AE493" s="4">
        <v>1</v>
      </c>
      <c r="AF493" s="4">
        <v>3.05</v>
      </c>
      <c r="AG493" s="4">
        <v>10.400000000000006</v>
      </c>
      <c r="AH493" s="2">
        <f>1*8.05*9.40000000000001</f>
        <v>75.670000000000087</v>
      </c>
      <c r="AI493" s="4">
        <v>1</v>
      </c>
      <c r="AJ493" s="4">
        <v>8.0500000000000007</v>
      </c>
      <c r="AK493" s="4">
        <v>9.4000000000000057</v>
      </c>
    </row>
    <row r="494" spans="22:37" x14ac:dyDescent="0.25">
      <c r="V494" s="2">
        <f>1*3*3.45</f>
        <v>10.350000000000001</v>
      </c>
      <c r="W494" s="4">
        <v>1</v>
      </c>
      <c r="X494" s="4">
        <v>3</v>
      </c>
      <c r="Y494" s="4">
        <v>3.4499999999999984</v>
      </c>
      <c r="Z494" s="2">
        <f>1*8*2.45</f>
        <v>19.600000000000001</v>
      </c>
      <c r="AA494" s="4">
        <v>1</v>
      </c>
      <c r="AB494" s="4">
        <v>8</v>
      </c>
      <c r="AC494" s="4">
        <v>2.4499999999999984</v>
      </c>
      <c r="AD494" s="2">
        <f>1*3.05*1.45</f>
        <v>4.4224999999999994</v>
      </c>
      <c r="AE494" s="4">
        <v>1</v>
      </c>
      <c r="AF494" s="4">
        <v>3.05</v>
      </c>
      <c r="AG494" s="4">
        <v>1.4500000000000004</v>
      </c>
      <c r="AH494" s="2">
        <f>1*8.05*10.4</f>
        <v>83.720000000000013</v>
      </c>
      <c r="AI494" s="4">
        <v>1</v>
      </c>
      <c r="AJ494" s="4">
        <v>8.0500000000000007</v>
      </c>
      <c r="AK494" s="4">
        <v>10.400000000000006</v>
      </c>
    </row>
    <row r="495" spans="22:37" x14ac:dyDescent="0.25">
      <c r="V495" s="2">
        <f>1*3*4.45</f>
        <v>13.350000000000001</v>
      </c>
      <c r="W495" s="4">
        <v>1</v>
      </c>
      <c r="X495" s="4">
        <v>3</v>
      </c>
      <c r="Y495" s="4">
        <v>4.4499999999999984</v>
      </c>
      <c r="Z495" s="2">
        <f>1*8*3.45</f>
        <v>27.6</v>
      </c>
      <c r="AA495" s="4">
        <v>1</v>
      </c>
      <c r="AB495" s="4">
        <v>8</v>
      </c>
      <c r="AC495" s="4">
        <v>3.4499999999999984</v>
      </c>
      <c r="AD495" s="2">
        <f>1*3.05*2.45</f>
        <v>7.4725000000000001</v>
      </c>
      <c r="AE495" s="4">
        <v>1</v>
      </c>
      <c r="AF495" s="4">
        <v>3.05</v>
      </c>
      <c r="AG495" s="4">
        <v>2.4499999999999984</v>
      </c>
      <c r="AH495" s="2">
        <f>1*8.05*1.45</f>
        <v>11.672500000000001</v>
      </c>
      <c r="AI495" s="4">
        <v>1</v>
      </c>
      <c r="AJ495" s="4">
        <v>8.0500000000000007</v>
      </c>
      <c r="AK495" s="4">
        <v>1.4500000000000004</v>
      </c>
    </row>
    <row r="496" spans="22:37" x14ac:dyDescent="0.25">
      <c r="V496" s="2">
        <f>1*3*5.45</f>
        <v>16.350000000000001</v>
      </c>
      <c r="W496" s="4">
        <v>1</v>
      </c>
      <c r="X496" s="4">
        <v>3</v>
      </c>
      <c r="Y496" s="4">
        <v>5.4499999999999984</v>
      </c>
      <c r="Z496" s="2">
        <f>1*8*4.45</f>
        <v>35.6</v>
      </c>
      <c r="AA496" s="4">
        <v>1</v>
      </c>
      <c r="AB496" s="4">
        <v>8</v>
      </c>
      <c r="AC496" s="4">
        <v>4.4499999999999984</v>
      </c>
      <c r="AD496" s="2">
        <f>1*3.05*3.45</f>
        <v>10.522499999999999</v>
      </c>
      <c r="AE496" s="4">
        <v>1</v>
      </c>
      <c r="AF496" s="4">
        <v>3.05</v>
      </c>
      <c r="AG496" s="4">
        <v>3.4499999999999984</v>
      </c>
      <c r="AH496" s="2">
        <f>1*8.05*2.45</f>
        <v>19.722500000000004</v>
      </c>
      <c r="AI496" s="4">
        <v>1</v>
      </c>
      <c r="AJ496" s="4">
        <v>8.0500000000000007</v>
      </c>
      <c r="AK496" s="4">
        <v>2.4499999999999984</v>
      </c>
    </row>
    <row r="497" spans="22:37" x14ac:dyDescent="0.25">
      <c r="V497" s="2">
        <f>1*3*6.45</f>
        <v>19.350000000000001</v>
      </c>
      <c r="W497" s="4">
        <v>1</v>
      </c>
      <c r="X497" s="4">
        <v>3</v>
      </c>
      <c r="Y497" s="4">
        <v>6.4499999999999984</v>
      </c>
      <c r="Z497" s="2">
        <f>1*8*5.45</f>
        <v>43.6</v>
      </c>
      <c r="AA497" s="4">
        <v>1</v>
      </c>
      <c r="AB497" s="4">
        <v>8</v>
      </c>
      <c r="AC497" s="4">
        <v>5.4499999999999984</v>
      </c>
      <c r="AD497" s="2">
        <f>1*3.05*4.45</f>
        <v>13.5725</v>
      </c>
      <c r="AE497" s="4">
        <v>1</v>
      </c>
      <c r="AF497" s="4">
        <v>3.05</v>
      </c>
      <c r="AG497" s="4">
        <v>4.4499999999999984</v>
      </c>
      <c r="AH497" s="2">
        <f>1*8.05*3.45</f>
        <v>27.772500000000004</v>
      </c>
      <c r="AI497" s="4">
        <v>1</v>
      </c>
      <c r="AJ497" s="4">
        <v>8.0500000000000007</v>
      </c>
      <c r="AK497" s="4">
        <v>3.4499999999999984</v>
      </c>
    </row>
    <row r="498" spans="22:37" x14ac:dyDescent="0.25">
      <c r="V498" s="2">
        <f>1*3*7.45</f>
        <v>22.35</v>
      </c>
      <c r="W498" s="4">
        <v>1</v>
      </c>
      <c r="X498" s="4">
        <v>3</v>
      </c>
      <c r="Y498" s="4">
        <v>7.4499999999999984</v>
      </c>
      <c r="Z498" s="2">
        <f>1*8*6.45</f>
        <v>51.6</v>
      </c>
      <c r="AA498" s="4">
        <v>1</v>
      </c>
      <c r="AB498" s="4">
        <v>8</v>
      </c>
      <c r="AC498" s="4">
        <v>6.4499999999999984</v>
      </c>
      <c r="AD498" s="2">
        <f>1*3.05*5.45</f>
        <v>16.622499999999999</v>
      </c>
      <c r="AE498" s="4">
        <v>1</v>
      </c>
      <c r="AF498" s="4">
        <v>3.05</v>
      </c>
      <c r="AG498" s="4">
        <v>5.4499999999999984</v>
      </c>
      <c r="AH498" s="2">
        <f>1*8.05*4.45</f>
        <v>35.822500000000005</v>
      </c>
      <c r="AI498" s="4">
        <v>1</v>
      </c>
      <c r="AJ498" s="4">
        <v>8.0500000000000007</v>
      </c>
      <c r="AK498" s="4">
        <v>4.4499999999999984</v>
      </c>
    </row>
    <row r="499" spans="22:37" x14ac:dyDescent="0.25">
      <c r="V499" s="2">
        <f>1*3*8.45000000000001</f>
        <v>25.35000000000003</v>
      </c>
      <c r="W499" s="4">
        <v>1</v>
      </c>
      <c r="X499" s="4">
        <v>3</v>
      </c>
      <c r="Y499" s="4">
        <v>8.4500000000000064</v>
      </c>
      <c r="Z499" s="2">
        <f>1*8*7.45</f>
        <v>59.6</v>
      </c>
      <c r="AA499" s="4">
        <v>1</v>
      </c>
      <c r="AB499" s="4">
        <v>8</v>
      </c>
      <c r="AC499" s="4">
        <v>7.4499999999999984</v>
      </c>
      <c r="AD499" s="2">
        <f>1*3.05*6.45</f>
        <v>19.672499999999999</v>
      </c>
      <c r="AE499" s="4">
        <v>1</v>
      </c>
      <c r="AF499" s="4">
        <v>3.05</v>
      </c>
      <c r="AG499" s="4">
        <v>6.4499999999999984</v>
      </c>
      <c r="AH499" s="2">
        <f>1*8.05*5.45</f>
        <v>43.872500000000002</v>
      </c>
      <c r="AI499" s="4">
        <v>1</v>
      </c>
      <c r="AJ499" s="4">
        <v>8.0500000000000007</v>
      </c>
      <c r="AK499" s="4">
        <v>5.4499999999999984</v>
      </c>
    </row>
    <row r="500" spans="22:37" x14ac:dyDescent="0.25">
      <c r="V500" s="2">
        <f>1*3*9.45000000000001</f>
        <v>28.35000000000003</v>
      </c>
      <c r="W500" s="4">
        <v>1</v>
      </c>
      <c r="X500" s="4">
        <v>3</v>
      </c>
      <c r="Y500" s="4">
        <v>9.4500000000000064</v>
      </c>
      <c r="Z500" s="2">
        <f>1*8*8.45000000000001</f>
        <v>67.60000000000008</v>
      </c>
      <c r="AA500" s="4">
        <v>1</v>
      </c>
      <c r="AB500" s="4">
        <v>8</v>
      </c>
      <c r="AC500" s="4">
        <v>8.4500000000000064</v>
      </c>
      <c r="AD500" s="2">
        <f>1*3.05*7.45</f>
        <v>22.7225</v>
      </c>
      <c r="AE500" s="4">
        <v>1</v>
      </c>
      <c r="AF500" s="4">
        <v>3.05</v>
      </c>
      <c r="AG500" s="4">
        <v>7.4499999999999984</v>
      </c>
      <c r="AH500" s="2">
        <f>1*8.05*6.45</f>
        <v>51.922500000000007</v>
      </c>
      <c r="AI500" s="4">
        <v>1</v>
      </c>
      <c r="AJ500" s="4">
        <v>8.0500000000000007</v>
      </c>
      <c r="AK500" s="4">
        <v>6.4499999999999984</v>
      </c>
    </row>
    <row r="501" spans="22:37" x14ac:dyDescent="0.25">
      <c r="V501" s="2">
        <f>1*3*10.45</f>
        <v>31.349999999999998</v>
      </c>
      <c r="W501" s="4">
        <v>1</v>
      </c>
      <c r="X501" s="4">
        <v>3</v>
      </c>
      <c r="Y501" s="4">
        <v>10.450000000000006</v>
      </c>
      <c r="Z501" s="2">
        <f>1*8*9.45000000000001</f>
        <v>75.60000000000008</v>
      </c>
      <c r="AA501" s="4">
        <v>1</v>
      </c>
      <c r="AB501" s="4">
        <v>8</v>
      </c>
      <c r="AC501" s="4">
        <v>9.4500000000000064</v>
      </c>
      <c r="AD501" s="2">
        <f>1*3.05*8.45000000000001</f>
        <v>25.772500000000029</v>
      </c>
      <c r="AE501" s="4">
        <v>1</v>
      </c>
      <c r="AF501" s="4">
        <v>3.05</v>
      </c>
      <c r="AG501" s="4">
        <v>8.4500000000000064</v>
      </c>
      <c r="AH501" s="2">
        <f>1*8.05*7.45</f>
        <v>59.972500000000004</v>
      </c>
      <c r="AI501" s="4">
        <v>1</v>
      </c>
      <c r="AJ501" s="4">
        <v>8.0500000000000007</v>
      </c>
      <c r="AK501" s="4">
        <v>7.4499999999999984</v>
      </c>
    </row>
    <row r="502" spans="22:37" x14ac:dyDescent="0.25">
      <c r="V502" s="2">
        <f>1*3*1.5</f>
        <v>4.5</v>
      </c>
      <c r="W502" s="4">
        <v>1</v>
      </c>
      <c r="X502" s="4">
        <v>3</v>
      </c>
      <c r="Y502" s="4">
        <v>1.5000000000000004</v>
      </c>
      <c r="Z502" s="2">
        <f>1*8*10.45</f>
        <v>83.6</v>
      </c>
      <c r="AA502" s="4">
        <v>1</v>
      </c>
      <c r="AB502" s="4">
        <v>8</v>
      </c>
      <c r="AC502" s="4">
        <v>10.450000000000006</v>
      </c>
      <c r="AD502" s="2">
        <f>1*3.05*9.45000000000001</f>
        <v>28.82250000000003</v>
      </c>
      <c r="AE502" s="4">
        <v>1</v>
      </c>
      <c r="AF502" s="4">
        <v>3.05</v>
      </c>
      <c r="AG502" s="4">
        <v>9.4500000000000064</v>
      </c>
      <c r="AH502" s="2">
        <f>1*8.05*8.45000000000001</f>
        <v>68.022500000000079</v>
      </c>
      <c r="AI502" s="4">
        <v>1</v>
      </c>
      <c r="AJ502" s="4">
        <v>8.0500000000000007</v>
      </c>
      <c r="AK502" s="4">
        <v>8.4500000000000064</v>
      </c>
    </row>
    <row r="503" spans="22:37" x14ac:dyDescent="0.25">
      <c r="V503" s="2">
        <f>1*3*2.5</f>
        <v>7.5</v>
      </c>
      <c r="W503" s="4">
        <v>1</v>
      </c>
      <c r="X503" s="4">
        <v>3</v>
      </c>
      <c r="Y503" s="4">
        <v>2.4999999999999982</v>
      </c>
      <c r="Z503" s="2">
        <f>1*8*1.5</f>
        <v>12</v>
      </c>
      <c r="AA503" s="4">
        <v>1</v>
      </c>
      <c r="AB503" s="4">
        <v>8</v>
      </c>
      <c r="AC503" s="4">
        <v>1.5000000000000004</v>
      </c>
      <c r="AD503" s="2">
        <f>1*3.05*10.45</f>
        <v>31.872499999999995</v>
      </c>
      <c r="AE503" s="4">
        <v>1</v>
      </c>
      <c r="AF503" s="4">
        <v>3.05</v>
      </c>
      <c r="AG503" s="4">
        <v>10.450000000000006</v>
      </c>
      <c r="AH503" s="2">
        <f>1*8.05*9.45000000000001</f>
        <v>76.07250000000009</v>
      </c>
      <c r="AI503" s="4">
        <v>1</v>
      </c>
      <c r="AJ503" s="4">
        <v>8.0500000000000007</v>
      </c>
      <c r="AK503" s="4">
        <v>9.4500000000000064</v>
      </c>
    </row>
    <row r="504" spans="22:37" x14ac:dyDescent="0.25">
      <c r="V504" s="2">
        <f>1*3*3.5</f>
        <v>10.5</v>
      </c>
      <c r="W504" s="4">
        <v>1</v>
      </c>
      <c r="X504" s="4">
        <v>3</v>
      </c>
      <c r="Y504" s="4">
        <v>3.4999999999999982</v>
      </c>
      <c r="Z504" s="2">
        <f>1*8*2.5</f>
        <v>20</v>
      </c>
      <c r="AA504" s="4">
        <v>1</v>
      </c>
      <c r="AB504" s="4">
        <v>8</v>
      </c>
      <c r="AC504" s="4">
        <v>2.4999999999999982</v>
      </c>
      <c r="AD504" s="2">
        <f>1*3.05*1.5</f>
        <v>4.5749999999999993</v>
      </c>
      <c r="AE504" s="4">
        <v>1</v>
      </c>
      <c r="AF504" s="4">
        <v>3.05</v>
      </c>
      <c r="AG504" s="4">
        <v>1.5000000000000004</v>
      </c>
      <c r="AH504" s="2">
        <f>1*8.05*10.45</f>
        <v>84.122500000000002</v>
      </c>
      <c r="AI504" s="4">
        <v>1</v>
      </c>
      <c r="AJ504" s="4">
        <v>8.0500000000000007</v>
      </c>
      <c r="AK504" s="4">
        <v>10.450000000000006</v>
      </c>
    </row>
    <row r="505" spans="22:37" x14ac:dyDescent="0.25">
      <c r="V505" s="2">
        <f>1*3*4.5</f>
        <v>13.5</v>
      </c>
      <c r="W505" s="4">
        <v>1</v>
      </c>
      <c r="X505" s="4">
        <v>3</v>
      </c>
      <c r="Y505" s="4">
        <v>4.4999999999999982</v>
      </c>
      <c r="Z505" s="2">
        <f>1*8*3.5</f>
        <v>28</v>
      </c>
      <c r="AA505" s="4">
        <v>1</v>
      </c>
      <c r="AB505" s="4">
        <v>8</v>
      </c>
      <c r="AC505" s="4">
        <v>3.4999999999999982</v>
      </c>
      <c r="AD505" s="2">
        <f>1*3.05*2.5</f>
        <v>7.625</v>
      </c>
      <c r="AE505" s="4">
        <v>1</v>
      </c>
      <c r="AF505" s="4">
        <v>3.05</v>
      </c>
      <c r="AG505" s="4">
        <v>2.4999999999999982</v>
      </c>
      <c r="AH505" s="2">
        <f>1*8.05*1.5</f>
        <v>12.075000000000001</v>
      </c>
      <c r="AI505" s="4">
        <v>1</v>
      </c>
      <c r="AJ505" s="4">
        <v>8.0500000000000007</v>
      </c>
      <c r="AK505" s="4">
        <v>1.5000000000000004</v>
      </c>
    </row>
    <row r="506" spans="22:37" x14ac:dyDescent="0.25">
      <c r="V506" s="2">
        <f>1*3*5.5</f>
        <v>16.5</v>
      </c>
      <c r="W506" s="4">
        <v>1</v>
      </c>
      <c r="X506" s="4">
        <v>3</v>
      </c>
      <c r="Y506" s="4">
        <v>5.4999999999999982</v>
      </c>
      <c r="Z506" s="2">
        <f>1*8*4.5</f>
        <v>36</v>
      </c>
      <c r="AA506" s="4">
        <v>1</v>
      </c>
      <c r="AB506" s="4">
        <v>8</v>
      </c>
      <c r="AC506" s="4">
        <v>4.4999999999999982</v>
      </c>
      <c r="AD506" s="2">
        <f>1*3.05*3.5</f>
        <v>10.674999999999999</v>
      </c>
      <c r="AE506" s="4">
        <v>1</v>
      </c>
      <c r="AF506" s="4">
        <v>3.05</v>
      </c>
      <c r="AG506" s="4">
        <v>3.4999999999999982</v>
      </c>
      <c r="AH506" s="2">
        <f>1*8.05*2.5</f>
        <v>20.125</v>
      </c>
      <c r="AI506" s="4">
        <v>1</v>
      </c>
      <c r="AJ506" s="4">
        <v>8.0500000000000007</v>
      </c>
      <c r="AK506" s="4">
        <v>2.4999999999999982</v>
      </c>
    </row>
    <row r="507" spans="22:37" x14ac:dyDescent="0.25">
      <c r="V507" s="2">
        <f>1*3*6.5</f>
        <v>19.5</v>
      </c>
      <c r="W507" s="4">
        <v>1</v>
      </c>
      <c r="X507" s="4">
        <v>3</v>
      </c>
      <c r="Y507" s="4">
        <v>6.4999999999999982</v>
      </c>
      <c r="Z507" s="2">
        <f>1*8*5.5</f>
        <v>44</v>
      </c>
      <c r="AA507" s="4">
        <v>1</v>
      </c>
      <c r="AB507" s="4">
        <v>8</v>
      </c>
      <c r="AC507" s="4">
        <v>5.4999999999999982</v>
      </c>
      <c r="AD507" s="2">
        <f>1*3.05*4.5</f>
        <v>13.725</v>
      </c>
      <c r="AE507" s="4">
        <v>1</v>
      </c>
      <c r="AF507" s="4">
        <v>3.05</v>
      </c>
      <c r="AG507" s="4">
        <v>4.4999999999999982</v>
      </c>
      <c r="AH507" s="2">
        <f>1*8.05*3.5</f>
        <v>28.175000000000004</v>
      </c>
      <c r="AI507" s="4">
        <v>1</v>
      </c>
      <c r="AJ507" s="4">
        <v>8.0500000000000007</v>
      </c>
      <c r="AK507" s="4">
        <v>3.4999999999999982</v>
      </c>
    </row>
    <row r="508" spans="22:37" x14ac:dyDescent="0.25">
      <c r="V508" s="2">
        <f>1*3*7.5</f>
        <v>22.5</v>
      </c>
      <c r="W508" s="4">
        <v>1</v>
      </c>
      <c r="X508" s="4">
        <v>3</v>
      </c>
      <c r="Y508" s="4">
        <v>7.4999999999999982</v>
      </c>
      <c r="Z508" s="2">
        <f>1*8*6.5</f>
        <v>52</v>
      </c>
      <c r="AA508" s="4">
        <v>1</v>
      </c>
      <c r="AB508" s="4">
        <v>8</v>
      </c>
      <c r="AC508" s="4">
        <v>6.4999999999999982</v>
      </c>
      <c r="AD508" s="2">
        <f>1*3.05*5.5</f>
        <v>16.774999999999999</v>
      </c>
      <c r="AE508" s="4">
        <v>1</v>
      </c>
      <c r="AF508" s="4">
        <v>3.05</v>
      </c>
      <c r="AG508" s="4">
        <v>5.4999999999999982</v>
      </c>
      <c r="AH508" s="2">
        <f>1*8.05*4.5</f>
        <v>36.225000000000001</v>
      </c>
      <c r="AI508" s="4">
        <v>1</v>
      </c>
      <c r="AJ508" s="4">
        <v>8.0500000000000007</v>
      </c>
      <c r="AK508" s="4">
        <v>4.4999999999999982</v>
      </c>
    </row>
    <row r="509" spans="22:37" x14ac:dyDescent="0.25">
      <c r="V509" s="2">
        <f>1*3*8.50000000000001</f>
        <v>25.500000000000032</v>
      </c>
      <c r="W509" s="4">
        <v>1</v>
      </c>
      <c r="X509" s="4">
        <v>3</v>
      </c>
      <c r="Y509" s="4">
        <v>8.5000000000000071</v>
      </c>
      <c r="Z509" s="2">
        <f>1*8*7.5</f>
        <v>60</v>
      </c>
      <c r="AA509" s="4">
        <v>1</v>
      </c>
      <c r="AB509" s="4">
        <v>8</v>
      </c>
      <c r="AC509" s="4">
        <v>7.4999999999999982</v>
      </c>
      <c r="AD509" s="2">
        <f>1*3.05*6.5</f>
        <v>19.824999999999999</v>
      </c>
      <c r="AE509" s="4">
        <v>1</v>
      </c>
      <c r="AF509" s="4">
        <v>3.05</v>
      </c>
      <c r="AG509" s="4">
        <v>6.4999999999999982</v>
      </c>
      <c r="AH509" s="2">
        <f>1*8.05*5.5</f>
        <v>44.275000000000006</v>
      </c>
      <c r="AI509" s="4">
        <v>1</v>
      </c>
      <c r="AJ509" s="4">
        <v>8.0500000000000007</v>
      </c>
      <c r="AK509" s="4">
        <v>5.4999999999999982</v>
      </c>
    </row>
    <row r="510" spans="22:37" x14ac:dyDescent="0.25">
      <c r="V510" s="2">
        <f>1*3*9.50000000000001</f>
        <v>28.500000000000032</v>
      </c>
      <c r="W510" s="4">
        <v>1</v>
      </c>
      <c r="X510" s="4">
        <v>3</v>
      </c>
      <c r="Y510" s="4">
        <v>9.5000000000000071</v>
      </c>
      <c r="Z510" s="2">
        <f>1*8*8.50000000000001</f>
        <v>68.000000000000085</v>
      </c>
      <c r="AA510" s="4">
        <v>1</v>
      </c>
      <c r="AB510" s="4">
        <v>8</v>
      </c>
      <c r="AC510" s="4">
        <v>8.5000000000000071</v>
      </c>
      <c r="AD510" s="2">
        <f>1*3.05*7.5</f>
        <v>22.875</v>
      </c>
      <c r="AE510" s="4">
        <v>1</v>
      </c>
      <c r="AF510" s="4">
        <v>3.05</v>
      </c>
      <c r="AG510" s="4">
        <v>7.4999999999999982</v>
      </c>
      <c r="AH510" s="2">
        <f>1*8.05*6.5</f>
        <v>52.325000000000003</v>
      </c>
      <c r="AI510" s="4">
        <v>1</v>
      </c>
      <c r="AJ510" s="4">
        <v>8.0500000000000007</v>
      </c>
      <c r="AK510" s="4">
        <v>6.4999999999999982</v>
      </c>
    </row>
    <row r="511" spans="22:37" x14ac:dyDescent="0.25">
      <c r="V511" s="2">
        <f>1*3*10.5</f>
        <v>31.5</v>
      </c>
      <c r="W511" s="4">
        <v>1</v>
      </c>
      <c r="X511" s="4">
        <v>3</v>
      </c>
      <c r="Y511" s="4">
        <v>10.500000000000007</v>
      </c>
      <c r="Z511" s="2">
        <f>1*8*9.50000000000001</f>
        <v>76.000000000000085</v>
      </c>
      <c r="AA511" s="4">
        <v>1</v>
      </c>
      <c r="AB511" s="4">
        <v>8</v>
      </c>
      <c r="AC511" s="4">
        <v>9.5000000000000071</v>
      </c>
      <c r="AD511" s="2">
        <f>1*3.05*8.50000000000001</f>
        <v>25.925000000000033</v>
      </c>
      <c r="AE511" s="4">
        <v>1</v>
      </c>
      <c r="AF511" s="4">
        <v>3.05</v>
      </c>
      <c r="AG511" s="4">
        <v>8.5000000000000071</v>
      </c>
      <c r="AH511" s="2">
        <f>1*8.05*7.5</f>
        <v>60.375000000000007</v>
      </c>
      <c r="AI511" s="4">
        <v>1</v>
      </c>
      <c r="AJ511" s="4">
        <v>8.0500000000000007</v>
      </c>
      <c r="AK511" s="4">
        <v>7.4999999999999982</v>
      </c>
    </row>
    <row r="512" spans="22:37" x14ac:dyDescent="0.25">
      <c r="V512" s="2">
        <f>1*3*1.55</f>
        <v>4.6500000000000004</v>
      </c>
      <c r="W512" s="4">
        <v>1</v>
      </c>
      <c r="X512" s="4">
        <v>3</v>
      </c>
      <c r="Y512" s="4">
        <v>1.5500000000000005</v>
      </c>
      <c r="Z512" s="2">
        <f>1*8*10.5</f>
        <v>84</v>
      </c>
      <c r="AA512" s="4">
        <v>1</v>
      </c>
      <c r="AB512" s="4">
        <v>8</v>
      </c>
      <c r="AC512" s="4">
        <v>10.500000000000007</v>
      </c>
      <c r="AD512" s="2">
        <f>1*3.05*9.50000000000001</f>
        <v>28.97500000000003</v>
      </c>
      <c r="AE512" s="4">
        <v>1</v>
      </c>
      <c r="AF512" s="4">
        <v>3.05</v>
      </c>
      <c r="AG512" s="4">
        <v>9.5000000000000071</v>
      </c>
      <c r="AH512" s="2">
        <f>1*8.05*8.50000000000001</f>
        <v>68.425000000000097</v>
      </c>
      <c r="AI512" s="4">
        <v>1</v>
      </c>
      <c r="AJ512" s="4">
        <v>8.0500000000000007</v>
      </c>
      <c r="AK512" s="4">
        <v>8.5000000000000071</v>
      </c>
    </row>
    <row r="513" spans="22:37" x14ac:dyDescent="0.25">
      <c r="V513" s="2">
        <f>1*3*2.55</f>
        <v>7.6499999999999995</v>
      </c>
      <c r="W513" s="4">
        <v>1</v>
      </c>
      <c r="X513" s="4">
        <v>3</v>
      </c>
      <c r="Y513" s="4">
        <v>2.549999999999998</v>
      </c>
      <c r="Z513" s="2">
        <f>1*8*1.55</f>
        <v>12.4</v>
      </c>
      <c r="AA513" s="4">
        <v>1</v>
      </c>
      <c r="AB513" s="4">
        <v>8</v>
      </c>
      <c r="AC513" s="4">
        <v>1.5500000000000005</v>
      </c>
      <c r="AD513" s="2">
        <f>1*3.05*10.5</f>
        <v>32.024999999999999</v>
      </c>
      <c r="AE513" s="4">
        <v>1</v>
      </c>
      <c r="AF513" s="4">
        <v>3.05</v>
      </c>
      <c r="AG513" s="4">
        <v>10.500000000000007</v>
      </c>
      <c r="AH513" s="2">
        <f>1*8.05*9.50000000000001</f>
        <v>76.475000000000094</v>
      </c>
      <c r="AI513" s="4">
        <v>1</v>
      </c>
      <c r="AJ513" s="4">
        <v>8.0500000000000007</v>
      </c>
      <c r="AK513" s="4">
        <v>9.5000000000000071</v>
      </c>
    </row>
    <row r="514" spans="22:37" x14ac:dyDescent="0.25">
      <c r="V514" s="2">
        <f>1*3*3.55</f>
        <v>10.649999999999999</v>
      </c>
      <c r="W514" s="4">
        <v>1</v>
      </c>
      <c r="X514" s="4">
        <v>3</v>
      </c>
      <c r="Y514" s="4">
        <v>3.549999999999998</v>
      </c>
      <c r="Z514" s="2">
        <f>1*8*2.55</f>
        <v>20.399999999999999</v>
      </c>
      <c r="AA514" s="4">
        <v>1</v>
      </c>
      <c r="AB514" s="4">
        <v>8</v>
      </c>
      <c r="AC514" s="4">
        <v>2.549999999999998</v>
      </c>
      <c r="AD514" s="2">
        <f>1*3.05*1.55</f>
        <v>4.7275</v>
      </c>
      <c r="AE514" s="4">
        <v>1</v>
      </c>
      <c r="AF514" s="4">
        <v>3.05</v>
      </c>
      <c r="AG514" s="4">
        <v>1.5500000000000005</v>
      </c>
      <c r="AH514" s="2">
        <f>1*8.05*10.5</f>
        <v>84.525000000000006</v>
      </c>
      <c r="AI514" s="4">
        <v>1</v>
      </c>
      <c r="AJ514" s="4">
        <v>8.0500000000000007</v>
      </c>
      <c r="AK514" s="4">
        <v>10.500000000000007</v>
      </c>
    </row>
    <row r="515" spans="22:37" x14ac:dyDescent="0.25">
      <c r="V515" s="2">
        <f>1*3*4.55</f>
        <v>13.649999999999999</v>
      </c>
      <c r="W515" s="4">
        <v>1</v>
      </c>
      <c r="X515" s="4">
        <v>3</v>
      </c>
      <c r="Y515" s="4">
        <v>4.549999999999998</v>
      </c>
      <c r="Z515" s="2">
        <f>1*8*3.55</f>
        <v>28.4</v>
      </c>
      <c r="AA515" s="4">
        <v>1</v>
      </c>
      <c r="AB515" s="4">
        <v>8</v>
      </c>
      <c r="AC515" s="4">
        <v>3.549999999999998</v>
      </c>
      <c r="AD515" s="2">
        <f>1*3.05*2.55</f>
        <v>7.777499999999999</v>
      </c>
      <c r="AE515" s="4">
        <v>1</v>
      </c>
      <c r="AF515" s="4">
        <v>3.05</v>
      </c>
      <c r="AG515" s="4">
        <v>2.549999999999998</v>
      </c>
      <c r="AH515" s="2">
        <f>1*8.05*1.55</f>
        <v>12.477500000000001</v>
      </c>
      <c r="AI515" s="4">
        <v>1</v>
      </c>
      <c r="AJ515" s="4">
        <v>8.0500000000000007</v>
      </c>
      <c r="AK515" s="4">
        <v>1.5500000000000005</v>
      </c>
    </row>
    <row r="516" spans="22:37" x14ac:dyDescent="0.25">
      <c r="V516" s="2">
        <f>1*3*5.55</f>
        <v>16.649999999999999</v>
      </c>
      <c r="W516" s="4">
        <v>1</v>
      </c>
      <c r="X516" s="4">
        <v>3</v>
      </c>
      <c r="Y516" s="4">
        <v>5.549999999999998</v>
      </c>
      <c r="Z516" s="2">
        <f>1*8*4.55</f>
        <v>36.4</v>
      </c>
      <c r="AA516" s="4">
        <v>1</v>
      </c>
      <c r="AB516" s="4">
        <v>8</v>
      </c>
      <c r="AC516" s="4">
        <v>4.549999999999998</v>
      </c>
      <c r="AD516" s="2">
        <f>1*3.05*3.55</f>
        <v>10.827499999999999</v>
      </c>
      <c r="AE516" s="4">
        <v>1</v>
      </c>
      <c r="AF516" s="4">
        <v>3.05</v>
      </c>
      <c r="AG516" s="4">
        <v>3.549999999999998</v>
      </c>
      <c r="AH516" s="2">
        <f>1*8.05*2.55</f>
        <v>20.5275</v>
      </c>
      <c r="AI516" s="4">
        <v>1</v>
      </c>
      <c r="AJ516" s="4">
        <v>8.0500000000000007</v>
      </c>
      <c r="AK516" s="4">
        <v>2.549999999999998</v>
      </c>
    </row>
    <row r="517" spans="22:37" x14ac:dyDescent="0.25">
      <c r="V517" s="2">
        <f>1*3*6.55</f>
        <v>19.649999999999999</v>
      </c>
      <c r="W517" s="4">
        <v>1</v>
      </c>
      <c r="X517" s="4">
        <v>3</v>
      </c>
      <c r="Y517" s="4">
        <v>6.549999999999998</v>
      </c>
      <c r="Z517" s="2">
        <f>1*8*5.55</f>
        <v>44.4</v>
      </c>
      <c r="AA517" s="4">
        <v>1</v>
      </c>
      <c r="AB517" s="4">
        <v>8</v>
      </c>
      <c r="AC517" s="4">
        <v>5.549999999999998</v>
      </c>
      <c r="AD517" s="2">
        <f>1*3.05*4.55</f>
        <v>13.8775</v>
      </c>
      <c r="AE517" s="4">
        <v>1</v>
      </c>
      <c r="AF517" s="4">
        <v>3.05</v>
      </c>
      <c r="AG517" s="4">
        <v>4.549999999999998</v>
      </c>
      <c r="AH517" s="2">
        <f>1*8.05*3.55</f>
        <v>28.577500000000001</v>
      </c>
      <c r="AI517" s="4">
        <v>1</v>
      </c>
      <c r="AJ517" s="4">
        <v>8.0500000000000007</v>
      </c>
      <c r="AK517" s="4">
        <v>3.549999999999998</v>
      </c>
    </row>
    <row r="518" spans="22:37" x14ac:dyDescent="0.25">
      <c r="V518" s="2">
        <f>1*3*7.55</f>
        <v>22.65</v>
      </c>
      <c r="W518" s="4">
        <v>1</v>
      </c>
      <c r="X518" s="4">
        <v>3</v>
      </c>
      <c r="Y518" s="4">
        <v>7.549999999999998</v>
      </c>
      <c r="Z518" s="2">
        <f>1*8*6.55</f>
        <v>52.4</v>
      </c>
      <c r="AA518" s="4">
        <v>1</v>
      </c>
      <c r="AB518" s="4">
        <v>8</v>
      </c>
      <c r="AC518" s="4">
        <v>6.549999999999998</v>
      </c>
      <c r="AD518" s="2">
        <f>1*3.05*5.55</f>
        <v>16.927499999999998</v>
      </c>
      <c r="AE518" s="4">
        <v>1</v>
      </c>
      <c r="AF518" s="4">
        <v>3.05</v>
      </c>
      <c r="AG518" s="4">
        <v>5.549999999999998</v>
      </c>
      <c r="AH518" s="2">
        <f>1*8.05*4.55</f>
        <v>36.627500000000005</v>
      </c>
      <c r="AI518" s="4">
        <v>1</v>
      </c>
      <c r="AJ518" s="4">
        <v>8.0500000000000007</v>
      </c>
      <c r="AK518" s="4">
        <v>4.549999999999998</v>
      </c>
    </row>
    <row r="519" spans="22:37" x14ac:dyDescent="0.25">
      <c r="V519" s="2">
        <f>1*3*8.55000000000001</f>
        <v>25.650000000000027</v>
      </c>
      <c r="W519" s="4">
        <v>1</v>
      </c>
      <c r="X519" s="4">
        <v>3</v>
      </c>
      <c r="Y519" s="4">
        <v>8.5500000000000078</v>
      </c>
      <c r="Z519" s="2">
        <f>1*8*7.55</f>
        <v>60.4</v>
      </c>
      <c r="AA519" s="4">
        <v>1</v>
      </c>
      <c r="AB519" s="4">
        <v>8</v>
      </c>
      <c r="AC519" s="4">
        <v>7.549999999999998</v>
      </c>
      <c r="AD519" s="2">
        <f>1*3.05*6.55</f>
        <v>19.977499999999999</v>
      </c>
      <c r="AE519" s="4">
        <v>1</v>
      </c>
      <c r="AF519" s="4">
        <v>3.05</v>
      </c>
      <c r="AG519" s="4">
        <v>6.549999999999998</v>
      </c>
      <c r="AH519" s="2">
        <f>1*8.05*5.55</f>
        <v>44.677500000000002</v>
      </c>
      <c r="AI519" s="4">
        <v>1</v>
      </c>
      <c r="AJ519" s="4">
        <v>8.0500000000000007</v>
      </c>
      <c r="AK519" s="4">
        <v>5.549999999999998</v>
      </c>
    </row>
    <row r="520" spans="22:37" x14ac:dyDescent="0.25">
      <c r="V520" s="2">
        <f>1*3*9.55000000000001</f>
        <v>28.650000000000027</v>
      </c>
      <c r="W520" s="4">
        <v>1</v>
      </c>
      <c r="X520" s="4">
        <v>3</v>
      </c>
      <c r="Y520" s="4">
        <v>9.5500000000000078</v>
      </c>
      <c r="Z520" s="2">
        <f>1*8*8.55000000000001</f>
        <v>68.400000000000077</v>
      </c>
      <c r="AA520" s="4">
        <v>1</v>
      </c>
      <c r="AB520" s="4">
        <v>8</v>
      </c>
      <c r="AC520" s="4">
        <v>8.5500000000000078</v>
      </c>
      <c r="AD520" s="2">
        <f>1*3.05*7.55</f>
        <v>23.0275</v>
      </c>
      <c r="AE520" s="4">
        <v>1</v>
      </c>
      <c r="AF520" s="4">
        <v>3.05</v>
      </c>
      <c r="AG520" s="4">
        <v>7.549999999999998</v>
      </c>
      <c r="AH520" s="2">
        <f>1*8.05*6.55</f>
        <v>52.727500000000006</v>
      </c>
      <c r="AI520" s="4">
        <v>1</v>
      </c>
      <c r="AJ520" s="4">
        <v>8.0500000000000007</v>
      </c>
      <c r="AK520" s="4">
        <v>6.549999999999998</v>
      </c>
    </row>
    <row r="521" spans="22:37" x14ac:dyDescent="0.25">
      <c r="V521" s="2">
        <f>1*3*10.55</f>
        <v>31.650000000000002</v>
      </c>
      <c r="W521" s="4">
        <v>1</v>
      </c>
      <c r="X521" s="4">
        <v>3</v>
      </c>
      <c r="Y521" s="4">
        <v>10.550000000000008</v>
      </c>
      <c r="Z521" s="2">
        <f>1*8*9.55000000000001</f>
        <v>76.400000000000077</v>
      </c>
      <c r="AA521" s="4">
        <v>1</v>
      </c>
      <c r="AB521" s="4">
        <v>8</v>
      </c>
      <c r="AC521" s="4">
        <v>9.5500000000000078</v>
      </c>
      <c r="AD521" s="2">
        <f>1*3.05*8.55000000000001</f>
        <v>26.077500000000029</v>
      </c>
      <c r="AE521" s="4">
        <v>1</v>
      </c>
      <c r="AF521" s="4">
        <v>3.05</v>
      </c>
      <c r="AG521" s="4">
        <v>8.5500000000000078</v>
      </c>
      <c r="AH521" s="2">
        <f>1*8.05*7.55</f>
        <v>60.777500000000003</v>
      </c>
      <c r="AI521" s="4">
        <v>1</v>
      </c>
      <c r="AJ521" s="4">
        <v>8.0500000000000007</v>
      </c>
      <c r="AK521" s="4">
        <v>7.549999999999998</v>
      </c>
    </row>
    <row r="522" spans="22:37" x14ac:dyDescent="0.25">
      <c r="V522" s="2">
        <f>1*3*1.6</f>
        <v>4.8000000000000007</v>
      </c>
      <c r="W522" s="4">
        <v>1</v>
      </c>
      <c r="X522" s="4">
        <v>3</v>
      </c>
      <c r="Y522" s="4">
        <v>1.6000000000000005</v>
      </c>
      <c r="Z522" s="2">
        <f>1*8*10.55</f>
        <v>84.4</v>
      </c>
      <c r="AA522" s="4">
        <v>1</v>
      </c>
      <c r="AB522" s="4">
        <v>8</v>
      </c>
      <c r="AC522" s="4">
        <v>10.550000000000008</v>
      </c>
      <c r="AD522" s="2">
        <f>1*3.05*9.55000000000001</f>
        <v>29.127500000000026</v>
      </c>
      <c r="AE522" s="4">
        <v>1</v>
      </c>
      <c r="AF522" s="4">
        <v>3.05</v>
      </c>
      <c r="AG522" s="4">
        <v>9.5500000000000078</v>
      </c>
      <c r="AH522" s="2">
        <f>1*8.05*8.55000000000001</f>
        <v>68.827500000000086</v>
      </c>
      <c r="AI522" s="4">
        <v>1</v>
      </c>
      <c r="AJ522" s="4">
        <v>8.0500000000000007</v>
      </c>
      <c r="AK522" s="4">
        <v>8.5500000000000078</v>
      </c>
    </row>
    <row r="523" spans="22:37" x14ac:dyDescent="0.25">
      <c r="V523" s="2">
        <f>1*3*2.6</f>
        <v>7.8000000000000007</v>
      </c>
      <c r="W523" s="4">
        <v>1</v>
      </c>
      <c r="X523" s="4">
        <v>3</v>
      </c>
      <c r="Y523" s="4">
        <v>2.5999999999999979</v>
      </c>
      <c r="Z523" s="2">
        <f>1*8*1.6</f>
        <v>12.8</v>
      </c>
      <c r="AA523" s="4">
        <v>1</v>
      </c>
      <c r="AB523" s="4">
        <v>8</v>
      </c>
      <c r="AC523" s="4">
        <v>1.6000000000000005</v>
      </c>
      <c r="AD523" s="2">
        <f>1*3.05*10.55</f>
        <v>32.177500000000002</v>
      </c>
      <c r="AE523" s="4">
        <v>1</v>
      </c>
      <c r="AF523" s="4">
        <v>3.05</v>
      </c>
      <c r="AG523" s="4">
        <v>10.550000000000008</v>
      </c>
      <c r="AH523" s="2">
        <f>1*8.05*9.55000000000001</f>
        <v>76.877500000000083</v>
      </c>
      <c r="AI523" s="4">
        <v>1</v>
      </c>
      <c r="AJ523" s="4">
        <v>8.0500000000000007</v>
      </c>
      <c r="AK523" s="4">
        <v>9.5500000000000078</v>
      </c>
    </row>
    <row r="524" spans="22:37" x14ac:dyDescent="0.25">
      <c r="V524" s="2">
        <f>1*3*3.6</f>
        <v>10.8</v>
      </c>
      <c r="W524" s="4">
        <v>1</v>
      </c>
      <c r="X524" s="4">
        <v>3</v>
      </c>
      <c r="Y524" s="4">
        <v>3.5999999999999979</v>
      </c>
      <c r="Z524" s="2">
        <f>1*8*2.6</f>
        <v>20.8</v>
      </c>
      <c r="AA524" s="4">
        <v>1</v>
      </c>
      <c r="AB524" s="4">
        <v>8</v>
      </c>
      <c r="AC524" s="4">
        <v>2.5999999999999979</v>
      </c>
      <c r="AD524" s="2">
        <f>1*3.05*1.6</f>
        <v>4.88</v>
      </c>
      <c r="AE524" s="4">
        <v>1</v>
      </c>
      <c r="AF524" s="4">
        <v>3.05</v>
      </c>
      <c r="AG524" s="4">
        <v>1.6000000000000005</v>
      </c>
      <c r="AH524" s="2">
        <f>1*8.05*10.55</f>
        <v>84.927500000000009</v>
      </c>
      <c r="AI524" s="4">
        <v>1</v>
      </c>
      <c r="AJ524" s="4">
        <v>8.0500000000000007</v>
      </c>
      <c r="AK524" s="4">
        <v>10.550000000000008</v>
      </c>
    </row>
    <row r="525" spans="22:37" x14ac:dyDescent="0.25">
      <c r="V525" s="2">
        <f>1*3*4.6</f>
        <v>13.799999999999999</v>
      </c>
      <c r="W525" s="4">
        <v>1</v>
      </c>
      <c r="X525" s="4">
        <v>3</v>
      </c>
      <c r="Y525" s="4">
        <v>4.5999999999999979</v>
      </c>
      <c r="Z525" s="2">
        <f>1*8*3.6</f>
        <v>28.8</v>
      </c>
      <c r="AA525" s="4">
        <v>1</v>
      </c>
      <c r="AB525" s="4">
        <v>8</v>
      </c>
      <c r="AC525" s="4">
        <v>3.5999999999999979</v>
      </c>
      <c r="AD525" s="2">
        <f>1*3.05*2.6</f>
        <v>7.93</v>
      </c>
      <c r="AE525" s="4">
        <v>1</v>
      </c>
      <c r="AF525" s="4">
        <v>3.05</v>
      </c>
      <c r="AG525" s="4">
        <v>2.5999999999999979</v>
      </c>
      <c r="AH525" s="2">
        <f>1*8.05*1.6</f>
        <v>12.880000000000003</v>
      </c>
      <c r="AI525" s="4">
        <v>1</v>
      </c>
      <c r="AJ525" s="4">
        <v>8.0500000000000007</v>
      </c>
      <c r="AK525" s="4">
        <v>1.6000000000000005</v>
      </c>
    </row>
    <row r="526" spans="22:37" x14ac:dyDescent="0.25">
      <c r="V526" s="2">
        <f>1*3*5.6</f>
        <v>16.799999999999997</v>
      </c>
      <c r="W526" s="4">
        <v>1</v>
      </c>
      <c r="X526" s="4">
        <v>3</v>
      </c>
      <c r="Y526" s="4">
        <v>5.5999999999999979</v>
      </c>
      <c r="Z526" s="2">
        <f>1*8*4.6</f>
        <v>36.799999999999997</v>
      </c>
      <c r="AA526" s="4">
        <v>1</v>
      </c>
      <c r="AB526" s="4">
        <v>8</v>
      </c>
      <c r="AC526" s="4">
        <v>4.5999999999999979</v>
      </c>
      <c r="AD526" s="2">
        <f>1*3.05*3.6</f>
        <v>10.98</v>
      </c>
      <c r="AE526" s="4">
        <v>1</v>
      </c>
      <c r="AF526" s="4">
        <v>3.05</v>
      </c>
      <c r="AG526" s="4">
        <v>3.5999999999999979</v>
      </c>
      <c r="AH526" s="2">
        <f>1*8.05*2.6</f>
        <v>20.930000000000003</v>
      </c>
      <c r="AI526" s="4">
        <v>1</v>
      </c>
      <c r="AJ526" s="4">
        <v>8.0500000000000007</v>
      </c>
      <c r="AK526" s="4">
        <v>2.5999999999999979</v>
      </c>
    </row>
    <row r="527" spans="22:37" x14ac:dyDescent="0.25">
      <c r="V527" s="2">
        <f>1*3*6.6</f>
        <v>19.799999999999997</v>
      </c>
      <c r="W527" s="4">
        <v>1</v>
      </c>
      <c r="X527" s="4">
        <v>3</v>
      </c>
      <c r="Y527" s="4">
        <v>6.5999999999999979</v>
      </c>
      <c r="Z527" s="2">
        <f>1*8*5.6</f>
        <v>44.8</v>
      </c>
      <c r="AA527" s="4">
        <v>1</v>
      </c>
      <c r="AB527" s="4">
        <v>8</v>
      </c>
      <c r="AC527" s="4">
        <v>5.5999999999999979</v>
      </c>
      <c r="AD527" s="2">
        <f>1*3.05*4.6</f>
        <v>14.029999999999998</v>
      </c>
      <c r="AE527" s="4">
        <v>1</v>
      </c>
      <c r="AF527" s="4">
        <v>3.05</v>
      </c>
      <c r="AG527" s="4">
        <v>4.5999999999999979</v>
      </c>
      <c r="AH527" s="2">
        <f>1*8.05*3.6</f>
        <v>28.980000000000004</v>
      </c>
      <c r="AI527" s="4">
        <v>1</v>
      </c>
      <c r="AJ527" s="4">
        <v>8.0500000000000007</v>
      </c>
      <c r="AK527" s="4">
        <v>3.5999999999999979</v>
      </c>
    </row>
    <row r="528" spans="22:37" x14ac:dyDescent="0.25">
      <c r="V528" s="2">
        <f>1*3*7.6</f>
        <v>22.799999999999997</v>
      </c>
      <c r="W528" s="4">
        <v>1</v>
      </c>
      <c r="X528" s="4">
        <v>3</v>
      </c>
      <c r="Y528" s="4">
        <v>7.5999999999999979</v>
      </c>
      <c r="Z528" s="2">
        <f>1*8*6.6</f>
        <v>52.8</v>
      </c>
      <c r="AA528" s="4">
        <v>1</v>
      </c>
      <c r="AB528" s="4">
        <v>8</v>
      </c>
      <c r="AC528" s="4">
        <v>6.5999999999999979</v>
      </c>
      <c r="AD528" s="2">
        <f>1*3.05*5.6</f>
        <v>17.079999999999998</v>
      </c>
      <c r="AE528" s="4">
        <v>1</v>
      </c>
      <c r="AF528" s="4">
        <v>3.05</v>
      </c>
      <c r="AG528" s="4">
        <v>5.5999999999999979</v>
      </c>
      <c r="AH528" s="2">
        <f>1*8.05*4.6</f>
        <v>37.03</v>
      </c>
      <c r="AI528" s="4">
        <v>1</v>
      </c>
      <c r="AJ528" s="4">
        <v>8.0500000000000007</v>
      </c>
      <c r="AK528" s="4">
        <v>4.5999999999999979</v>
      </c>
    </row>
    <row r="529" spans="22:37" x14ac:dyDescent="0.25">
      <c r="V529" s="2">
        <f>1*3*8.60000000000001</f>
        <v>25.800000000000033</v>
      </c>
      <c r="W529" s="4">
        <v>1</v>
      </c>
      <c r="X529" s="4">
        <v>3</v>
      </c>
      <c r="Y529" s="4">
        <v>8.6000000000000085</v>
      </c>
      <c r="Z529" s="2">
        <f>1*8*7.6</f>
        <v>60.8</v>
      </c>
      <c r="AA529" s="4">
        <v>1</v>
      </c>
      <c r="AB529" s="4">
        <v>8</v>
      </c>
      <c r="AC529" s="4">
        <v>7.5999999999999979</v>
      </c>
      <c r="AD529" s="2">
        <f>1*3.05*6.6</f>
        <v>20.13</v>
      </c>
      <c r="AE529" s="4">
        <v>1</v>
      </c>
      <c r="AF529" s="4">
        <v>3.05</v>
      </c>
      <c r="AG529" s="4">
        <v>6.5999999999999979</v>
      </c>
      <c r="AH529" s="2">
        <f>1*8.05*5.6</f>
        <v>45.08</v>
      </c>
      <c r="AI529" s="4">
        <v>1</v>
      </c>
      <c r="AJ529" s="4">
        <v>8.0500000000000007</v>
      </c>
      <c r="AK529" s="4">
        <v>5.5999999999999979</v>
      </c>
    </row>
    <row r="530" spans="22:37" x14ac:dyDescent="0.25">
      <c r="V530" s="2">
        <f>1*3*9.60000000000001</f>
        <v>28.800000000000033</v>
      </c>
      <c r="W530" s="4">
        <v>1</v>
      </c>
      <c r="X530" s="4">
        <v>3</v>
      </c>
      <c r="Y530" s="4">
        <v>9.6000000000000085</v>
      </c>
      <c r="Z530" s="2">
        <f>1*8*8.60000000000001</f>
        <v>68.800000000000082</v>
      </c>
      <c r="AA530" s="4">
        <v>1</v>
      </c>
      <c r="AB530" s="4">
        <v>8</v>
      </c>
      <c r="AC530" s="4">
        <v>8.6000000000000085</v>
      </c>
      <c r="AD530" s="2">
        <f>1*3.05*7.6</f>
        <v>23.179999999999996</v>
      </c>
      <c r="AE530" s="4">
        <v>1</v>
      </c>
      <c r="AF530" s="4">
        <v>3.05</v>
      </c>
      <c r="AG530" s="4">
        <v>7.5999999999999979</v>
      </c>
      <c r="AH530" s="2">
        <f>1*8.05*6.6</f>
        <v>53.13</v>
      </c>
      <c r="AI530" s="4">
        <v>1</v>
      </c>
      <c r="AJ530" s="4">
        <v>8.0500000000000007</v>
      </c>
      <c r="AK530" s="4">
        <v>6.5999999999999979</v>
      </c>
    </row>
    <row r="531" spans="22:37" x14ac:dyDescent="0.25">
      <c r="V531" s="2">
        <f>1*3*10.6</f>
        <v>31.799999999999997</v>
      </c>
      <c r="W531" s="4">
        <v>1</v>
      </c>
      <c r="X531" s="4">
        <v>3</v>
      </c>
      <c r="Y531" s="4">
        <v>10.600000000000009</v>
      </c>
      <c r="Z531" s="2">
        <f>1*8*9.60000000000001</f>
        <v>76.800000000000082</v>
      </c>
      <c r="AA531" s="4">
        <v>1</v>
      </c>
      <c r="AB531" s="4">
        <v>8</v>
      </c>
      <c r="AC531" s="4">
        <v>9.6000000000000085</v>
      </c>
      <c r="AD531" s="2">
        <f>1*3.05*8.60000000000001</f>
        <v>26.230000000000029</v>
      </c>
      <c r="AE531" s="4">
        <v>1</v>
      </c>
      <c r="AF531" s="4">
        <v>3.05</v>
      </c>
      <c r="AG531" s="4">
        <v>8.6000000000000085</v>
      </c>
      <c r="AH531" s="2">
        <f>1*8.05*7.6</f>
        <v>61.18</v>
      </c>
      <c r="AI531" s="4">
        <v>1</v>
      </c>
      <c r="AJ531" s="4">
        <v>8.0500000000000007</v>
      </c>
      <c r="AK531" s="4">
        <v>7.5999999999999979</v>
      </c>
    </row>
    <row r="532" spans="22:37" x14ac:dyDescent="0.25">
      <c r="V532" s="2">
        <f>1*3*1.65</f>
        <v>4.9499999999999993</v>
      </c>
      <c r="W532" s="4">
        <v>1</v>
      </c>
      <c r="X532" s="4">
        <v>3</v>
      </c>
      <c r="Y532" s="4">
        <v>1.6500000000000006</v>
      </c>
      <c r="Z532" s="2">
        <f>1*8*10.6</f>
        <v>84.8</v>
      </c>
      <c r="AA532" s="4">
        <v>1</v>
      </c>
      <c r="AB532" s="4">
        <v>8</v>
      </c>
      <c r="AC532" s="4">
        <v>10.600000000000009</v>
      </c>
      <c r="AD532" s="2">
        <f>1*3.05*9.60000000000001</f>
        <v>29.28000000000003</v>
      </c>
      <c r="AE532" s="4">
        <v>1</v>
      </c>
      <c r="AF532" s="4">
        <v>3.05</v>
      </c>
      <c r="AG532" s="4">
        <v>9.6000000000000085</v>
      </c>
      <c r="AH532" s="2">
        <f>1*8.05*8.60000000000001</f>
        <v>69.230000000000089</v>
      </c>
      <c r="AI532" s="4">
        <v>1</v>
      </c>
      <c r="AJ532" s="4">
        <v>8.0500000000000007</v>
      </c>
      <c r="AK532" s="4">
        <v>8.6000000000000085</v>
      </c>
    </row>
    <row r="533" spans="22:37" x14ac:dyDescent="0.25">
      <c r="V533" s="2">
        <f>1*3*2.65</f>
        <v>7.9499999999999993</v>
      </c>
      <c r="W533" s="4">
        <v>1</v>
      </c>
      <c r="X533" s="4">
        <v>3</v>
      </c>
      <c r="Y533" s="4">
        <v>2.6499999999999977</v>
      </c>
      <c r="Z533" s="2">
        <f>1*8*1.65</f>
        <v>13.2</v>
      </c>
      <c r="AA533" s="4">
        <v>1</v>
      </c>
      <c r="AB533" s="4">
        <v>8</v>
      </c>
      <c r="AC533" s="4">
        <v>1.6500000000000006</v>
      </c>
      <c r="AD533" s="2">
        <f>1*3.05*10.6</f>
        <v>32.33</v>
      </c>
      <c r="AE533" s="4">
        <v>1</v>
      </c>
      <c r="AF533" s="4">
        <v>3.05</v>
      </c>
      <c r="AG533" s="4">
        <v>10.600000000000009</v>
      </c>
      <c r="AH533" s="2">
        <f>1*8.05*9.60000000000001</f>
        <v>77.280000000000086</v>
      </c>
      <c r="AI533" s="4">
        <v>1</v>
      </c>
      <c r="AJ533" s="4">
        <v>8.0500000000000007</v>
      </c>
      <c r="AK533" s="4">
        <v>9.6000000000000085</v>
      </c>
    </row>
    <row r="534" spans="22:37" x14ac:dyDescent="0.25">
      <c r="V534" s="2">
        <f>1*3*3.65</f>
        <v>10.95</v>
      </c>
      <c r="W534" s="4">
        <v>1</v>
      </c>
      <c r="X534" s="4">
        <v>3</v>
      </c>
      <c r="Y534" s="4">
        <v>3.6499999999999977</v>
      </c>
      <c r="Z534" s="2">
        <f>1*8*2.65</f>
        <v>21.2</v>
      </c>
      <c r="AA534" s="4">
        <v>1</v>
      </c>
      <c r="AB534" s="4">
        <v>8</v>
      </c>
      <c r="AC534" s="4">
        <v>2.6499999999999977</v>
      </c>
      <c r="AD534" s="2">
        <f>1*3.05*1.65</f>
        <v>5.0324999999999998</v>
      </c>
      <c r="AE534" s="4">
        <v>1</v>
      </c>
      <c r="AF534" s="4">
        <v>3.05</v>
      </c>
      <c r="AG534" s="4">
        <v>1.6500000000000006</v>
      </c>
      <c r="AH534" s="2">
        <f>1*8.05*10.6</f>
        <v>85.33</v>
      </c>
      <c r="AI534" s="4">
        <v>1</v>
      </c>
      <c r="AJ534" s="4">
        <v>8.0500000000000007</v>
      </c>
      <c r="AK534" s="4">
        <v>10.600000000000009</v>
      </c>
    </row>
    <row r="535" spans="22:37" x14ac:dyDescent="0.25">
      <c r="V535" s="2">
        <f>1*3*4.65</f>
        <v>13.950000000000001</v>
      </c>
      <c r="W535" s="4">
        <v>1</v>
      </c>
      <c r="X535" s="4">
        <v>3</v>
      </c>
      <c r="Y535" s="4">
        <v>4.6499999999999977</v>
      </c>
      <c r="Z535" s="2">
        <f>1*8*3.65</f>
        <v>29.2</v>
      </c>
      <c r="AA535" s="4">
        <v>1</v>
      </c>
      <c r="AB535" s="4">
        <v>8</v>
      </c>
      <c r="AC535" s="4">
        <v>3.6499999999999977</v>
      </c>
      <c r="AD535" s="2">
        <f>1*3.05*2.65</f>
        <v>8.0824999999999996</v>
      </c>
      <c r="AE535" s="4">
        <v>1</v>
      </c>
      <c r="AF535" s="4">
        <v>3.05</v>
      </c>
      <c r="AG535" s="4">
        <v>2.6499999999999977</v>
      </c>
      <c r="AH535" s="2">
        <f>1*8.05*1.65</f>
        <v>13.282500000000001</v>
      </c>
      <c r="AI535" s="4">
        <v>1</v>
      </c>
      <c r="AJ535" s="4">
        <v>8.0500000000000007</v>
      </c>
      <c r="AK535" s="4">
        <v>1.6500000000000006</v>
      </c>
    </row>
    <row r="536" spans="22:37" x14ac:dyDescent="0.25">
      <c r="V536" s="2">
        <f>1*3*5.65</f>
        <v>16.950000000000003</v>
      </c>
      <c r="W536" s="4">
        <v>1</v>
      </c>
      <c r="X536" s="4">
        <v>3</v>
      </c>
      <c r="Y536" s="4">
        <v>5.6499999999999977</v>
      </c>
      <c r="Z536" s="2">
        <f>1*8*4.65</f>
        <v>37.200000000000003</v>
      </c>
      <c r="AA536" s="4">
        <v>1</v>
      </c>
      <c r="AB536" s="4">
        <v>8</v>
      </c>
      <c r="AC536" s="4">
        <v>4.6499999999999977</v>
      </c>
      <c r="AD536" s="2">
        <f>1*3.05*3.65</f>
        <v>11.132499999999999</v>
      </c>
      <c r="AE536" s="4">
        <v>1</v>
      </c>
      <c r="AF536" s="4">
        <v>3.05</v>
      </c>
      <c r="AG536" s="4">
        <v>3.6499999999999977</v>
      </c>
      <c r="AH536" s="2">
        <f>1*8.05*2.65</f>
        <v>21.3325</v>
      </c>
      <c r="AI536" s="4">
        <v>1</v>
      </c>
      <c r="AJ536" s="4">
        <v>8.0500000000000007</v>
      </c>
      <c r="AK536" s="4">
        <v>2.6499999999999977</v>
      </c>
    </row>
    <row r="537" spans="22:37" x14ac:dyDescent="0.25">
      <c r="V537" s="2">
        <f>1*3*6.65</f>
        <v>19.950000000000003</v>
      </c>
      <c r="W537" s="4">
        <v>1</v>
      </c>
      <c r="X537" s="4">
        <v>3</v>
      </c>
      <c r="Y537" s="4">
        <v>6.6499999999999977</v>
      </c>
      <c r="Z537" s="2">
        <f>1*8*5.65</f>
        <v>45.2</v>
      </c>
      <c r="AA537" s="4">
        <v>1</v>
      </c>
      <c r="AB537" s="4">
        <v>8</v>
      </c>
      <c r="AC537" s="4">
        <v>5.6499999999999977</v>
      </c>
      <c r="AD537" s="2">
        <f>1*3.05*4.65</f>
        <v>14.182500000000001</v>
      </c>
      <c r="AE537" s="4">
        <v>1</v>
      </c>
      <c r="AF537" s="4">
        <v>3.05</v>
      </c>
      <c r="AG537" s="4">
        <v>4.6499999999999977</v>
      </c>
      <c r="AH537" s="2">
        <f>1*8.05*3.65</f>
        <v>29.3825</v>
      </c>
      <c r="AI537" s="4">
        <v>1</v>
      </c>
      <c r="AJ537" s="4">
        <v>8.0500000000000007</v>
      </c>
      <c r="AK537" s="4">
        <v>3.6499999999999977</v>
      </c>
    </row>
    <row r="538" spans="22:37" x14ac:dyDescent="0.25">
      <c r="V538" s="2">
        <f>1*3*7.65</f>
        <v>22.950000000000003</v>
      </c>
      <c r="W538" s="4">
        <v>1</v>
      </c>
      <c r="X538" s="4">
        <v>3</v>
      </c>
      <c r="Y538" s="4">
        <v>7.6499999999999977</v>
      </c>
      <c r="Z538" s="2">
        <f>1*8*6.65</f>
        <v>53.2</v>
      </c>
      <c r="AA538" s="4">
        <v>1</v>
      </c>
      <c r="AB538" s="4">
        <v>8</v>
      </c>
      <c r="AC538" s="4">
        <v>6.6499999999999977</v>
      </c>
      <c r="AD538" s="2">
        <f>1*3.05*5.65</f>
        <v>17.232500000000002</v>
      </c>
      <c r="AE538" s="4">
        <v>1</v>
      </c>
      <c r="AF538" s="4">
        <v>3.05</v>
      </c>
      <c r="AG538" s="4">
        <v>5.6499999999999977</v>
      </c>
      <c r="AH538" s="2">
        <f>1*8.05*4.65</f>
        <v>37.432500000000005</v>
      </c>
      <c r="AI538" s="4">
        <v>1</v>
      </c>
      <c r="AJ538" s="4">
        <v>8.0500000000000007</v>
      </c>
      <c r="AK538" s="4">
        <v>4.6499999999999977</v>
      </c>
    </row>
    <row r="539" spans="22:37" x14ac:dyDescent="0.25">
      <c r="V539" s="2">
        <f>1*3*8.65000000000001</f>
        <v>25.950000000000028</v>
      </c>
      <c r="W539" s="4">
        <v>1</v>
      </c>
      <c r="X539" s="4">
        <v>3</v>
      </c>
      <c r="Y539" s="4">
        <v>8.6500000000000092</v>
      </c>
      <c r="Z539" s="2">
        <f>1*8*7.65</f>
        <v>61.2</v>
      </c>
      <c r="AA539" s="4">
        <v>1</v>
      </c>
      <c r="AB539" s="4">
        <v>8</v>
      </c>
      <c r="AC539" s="4">
        <v>7.6499999999999977</v>
      </c>
      <c r="AD539" s="2">
        <f>1*3.05*6.65</f>
        <v>20.282499999999999</v>
      </c>
      <c r="AE539" s="4">
        <v>1</v>
      </c>
      <c r="AF539" s="4">
        <v>3.05</v>
      </c>
      <c r="AG539" s="4">
        <v>6.6499999999999977</v>
      </c>
      <c r="AH539" s="2">
        <f>1*8.05*5.65</f>
        <v>45.482500000000009</v>
      </c>
      <c r="AI539" s="4">
        <v>1</v>
      </c>
      <c r="AJ539" s="4">
        <v>8.0500000000000007</v>
      </c>
      <c r="AK539" s="4">
        <v>5.6499999999999977</v>
      </c>
    </row>
    <row r="540" spans="22:37" x14ac:dyDescent="0.25">
      <c r="V540" s="2">
        <f>1*3*9.65000000000001</f>
        <v>28.950000000000028</v>
      </c>
      <c r="W540" s="4">
        <v>1</v>
      </c>
      <c r="X540" s="4">
        <v>3</v>
      </c>
      <c r="Y540" s="4">
        <v>9.6500000000000092</v>
      </c>
      <c r="Z540" s="2">
        <f>1*8*8.65000000000001</f>
        <v>69.200000000000074</v>
      </c>
      <c r="AA540" s="4">
        <v>1</v>
      </c>
      <c r="AB540" s="4">
        <v>8</v>
      </c>
      <c r="AC540" s="4">
        <v>8.6500000000000092</v>
      </c>
      <c r="AD540" s="2">
        <f>1*3.05*7.65</f>
        <v>23.3325</v>
      </c>
      <c r="AE540" s="4">
        <v>1</v>
      </c>
      <c r="AF540" s="4">
        <v>3.05</v>
      </c>
      <c r="AG540" s="4">
        <v>7.6499999999999977</v>
      </c>
      <c r="AH540" s="2">
        <f>1*8.05*6.65</f>
        <v>53.532500000000006</v>
      </c>
      <c r="AI540" s="4">
        <v>1</v>
      </c>
      <c r="AJ540" s="4">
        <v>8.0500000000000007</v>
      </c>
      <c r="AK540" s="4">
        <v>6.6499999999999977</v>
      </c>
    </row>
    <row r="541" spans="22:37" x14ac:dyDescent="0.25">
      <c r="V541" s="2">
        <f>1*3*10.65</f>
        <v>31.950000000000003</v>
      </c>
      <c r="W541" s="4">
        <v>1</v>
      </c>
      <c r="X541" s="4">
        <v>3</v>
      </c>
      <c r="Y541" s="4">
        <v>10.650000000000009</v>
      </c>
      <c r="Z541" s="2">
        <f>1*8*9.65000000000001</f>
        <v>77.200000000000074</v>
      </c>
      <c r="AA541" s="4">
        <v>1</v>
      </c>
      <c r="AB541" s="4">
        <v>8</v>
      </c>
      <c r="AC541" s="4">
        <v>9.6500000000000092</v>
      </c>
      <c r="AD541" s="2">
        <f>1*3.05*8.65000000000001</f>
        <v>26.382500000000025</v>
      </c>
      <c r="AE541" s="4">
        <v>1</v>
      </c>
      <c r="AF541" s="4">
        <v>3.05</v>
      </c>
      <c r="AG541" s="4">
        <v>8.6500000000000092</v>
      </c>
      <c r="AH541" s="2">
        <f>1*8.05*7.65</f>
        <v>61.58250000000001</v>
      </c>
      <c r="AI541" s="4">
        <v>1</v>
      </c>
      <c r="AJ541" s="4">
        <v>8.0500000000000007</v>
      </c>
      <c r="AK541" s="4">
        <v>7.6499999999999977</v>
      </c>
    </row>
    <row r="542" spans="22:37" x14ac:dyDescent="0.25">
      <c r="V542" s="2">
        <f>1*3*1.7</f>
        <v>5.0999999999999996</v>
      </c>
      <c r="W542" s="4">
        <v>1</v>
      </c>
      <c r="X542" s="4">
        <v>3</v>
      </c>
      <c r="Y542" s="4">
        <v>1.7000000000000006</v>
      </c>
      <c r="Z542" s="2">
        <f>1*8*10.65</f>
        <v>85.2</v>
      </c>
      <c r="AA542" s="4">
        <v>1</v>
      </c>
      <c r="AB542" s="4">
        <v>8</v>
      </c>
      <c r="AC542" s="4">
        <v>10.650000000000009</v>
      </c>
      <c r="AD542" s="2">
        <f>1*3.05*9.65000000000001</f>
        <v>29.432500000000026</v>
      </c>
      <c r="AE542" s="4">
        <v>1</v>
      </c>
      <c r="AF542" s="4">
        <v>3.05</v>
      </c>
      <c r="AG542" s="4">
        <v>9.6500000000000092</v>
      </c>
      <c r="AH542" s="2">
        <f>1*8.05*8.65000000000001</f>
        <v>69.632500000000078</v>
      </c>
      <c r="AI542" s="4">
        <v>1</v>
      </c>
      <c r="AJ542" s="4">
        <v>8.0500000000000007</v>
      </c>
      <c r="AK542" s="4">
        <v>8.6500000000000092</v>
      </c>
    </row>
    <row r="543" spans="22:37" x14ac:dyDescent="0.25">
      <c r="V543" s="2">
        <f>1*3*2.7</f>
        <v>8.1000000000000014</v>
      </c>
      <c r="W543" s="4">
        <v>1</v>
      </c>
      <c r="X543" s="4">
        <v>3</v>
      </c>
      <c r="Y543" s="4">
        <v>2.6999999999999975</v>
      </c>
      <c r="Z543" s="2">
        <f>1*8*1.7</f>
        <v>13.6</v>
      </c>
      <c r="AA543" s="4">
        <v>1</v>
      </c>
      <c r="AB543" s="4">
        <v>8</v>
      </c>
      <c r="AC543" s="4">
        <v>1.7000000000000006</v>
      </c>
      <c r="AD543" s="2">
        <f>1*3.05*10.65</f>
        <v>32.482500000000002</v>
      </c>
      <c r="AE543" s="4">
        <v>1</v>
      </c>
      <c r="AF543" s="4">
        <v>3.05</v>
      </c>
      <c r="AG543" s="4">
        <v>10.650000000000009</v>
      </c>
      <c r="AH543" s="2">
        <f>1*8.05*9.65000000000001</f>
        <v>77.682500000000076</v>
      </c>
      <c r="AI543" s="4">
        <v>1</v>
      </c>
      <c r="AJ543" s="4">
        <v>8.0500000000000007</v>
      </c>
      <c r="AK543" s="4">
        <v>9.6500000000000092</v>
      </c>
    </row>
    <row r="544" spans="22:37" x14ac:dyDescent="0.25">
      <c r="V544" s="2">
        <f>1*3*3.7</f>
        <v>11.100000000000001</v>
      </c>
      <c r="W544" s="4">
        <v>1</v>
      </c>
      <c r="X544" s="4">
        <v>3</v>
      </c>
      <c r="Y544" s="4">
        <v>3.6999999999999975</v>
      </c>
      <c r="Z544" s="2">
        <f>1*8*2.7</f>
        <v>21.6</v>
      </c>
      <c r="AA544" s="4">
        <v>1</v>
      </c>
      <c r="AB544" s="4">
        <v>8</v>
      </c>
      <c r="AC544" s="4">
        <v>2.6999999999999975</v>
      </c>
      <c r="AD544" s="2">
        <f>1*3.05*1.7</f>
        <v>5.1849999999999996</v>
      </c>
      <c r="AE544" s="4">
        <v>1</v>
      </c>
      <c r="AF544" s="4">
        <v>3.05</v>
      </c>
      <c r="AG544" s="4">
        <v>1.7000000000000006</v>
      </c>
      <c r="AH544" s="2">
        <f>1*8.05*10.65</f>
        <v>85.732500000000016</v>
      </c>
      <c r="AI544" s="4">
        <v>1</v>
      </c>
      <c r="AJ544" s="4">
        <v>8.0500000000000007</v>
      </c>
      <c r="AK544" s="4">
        <v>10.650000000000009</v>
      </c>
    </row>
    <row r="545" spans="22:37" x14ac:dyDescent="0.25">
      <c r="V545" s="2">
        <f>1*3*4.7</f>
        <v>14.100000000000001</v>
      </c>
      <c r="W545" s="4">
        <v>1</v>
      </c>
      <c r="X545" s="4">
        <v>3</v>
      </c>
      <c r="Y545" s="4">
        <v>4.6999999999999975</v>
      </c>
      <c r="Z545" s="2">
        <f>1*8*3.7</f>
        <v>29.6</v>
      </c>
      <c r="AA545" s="4">
        <v>1</v>
      </c>
      <c r="AB545" s="4">
        <v>8</v>
      </c>
      <c r="AC545" s="4">
        <v>3.6999999999999975</v>
      </c>
      <c r="AD545" s="2">
        <f>1*3.05*2.7</f>
        <v>8.2349999999999994</v>
      </c>
      <c r="AE545" s="4">
        <v>1</v>
      </c>
      <c r="AF545" s="4">
        <v>3.05</v>
      </c>
      <c r="AG545" s="4">
        <v>2.6999999999999975</v>
      </c>
      <c r="AH545" s="2">
        <f>1*8.05*1.7</f>
        <v>13.685</v>
      </c>
      <c r="AI545" s="4">
        <v>1</v>
      </c>
      <c r="AJ545" s="4">
        <v>8.0500000000000007</v>
      </c>
      <c r="AK545" s="4">
        <v>1.7000000000000006</v>
      </c>
    </row>
    <row r="546" spans="22:37" x14ac:dyDescent="0.25">
      <c r="V546" s="2">
        <f>1*3*5.7</f>
        <v>17.100000000000001</v>
      </c>
      <c r="W546" s="4">
        <v>1</v>
      </c>
      <c r="X546" s="4">
        <v>3</v>
      </c>
      <c r="Y546" s="4">
        <v>5.6999999999999975</v>
      </c>
      <c r="Z546" s="2">
        <f>1*8*4.7</f>
        <v>37.6</v>
      </c>
      <c r="AA546" s="4">
        <v>1</v>
      </c>
      <c r="AB546" s="4">
        <v>8</v>
      </c>
      <c r="AC546" s="4">
        <v>4.6999999999999975</v>
      </c>
      <c r="AD546" s="2">
        <f>1*3.05*3.7</f>
        <v>11.285</v>
      </c>
      <c r="AE546" s="4">
        <v>1</v>
      </c>
      <c r="AF546" s="4">
        <v>3.05</v>
      </c>
      <c r="AG546" s="4">
        <v>3.6999999999999975</v>
      </c>
      <c r="AH546" s="2">
        <f>1*8.05*2.7</f>
        <v>21.735000000000003</v>
      </c>
      <c r="AI546" s="4">
        <v>1</v>
      </c>
      <c r="AJ546" s="4">
        <v>8.0500000000000007</v>
      </c>
      <c r="AK546" s="4">
        <v>2.6999999999999975</v>
      </c>
    </row>
    <row r="547" spans="22:37" x14ac:dyDescent="0.25">
      <c r="V547" s="2">
        <f>1*3*6.7</f>
        <v>20.100000000000001</v>
      </c>
      <c r="W547" s="4">
        <v>1</v>
      </c>
      <c r="X547" s="4">
        <v>3</v>
      </c>
      <c r="Y547" s="4">
        <v>6.6999999999999975</v>
      </c>
      <c r="Z547" s="2">
        <f>1*8*5.7</f>
        <v>45.6</v>
      </c>
      <c r="AA547" s="4">
        <v>1</v>
      </c>
      <c r="AB547" s="4">
        <v>8</v>
      </c>
      <c r="AC547" s="4">
        <v>5.6999999999999975</v>
      </c>
      <c r="AD547" s="2">
        <f>1*3.05*4.7</f>
        <v>14.334999999999999</v>
      </c>
      <c r="AE547" s="4">
        <v>1</v>
      </c>
      <c r="AF547" s="4">
        <v>3.05</v>
      </c>
      <c r="AG547" s="4">
        <v>4.6999999999999975</v>
      </c>
      <c r="AH547" s="2">
        <f>1*8.05*3.7</f>
        <v>29.785000000000004</v>
      </c>
      <c r="AI547" s="4">
        <v>1</v>
      </c>
      <c r="AJ547" s="4">
        <v>8.0500000000000007</v>
      </c>
      <c r="AK547" s="4">
        <v>3.6999999999999975</v>
      </c>
    </row>
    <row r="548" spans="22:37" x14ac:dyDescent="0.25">
      <c r="V548" s="2">
        <f>1*3*7.7</f>
        <v>23.1</v>
      </c>
      <c r="W548" s="4">
        <v>1</v>
      </c>
      <c r="X548" s="4">
        <v>3</v>
      </c>
      <c r="Y548" s="4">
        <v>7.6999999999999975</v>
      </c>
      <c r="Z548" s="2">
        <f>1*8*6.7</f>
        <v>53.6</v>
      </c>
      <c r="AA548" s="4">
        <v>1</v>
      </c>
      <c r="AB548" s="4">
        <v>8</v>
      </c>
      <c r="AC548" s="4">
        <v>6.6999999999999975</v>
      </c>
      <c r="AD548" s="2">
        <f>1*3.05*5.7</f>
        <v>17.384999999999998</v>
      </c>
      <c r="AE548" s="4">
        <v>1</v>
      </c>
      <c r="AF548" s="4">
        <v>3.05</v>
      </c>
      <c r="AG548" s="4">
        <v>5.6999999999999975</v>
      </c>
      <c r="AH548" s="2">
        <f>1*8.05*4.7</f>
        <v>37.835000000000008</v>
      </c>
      <c r="AI548" s="4">
        <v>1</v>
      </c>
      <c r="AJ548" s="4">
        <v>8.0500000000000007</v>
      </c>
      <c r="AK548" s="4">
        <v>4.6999999999999975</v>
      </c>
    </row>
    <row r="549" spans="22:37" x14ac:dyDescent="0.25">
      <c r="V549" s="2">
        <f>1*3*8.70000000000001</f>
        <v>26.10000000000003</v>
      </c>
      <c r="W549" s="4">
        <v>1</v>
      </c>
      <c r="X549" s="4">
        <v>3</v>
      </c>
      <c r="Y549" s="4">
        <v>8.7000000000000099</v>
      </c>
      <c r="Z549" s="2">
        <f>1*8*7.7</f>
        <v>61.6</v>
      </c>
      <c r="AA549" s="4">
        <v>1</v>
      </c>
      <c r="AB549" s="4">
        <v>8</v>
      </c>
      <c r="AC549" s="4">
        <v>7.6999999999999975</v>
      </c>
      <c r="AD549" s="2">
        <f>1*3.05*6.7</f>
        <v>20.434999999999999</v>
      </c>
      <c r="AE549" s="4">
        <v>1</v>
      </c>
      <c r="AF549" s="4">
        <v>3.05</v>
      </c>
      <c r="AG549" s="4">
        <v>6.6999999999999975</v>
      </c>
      <c r="AH549" s="2">
        <f>1*8.05*5.7</f>
        <v>45.885000000000005</v>
      </c>
      <c r="AI549" s="4">
        <v>1</v>
      </c>
      <c r="AJ549" s="4">
        <v>8.0500000000000007</v>
      </c>
      <c r="AK549" s="4">
        <v>5.6999999999999975</v>
      </c>
    </row>
    <row r="550" spans="22:37" x14ac:dyDescent="0.25">
      <c r="V550" s="2">
        <f>1*3*9.70000000000001</f>
        <v>29.10000000000003</v>
      </c>
      <c r="W550" s="4">
        <v>1</v>
      </c>
      <c r="X550" s="4">
        <v>3</v>
      </c>
      <c r="Y550" s="4">
        <v>9.7000000000000099</v>
      </c>
      <c r="Z550" s="2">
        <f>1*8*8.70000000000001</f>
        <v>69.60000000000008</v>
      </c>
      <c r="AA550" s="4">
        <v>1</v>
      </c>
      <c r="AB550" s="4">
        <v>8</v>
      </c>
      <c r="AC550" s="4">
        <v>8.7000000000000099</v>
      </c>
      <c r="AD550" s="2">
        <f>1*3.05*7.7</f>
        <v>23.484999999999999</v>
      </c>
      <c r="AE550" s="4">
        <v>1</v>
      </c>
      <c r="AF550" s="4">
        <v>3.05</v>
      </c>
      <c r="AG550" s="4">
        <v>7.6999999999999975</v>
      </c>
      <c r="AH550" s="2">
        <f>1*8.05*6.7</f>
        <v>53.935000000000009</v>
      </c>
      <c r="AI550" s="4">
        <v>1</v>
      </c>
      <c r="AJ550" s="4">
        <v>8.0500000000000007</v>
      </c>
      <c r="AK550" s="4">
        <v>6.6999999999999975</v>
      </c>
    </row>
    <row r="551" spans="22:37" x14ac:dyDescent="0.25">
      <c r="V551" s="2">
        <f>1*3*10.7</f>
        <v>32.099999999999994</v>
      </c>
      <c r="W551" s="4">
        <v>1</v>
      </c>
      <c r="X551" s="4">
        <v>3</v>
      </c>
      <c r="Y551" s="4">
        <v>10.70000000000001</v>
      </c>
      <c r="Z551" s="2">
        <f>1*8*9.70000000000001</f>
        <v>77.60000000000008</v>
      </c>
      <c r="AA551" s="4">
        <v>1</v>
      </c>
      <c r="AB551" s="4">
        <v>8</v>
      </c>
      <c r="AC551" s="4">
        <v>9.7000000000000099</v>
      </c>
      <c r="AD551" s="2">
        <f>1*3.05*8.70000000000001</f>
        <v>26.535000000000029</v>
      </c>
      <c r="AE551" s="4">
        <v>1</v>
      </c>
      <c r="AF551" s="4">
        <v>3.05</v>
      </c>
      <c r="AG551" s="4">
        <v>8.7000000000000099</v>
      </c>
      <c r="AH551" s="2">
        <f>1*8.05*7.7</f>
        <v>61.985000000000007</v>
      </c>
      <c r="AI551" s="4">
        <v>1</v>
      </c>
      <c r="AJ551" s="4">
        <v>8.0500000000000007</v>
      </c>
      <c r="AK551" s="4">
        <v>7.6999999999999975</v>
      </c>
    </row>
    <row r="552" spans="22:37" x14ac:dyDescent="0.25">
      <c r="V552" s="2">
        <f>1*3*1.75</f>
        <v>5.25</v>
      </c>
      <c r="W552" s="4">
        <v>1</v>
      </c>
      <c r="X552" s="4">
        <v>3</v>
      </c>
      <c r="Y552" s="4">
        <v>1.7500000000000007</v>
      </c>
      <c r="Z552" s="2">
        <f>1*8*10.7</f>
        <v>85.6</v>
      </c>
      <c r="AA552" s="4">
        <v>1</v>
      </c>
      <c r="AB552" s="4">
        <v>8</v>
      </c>
      <c r="AC552" s="4">
        <v>10.70000000000001</v>
      </c>
      <c r="AD552" s="2">
        <f>1*3.05*9.70000000000001</f>
        <v>29.585000000000029</v>
      </c>
      <c r="AE552" s="4">
        <v>1</v>
      </c>
      <c r="AF552" s="4">
        <v>3.05</v>
      </c>
      <c r="AG552" s="4">
        <v>9.7000000000000099</v>
      </c>
      <c r="AH552" s="2">
        <f>1*8.05*8.70000000000001</f>
        <v>70.035000000000082</v>
      </c>
      <c r="AI552" s="4">
        <v>1</v>
      </c>
      <c r="AJ552" s="4">
        <v>8.0500000000000007</v>
      </c>
      <c r="AK552" s="4">
        <v>8.7000000000000099</v>
      </c>
    </row>
    <row r="553" spans="22:37" x14ac:dyDescent="0.25">
      <c r="V553" s="2">
        <f>1*3*2.75</f>
        <v>8.25</v>
      </c>
      <c r="W553" s="4">
        <v>1</v>
      </c>
      <c r="X553" s="4">
        <v>3</v>
      </c>
      <c r="Y553" s="4">
        <v>2.7499999999999973</v>
      </c>
      <c r="Z553" s="2">
        <f>1*8*1.75</f>
        <v>14</v>
      </c>
      <c r="AA553" s="4">
        <v>1</v>
      </c>
      <c r="AB553" s="4">
        <v>8</v>
      </c>
      <c r="AC553" s="4">
        <v>1.7500000000000007</v>
      </c>
      <c r="AD553" s="2">
        <f>1*3.05*10.7</f>
        <v>32.634999999999998</v>
      </c>
      <c r="AE553" s="4">
        <v>1</v>
      </c>
      <c r="AF553" s="4">
        <v>3.05</v>
      </c>
      <c r="AG553" s="4">
        <v>10.70000000000001</v>
      </c>
      <c r="AH553" s="2">
        <f>1*8.05*9.70000000000001</f>
        <v>78.085000000000093</v>
      </c>
      <c r="AI553" s="4">
        <v>1</v>
      </c>
      <c r="AJ553" s="4">
        <v>8.0500000000000007</v>
      </c>
      <c r="AK553" s="4">
        <v>9.7000000000000099</v>
      </c>
    </row>
    <row r="554" spans="22:37" x14ac:dyDescent="0.25">
      <c r="V554" s="2">
        <f>1*3*3.75</f>
        <v>11.25</v>
      </c>
      <c r="W554" s="4">
        <v>1</v>
      </c>
      <c r="X554" s="4">
        <v>3</v>
      </c>
      <c r="Y554" s="4">
        <v>3.7499999999999973</v>
      </c>
      <c r="Z554" s="2">
        <f>1*8*2.75</f>
        <v>22</v>
      </c>
      <c r="AA554" s="4">
        <v>1</v>
      </c>
      <c r="AB554" s="4">
        <v>8</v>
      </c>
      <c r="AC554" s="4">
        <v>2.7499999999999973</v>
      </c>
      <c r="AD554" s="2">
        <f>1*3.05*1.75</f>
        <v>5.3374999999999995</v>
      </c>
      <c r="AE554" s="4">
        <v>1</v>
      </c>
      <c r="AF554" s="4">
        <v>3.05</v>
      </c>
      <c r="AG554" s="4">
        <v>1.7500000000000007</v>
      </c>
      <c r="AH554" s="2">
        <f>1*8.05*10.7</f>
        <v>86.135000000000005</v>
      </c>
      <c r="AI554" s="4">
        <v>1</v>
      </c>
      <c r="AJ554" s="4">
        <v>8.0500000000000007</v>
      </c>
      <c r="AK554" s="4">
        <v>10.70000000000001</v>
      </c>
    </row>
    <row r="555" spans="22:37" x14ac:dyDescent="0.25">
      <c r="V555" s="2">
        <f>1*3*4.75</f>
        <v>14.25</v>
      </c>
      <c r="W555" s="4">
        <v>1</v>
      </c>
      <c r="X555" s="4">
        <v>3</v>
      </c>
      <c r="Y555" s="4">
        <v>4.7499999999999973</v>
      </c>
      <c r="Z555" s="2">
        <f>1*8*3.75</f>
        <v>30</v>
      </c>
      <c r="AA555" s="4">
        <v>1</v>
      </c>
      <c r="AB555" s="4">
        <v>8</v>
      </c>
      <c r="AC555" s="4">
        <v>3.7499999999999973</v>
      </c>
      <c r="AD555" s="2">
        <f>1*3.05*2.75</f>
        <v>8.3874999999999993</v>
      </c>
      <c r="AE555" s="4">
        <v>1</v>
      </c>
      <c r="AF555" s="4">
        <v>3.05</v>
      </c>
      <c r="AG555" s="4">
        <v>2.7499999999999973</v>
      </c>
      <c r="AH555" s="2">
        <f>1*8.05*1.75</f>
        <v>14.087500000000002</v>
      </c>
      <c r="AI555" s="4">
        <v>1</v>
      </c>
      <c r="AJ555" s="4">
        <v>8.0500000000000007</v>
      </c>
      <c r="AK555" s="4">
        <v>1.7500000000000007</v>
      </c>
    </row>
    <row r="556" spans="22:37" x14ac:dyDescent="0.25">
      <c r="V556" s="2">
        <f>1*3*5.75</f>
        <v>17.25</v>
      </c>
      <c r="W556" s="4">
        <v>1</v>
      </c>
      <c r="X556" s="4">
        <v>3</v>
      </c>
      <c r="Y556" s="4">
        <v>5.7499999999999973</v>
      </c>
      <c r="Z556" s="2">
        <f>1*8*4.75</f>
        <v>38</v>
      </c>
      <c r="AA556" s="4">
        <v>1</v>
      </c>
      <c r="AB556" s="4">
        <v>8</v>
      </c>
      <c r="AC556" s="4">
        <v>4.7499999999999973</v>
      </c>
      <c r="AD556" s="2">
        <f>1*3.05*3.75</f>
        <v>11.4375</v>
      </c>
      <c r="AE556" s="4">
        <v>1</v>
      </c>
      <c r="AF556" s="4">
        <v>3.05</v>
      </c>
      <c r="AG556" s="4">
        <v>3.7499999999999973</v>
      </c>
      <c r="AH556" s="2">
        <f>1*8.05*2.75</f>
        <v>22.137500000000003</v>
      </c>
      <c r="AI556" s="4">
        <v>1</v>
      </c>
      <c r="AJ556" s="4">
        <v>8.0500000000000007</v>
      </c>
      <c r="AK556" s="4">
        <v>2.7499999999999973</v>
      </c>
    </row>
    <row r="557" spans="22:37" x14ac:dyDescent="0.25">
      <c r="V557" s="2">
        <f>1*3*6.75</f>
        <v>20.25</v>
      </c>
      <c r="W557" s="4">
        <v>1</v>
      </c>
      <c r="X557" s="4">
        <v>3</v>
      </c>
      <c r="Y557" s="4">
        <v>6.7499999999999973</v>
      </c>
      <c r="Z557" s="2">
        <f>1*8*5.75</f>
        <v>46</v>
      </c>
      <c r="AA557" s="4">
        <v>1</v>
      </c>
      <c r="AB557" s="4">
        <v>8</v>
      </c>
      <c r="AC557" s="4">
        <v>5.7499999999999973</v>
      </c>
      <c r="AD557" s="2">
        <f>1*3.05*4.75</f>
        <v>14.487499999999999</v>
      </c>
      <c r="AE557" s="4">
        <v>1</v>
      </c>
      <c r="AF557" s="4">
        <v>3.05</v>
      </c>
      <c r="AG557" s="4">
        <v>4.7499999999999973</v>
      </c>
      <c r="AH557" s="2">
        <f>1*8.05*3.75</f>
        <v>30.187500000000004</v>
      </c>
      <c r="AI557" s="4">
        <v>1</v>
      </c>
      <c r="AJ557" s="4">
        <v>8.0500000000000007</v>
      </c>
      <c r="AK557" s="4">
        <v>3.7499999999999973</v>
      </c>
    </row>
    <row r="558" spans="22:37" x14ac:dyDescent="0.25">
      <c r="V558" s="2">
        <f>1*3*7.75</f>
        <v>23.25</v>
      </c>
      <c r="W558" s="4">
        <v>1</v>
      </c>
      <c r="X558" s="4">
        <v>3</v>
      </c>
      <c r="Y558" s="4">
        <v>7.7499999999999973</v>
      </c>
      <c r="Z558" s="2">
        <f>1*8*6.75</f>
        <v>54</v>
      </c>
      <c r="AA558" s="4">
        <v>1</v>
      </c>
      <c r="AB558" s="4">
        <v>8</v>
      </c>
      <c r="AC558" s="4">
        <v>6.7499999999999973</v>
      </c>
      <c r="AD558" s="2">
        <f>1*3.05*5.75</f>
        <v>17.537499999999998</v>
      </c>
      <c r="AE558" s="4">
        <v>1</v>
      </c>
      <c r="AF558" s="4">
        <v>3.05</v>
      </c>
      <c r="AG558" s="4">
        <v>5.7499999999999973</v>
      </c>
      <c r="AH558" s="2">
        <f>1*8.05*4.75</f>
        <v>38.237500000000004</v>
      </c>
      <c r="AI558" s="4">
        <v>1</v>
      </c>
      <c r="AJ558" s="4">
        <v>8.0500000000000007</v>
      </c>
      <c r="AK558" s="4">
        <v>4.7499999999999973</v>
      </c>
    </row>
    <row r="559" spans="22:37" x14ac:dyDescent="0.25">
      <c r="V559" s="2">
        <f>1*3*8.75000000000001</f>
        <v>26.250000000000032</v>
      </c>
      <c r="W559" s="4">
        <v>1</v>
      </c>
      <c r="X559" s="4">
        <v>3</v>
      </c>
      <c r="Y559" s="4">
        <v>8.7500000000000107</v>
      </c>
      <c r="Z559" s="2">
        <f>1*8*7.75</f>
        <v>62</v>
      </c>
      <c r="AA559" s="4">
        <v>1</v>
      </c>
      <c r="AB559" s="4">
        <v>8</v>
      </c>
      <c r="AC559" s="4">
        <v>7.7499999999999973</v>
      </c>
      <c r="AD559" s="2">
        <f>1*3.05*6.75</f>
        <v>20.587499999999999</v>
      </c>
      <c r="AE559" s="4">
        <v>1</v>
      </c>
      <c r="AF559" s="4">
        <v>3.05</v>
      </c>
      <c r="AG559" s="4">
        <v>6.7499999999999973</v>
      </c>
      <c r="AH559" s="2">
        <f>1*8.05*5.75</f>
        <v>46.287500000000001</v>
      </c>
      <c r="AI559" s="4">
        <v>1</v>
      </c>
      <c r="AJ559" s="4">
        <v>8.0500000000000007</v>
      </c>
      <c r="AK559" s="4">
        <v>5.7499999999999973</v>
      </c>
    </row>
    <row r="560" spans="22:37" x14ac:dyDescent="0.25">
      <c r="V560" s="2">
        <f>1*3*9.75000000000001</f>
        <v>29.250000000000032</v>
      </c>
      <c r="W560" s="4">
        <v>1</v>
      </c>
      <c r="X560" s="4">
        <v>3</v>
      </c>
      <c r="Y560" s="4">
        <v>9.7500000000000107</v>
      </c>
      <c r="Z560" s="2">
        <f>1*8*8.75000000000001</f>
        <v>70.000000000000085</v>
      </c>
      <c r="AA560" s="4">
        <v>1</v>
      </c>
      <c r="AB560" s="4">
        <v>8</v>
      </c>
      <c r="AC560" s="4">
        <v>8.7500000000000107</v>
      </c>
      <c r="AD560" s="2">
        <f>1*3.05*7.75</f>
        <v>23.637499999999999</v>
      </c>
      <c r="AE560" s="4">
        <v>1</v>
      </c>
      <c r="AF560" s="4">
        <v>3.05</v>
      </c>
      <c r="AG560" s="4">
        <v>7.7499999999999973</v>
      </c>
      <c r="AH560" s="2">
        <f>1*8.05*6.75</f>
        <v>54.337500000000006</v>
      </c>
      <c r="AI560" s="4">
        <v>1</v>
      </c>
      <c r="AJ560" s="4">
        <v>8.0500000000000007</v>
      </c>
      <c r="AK560" s="4">
        <v>6.7499999999999973</v>
      </c>
    </row>
    <row r="561" spans="22:37" x14ac:dyDescent="0.25">
      <c r="V561" s="2">
        <f>1*3*10.75</f>
        <v>32.25</v>
      </c>
      <c r="W561" s="4">
        <v>1</v>
      </c>
      <c r="X561" s="4">
        <v>3</v>
      </c>
      <c r="Y561" s="4">
        <v>10.750000000000011</v>
      </c>
      <c r="Z561" s="2">
        <f>1*8*9.75000000000001</f>
        <v>78.000000000000085</v>
      </c>
      <c r="AA561" s="4">
        <v>1</v>
      </c>
      <c r="AB561" s="4">
        <v>8</v>
      </c>
      <c r="AC561" s="4">
        <v>9.7500000000000107</v>
      </c>
      <c r="AD561" s="2">
        <f>1*3.05*8.75000000000001</f>
        <v>26.687500000000032</v>
      </c>
      <c r="AE561" s="4">
        <v>1</v>
      </c>
      <c r="AF561" s="4">
        <v>3.05</v>
      </c>
      <c r="AG561" s="4">
        <v>8.7500000000000107</v>
      </c>
      <c r="AH561" s="2">
        <f>1*8.05*7.75</f>
        <v>62.387500000000003</v>
      </c>
      <c r="AI561" s="4">
        <v>1</v>
      </c>
      <c r="AJ561" s="4">
        <v>8.0500000000000007</v>
      </c>
      <c r="AK561" s="4">
        <v>7.7499999999999973</v>
      </c>
    </row>
    <row r="562" spans="22:37" x14ac:dyDescent="0.25">
      <c r="V562" s="2">
        <f>1*3*1.8</f>
        <v>5.4</v>
      </c>
      <c r="W562" s="4">
        <v>1</v>
      </c>
      <c r="X562" s="4">
        <v>3</v>
      </c>
      <c r="Y562" s="4">
        <v>1.8000000000000007</v>
      </c>
      <c r="Z562" s="2">
        <f>1*8*10.75</f>
        <v>86</v>
      </c>
      <c r="AA562" s="4">
        <v>1</v>
      </c>
      <c r="AB562" s="4">
        <v>8</v>
      </c>
      <c r="AC562" s="4">
        <v>10.750000000000011</v>
      </c>
      <c r="AD562" s="2">
        <f>1*3.05*9.75000000000001</f>
        <v>29.737500000000029</v>
      </c>
      <c r="AE562" s="4">
        <v>1</v>
      </c>
      <c r="AF562" s="4">
        <v>3.05</v>
      </c>
      <c r="AG562" s="4">
        <v>9.7500000000000107</v>
      </c>
      <c r="AH562" s="2">
        <f>1*8.05*8.75000000000001</f>
        <v>70.437500000000085</v>
      </c>
      <c r="AI562" s="4">
        <v>1</v>
      </c>
      <c r="AJ562" s="4">
        <v>8.0500000000000007</v>
      </c>
      <c r="AK562" s="4">
        <v>8.7500000000000107</v>
      </c>
    </row>
    <row r="563" spans="22:37" x14ac:dyDescent="0.25">
      <c r="V563" s="2">
        <f>1*3*2.8</f>
        <v>8.3999999999999986</v>
      </c>
      <c r="W563" s="4">
        <v>1</v>
      </c>
      <c r="X563" s="4">
        <v>3</v>
      </c>
      <c r="Y563" s="4">
        <v>2.7999999999999972</v>
      </c>
      <c r="Z563" s="2">
        <f>1*8*1.8</f>
        <v>14.4</v>
      </c>
      <c r="AA563" s="4">
        <v>1</v>
      </c>
      <c r="AB563" s="4">
        <v>8</v>
      </c>
      <c r="AC563" s="4">
        <v>1.8000000000000007</v>
      </c>
      <c r="AD563" s="2">
        <f>1*3.05*10.75</f>
        <v>32.787500000000001</v>
      </c>
      <c r="AE563" s="4">
        <v>1</v>
      </c>
      <c r="AF563" s="4">
        <v>3.05</v>
      </c>
      <c r="AG563" s="4">
        <v>10.750000000000011</v>
      </c>
      <c r="AH563" s="2">
        <f>1*8.05*9.75000000000001</f>
        <v>78.487500000000097</v>
      </c>
      <c r="AI563" s="4">
        <v>1</v>
      </c>
      <c r="AJ563" s="4">
        <v>8.0500000000000007</v>
      </c>
      <c r="AK563" s="4">
        <v>9.7500000000000107</v>
      </c>
    </row>
    <row r="564" spans="22:37" x14ac:dyDescent="0.25">
      <c r="V564" s="2">
        <f>1*3*3.8</f>
        <v>11.399999999999999</v>
      </c>
      <c r="W564" s="4">
        <v>1</v>
      </c>
      <c r="X564" s="4">
        <v>3</v>
      </c>
      <c r="Y564" s="4">
        <v>3.7999999999999972</v>
      </c>
      <c r="Z564" s="2">
        <f>1*8*2.8</f>
        <v>22.4</v>
      </c>
      <c r="AA564" s="4">
        <v>1</v>
      </c>
      <c r="AB564" s="4">
        <v>8</v>
      </c>
      <c r="AC564" s="4">
        <v>2.7999999999999972</v>
      </c>
      <c r="AD564" s="2">
        <f>1*3.05*1.8</f>
        <v>5.49</v>
      </c>
      <c r="AE564" s="4">
        <v>1</v>
      </c>
      <c r="AF564" s="4">
        <v>3.05</v>
      </c>
      <c r="AG564" s="4">
        <v>1.8000000000000007</v>
      </c>
      <c r="AH564" s="2">
        <f>1*8.05*10.75</f>
        <v>86.537500000000009</v>
      </c>
      <c r="AI564" s="4">
        <v>1</v>
      </c>
      <c r="AJ564" s="4">
        <v>8.0500000000000007</v>
      </c>
      <c r="AK564" s="4">
        <v>10.750000000000011</v>
      </c>
    </row>
    <row r="565" spans="22:37" x14ac:dyDescent="0.25">
      <c r="V565" s="2">
        <f>1*3*4.8</f>
        <v>14.399999999999999</v>
      </c>
      <c r="W565" s="4">
        <v>1</v>
      </c>
      <c r="X565" s="4">
        <v>3</v>
      </c>
      <c r="Y565" s="4">
        <v>4.7999999999999972</v>
      </c>
      <c r="Z565" s="2">
        <f>1*8*3.8</f>
        <v>30.4</v>
      </c>
      <c r="AA565" s="4">
        <v>1</v>
      </c>
      <c r="AB565" s="4">
        <v>8</v>
      </c>
      <c r="AC565" s="4">
        <v>3.7999999999999972</v>
      </c>
      <c r="AD565" s="2">
        <f>1*3.05*2.8</f>
        <v>8.5399999999999991</v>
      </c>
      <c r="AE565" s="4">
        <v>1</v>
      </c>
      <c r="AF565" s="4">
        <v>3.05</v>
      </c>
      <c r="AG565" s="4">
        <v>2.7999999999999972</v>
      </c>
      <c r="AH565" s="2">
        <f>1*8.05*1.8</f>
        <v>14.490000000000002</v>
      </c>
      <c r="AI565" s="4">
        <v>1</v>
      </c>
      <c r="AJ565" s="4">
        <v>8.0500000000000007</v>
      </c>
      <c r="AK565" s="4">
        <v>1.8000000000000007</v>
      </c>
    </row>
    <row r="566" spans="22:37" x14ac:dyDescent="0.25">
      <c r="V566" s="2">
        <f>1*3*5.8</f>
        <v>17.399999999999999</v>
      </c>
      <c r="W566" s="4">
        <v>1</v>
      </c>
      <c r="X566" s="4">
        <v>3</v>
      </c>
      <c r="Y566" s="4">
        <v>5.7999999999999972</v>
      </c>
      <c r="Z566" s="2">
        <f>1*8*4.8</f>
        <v>38.4</v>
      </c>
      <c r="AA566" s="4">
        <v>1</v>
      </c>
      <c r="AB566" s="4">
        <v>8</v>
      </c>
      <c r="AC566" s="4">
        <v>4.7999999999999972</v>
      </c>
      <c r="AD566" s="2">
        <f>1*3.05*3.8</f>
        <v>11.589999999999998</v>
      </c>
      <c r="AE566" s="4">
        <v>1</v>
      </c>
      <c r="AF566" s="4">
        <v>3.05</v>
      </c>
      <c r="AG566" s="4">
        <v>3.7999999999999972</v>
      </c>
      <c r="AH566" s="2">
        <f>1*8.05*2.8</f>
        <v>22.54</v>
      </c>
      <c r="AI566" s="4">
        <v>1</v>
      </c>
      <c r="AJ566" s="4">
        <v>8.0500000000000007</v>
      </c>
      <c r="AK566" s="4">
        <v>2.7999999999999972</v>
      </c>
    </row>
    <row r="567" spans="22:37" x14ac:dyDescent="0.25">
      <c r="V567" s="2">
        <f>1*3*6.8</f>
        <v>20.399999999999999</v>
      </c>
      <c r="W567" s="4">
        <v>1</v>
      </c>
      <c r="X567" s="4">
        <v>3</v>
      </c>
      <c r="Y567" s="4">
        <v>6.7999999999999972</v>
      </c>
      <c r="Z567" s="2">
        <f>1*8*5.8</f>
        <v>46.4</v>
      </c>
      <c r="AA567" s="4">
        <v>1</v>
      </c>
      <c r="AB567" s="4">
        <v>8</v>
      </c>
      <c r="AC567" s="4">
        <v>5.7999999999999972</v>
      </c>
      <c r="AD567" s="2">
        <f>1*3.05*4.8</f>
        <v>14.639999999999999</v>
      </c>
      <c r="AE567" s="4">
        <v>1</v>
      </c>
      <c r="AF567" s="4">
        <v>3.05</v>
      </c>
      <c r="AG567" s="4">
        <v>4.7999999999999972</v>
      </c>
      <c r="AH567" s="2">
        <f>1*8.05*3.8</f>
        <v>30.59</v>
      </c>
      <c r="AI567" s="4">
        <v>1</v>
      </c>
      <c r="AJ567" s="4">
        <v>8.0500000000000007</v>
      </c>
      <c r="AK567" s="4">
        <v>3.7999999999999972</v>
      </c>
    </row>
    <row r="568" spans="22:37" x14ac:dyDescent="0.25">
      <c r="V568" s="2">
        <f>1*3*7.8</f>
        <v>23.4</v>
      </c>
      <c r="W568" s="4">
        <v>1</v>
      </c>
      <c r="X568" s="4">
        <v>3</v>
      </c>
      <c r="Y568" s="4">
        <v>7.7999999999999972</v>
      </c>
      <c r="Z568" s="2">
        <f>1*8*6.8</f>
        <v>54.4</v>
      </c>
      <c r="AA568" s="4">
        <v>1</v>
      </c>
      <c r="AB568" s="4">
        <v>8</v>
      </c>
      <c r="AC568" s="4">
        <v>6.7999999999999972</v>
      </c>
      <c r="AD568" s="2">
        <f>1*3.05*5.8</f>
        <v>17.689999999999998</v>
      </c>
      <c r="AE568" s="4">
        <v>1</v>
      </c>
      <c r="AF568" s="4">
        <v>3.05</v>
      </c>
      <c r="AG568" s="4">
        <v>5.7999999999999972</v>
      </c>
      <c r="AH568" s="2">
        <f>1*8.05*4.8</f>
        <v>38.64</v>
      </c>
      <c r="AI568" s="4">
        <v>1</v>
      </c>
      <c r="AJ568" s="4">
        <v>8.0500000000000007</v>
      </c>
      <c r="AK568" s="4">
        <v>4.7999999999999972</v>
      </c>
    </row>
    <row r="569" spans="22:37" x14ac:dyDescent="0.25">
      <c r="V569" s="2">
        <f>1*3*8.80000000000001</f>
        <v>26.400000000000027</v>
      </c>
      <c r="W569" s="4">
        <v>1</v>
      </c>
      <c r="X569" s="4">
        <v>3</v>
      </c>
      <c r="Y569" s="4">
        <v>8.8000000000000114</v>
      </c>
      <c r="Z569" s="2">
        <f>1*8*7.8</f>
        <v>62.4</v>
      </c>
      <c r="AA569" s="4">
        <v>1</v>
      </c>
      <c r="AB569" s="4">
        <v>8</v>
      </c>
      <c r="AC569" s="4">
        <v>7.7999999999999972</v>
      </c>
      <c r="AD569" s="2">
        <f>1*3.05*6.8</f>
        <v>20.74</v>
      </c>
      <c r="AE569" s="4">
        <v>1</v>
      </c>
      <c r="AF569" s="4">
        <v>3.05</v>
      </c>
      <c r="AG569" s="4">
        <v>6.7999999999999972</v>
      </c>
      <c r="AH569" s="2">
        <f>1*8.05*5.8</f>
        <v>46.690000000000005</v>
      </c>
      <c r="AI569" s="4">
        <v>1</v>
      </c>
      <c r="AJ569" s="4">
        <v>8.0500000000000007</v>
      </c>
      <c r="AK569" s="4">
        <v>5.7999999999999972</v>
      </c>
    </row>
    <row r="570" spans="22:37" x14ac:dyDescent="0.25">
      <c r="V570" s="2">
        <f>1*3*9.80000000000001</f>
        <v>29.400000000000027</v>
      </c>
      <c r="W570" s="4">
        <v>1</v>
      </c>
      <c r="X570" s="4">
        <v>3</v>
      </c>
      <c r="Y570" s="4">
        <v>9.8000000000000114</v>
      </c>
      <c r="Z570" s="2">
        <f>1*8*8.80000000000001</f>
        <v>70.400000000000077</v>
      </c>
      <c r="AA570" s="4">
        <v>1</v>
      </c>
      <c r="AB570" s="4">
        <v>8</v>
      </c>
      <c r="AC570" s="4">
        <v>8.8000000000000114</v>
      </c>
      <c r="AD570" s="2">
        <f>1*3.05*7.8</f>
        <v>23.79</v>
      </c>
      <c r="AE570" s="4">
        <v>1</v>
      </c>
      <c r="AF570" s="4">
        <v>3.05</v>
      </c>
      <c r="AG570" s="4">
        <v>7.7999999999999972</v>
      </c>
      <c r="AH570" s="2">
        <f>1*8.05*6.8</f>
        <v>54.74</v>
      </c>
      <c r="AI570" s="4">
        <v>1</v>
      </c>
      <c r="AJ570" s="4">
        <v>8.0500000000000007</v>
      </c>
      <c r="AK570" s="4">
        <v>6.7999999999999972</v>
      </c>
    </row>
    <row r="571" spans="22:37" x14ac:dyDescent="0.25">
      <c r="V571" s="2">
        <f>1*3*10.8</f>
        <v>32.400000000000006</v>
      </c>
      <c r="W571" s="4">
        <v>1</v>
      </c>
      <c r="X571" s="4">
        <v>3</v>
      </c>
      <c r="Y571" s="4">
        <v>10.800000000000011</v>
      </c>
      <c r="Z571" s="2">
        <f>1*8*9.80000000000001</f>
        <v>78.400000000000077</v>
      </c>
      <c r="AA571" s="4">
        <v>1</v>
      </c>
      <c r="AB571" s="4">
        <v>8</v>
      </c>
      <c r="AC571" s="4">
        <v>9.8000000000000114</v>
      </c>
      <c r="AD571" s="2">
        <f>1*3.05*8.80000000000001</f>
        <v>26.840000000000028</v>
      </c>
      <c r="AE571" s="4">
        <v>1</v>
      </c>
      <c r="AF571" s="4">
        <v>3.05</v>
      </c>
      <c r="AG571" s="4">
        <v>8.8000000000000114</v>
      </c>
      <c r="AH571" s="2">
        <f>1*8.05*7.8</f>
        <v>62.790000000000006</v>
      </c>
      <c r="AI571" s="4">
        <v>1</v>
      </c>
      <c r="AJ571" s="4">
        <v>8.0500000000000007</v>
      </c>
      <c r="AK571" s="4">
        <v>7.7999999999999972</v>
      </c>
    </row>
    <row r="572" spans="22:37" x14ac:dyDescent="0.25">
      <c r="V572" s="2">
        <f>1*3*1.85</f>
        <v>5.5500000000000007</v>
      </c>
      <c r="W572" s="4">
        <v>1</v>
      </c>
      <c r="X572" s="4">
        <v>3</v>
      </c>
      <c r="Y572" s="4">
        <v>1.8500000000000008</v>
      </c>
      <c r="Z572" s="2">
        <f>1*8*10.8</f>
        <v>86.4</v>
      </c>
      <c r="AA572" s="4">
        <v>1</v>
      </c>
      <c r="AB572" s="4">
        <v>8</v>
      </c>
      <c r="AC572" s="4">
        <v>10.800000000000011</v>
      </c>
      <c r="AD572" s="2">
        <f>1*3.05*9.80000000000001</f>
        <v>29.890000000000029</v>
      </c>
      <c r="AE572" s="4">
        <v>1</v>
      </c>
      <c r="AF572" s="4">
        <v>3.05</v>
      </c>
      <c r="AG572" s="4">
        <v>9.8000000000000114</v>
      </c>
      <c r="AH572" s="2">
        <f>1*8.05*8.80000000000001</f>
        <v>70.840000000000089</v>
      </c>
      <c r="AI572" s="4">
        <v>1</v>
      </c>
      <c r="AJ572" s="4">
        <v>8.0500000000000007</v>
      </c>
      <c r="AK572" s="4">
        <v>8.8000000000000114</v>
      </c>
    </row>
    <row r="573" spans="22:37" x14ac:dyDescent="0.25">
      <c r="V573" s="2">
        <f>1*3*2.85</f>
        <v>8.5500000000000007</v>
      </c>
      <c r="W573" s="4">
        <v>1</v>
      </c>
      <c r="X573" s="4">
        <v>3</v>
      </c>
      <c r="Y573" s="4">
        <v>2.849999999999997</v>
      </c>
      <c r="Z573" s="2">
        <f>1*8*1.85</f>
        <v>14.8</v>
      </c>
      <c r="AA573" s="4">
        <v>1</v>
      </c>
      <c r="AB573" s="4">
        <v>8</v>
      </c>
      <c r="AC573" s="4">
        <v>1.8500000000000008</v>
      </c>
      <c r="AD573" s="2">
        <f>1*3.05*10.8</f>
        <v>32.94</v>
      </c>
      <c r="AE573" s="4">
        <v>1</v>
      </c>
      <c r="AF573" s="4">
        <v>3.05</v>
      </c>
      <c r="AG573" s="4">
        <v>10.800000000000011</v>
      </c>
      <c r="AH573" s="2">
        <f>1*8.05*9.80000000000001</f>
        <v>78.890000000000086</v>
      </c>
      <c r="AI573" s="4">
        <v>1</v>
      </c>
      <c r="AJ573" s="4">
        <v>8.0500000000000007</v>
      </c>
      <c r="AK573" s="4">
        <v>9.8000000000000114</v>
      </c>
    </row>
    <row r="574" spans="22:37" x14ac:dyDescent="0.25">
      <c r="V574" s="2">
        <f>1*3*3.85</f>
        <v>11.55</v>
      </c>
      <c r="W574" s="4">
        <v>1</v>
      </c>
      <c r="X574" s="4">
        <v>3</v>
      </c>
      <c r="Y574" s="4">
        <v>3.849999999999997</v>
      </c>
      <c r="Z574" s="2">
        <f>1*8*2.85</f>
        <v>22.8</v>
      </c>
      <c r="AA574" s="4">
        <v>1</v>
      </c>
      <c r="AB574" s="4">
        <v>8</v>
      </c>
      <c r="AC574" s="4">
        <v>2.849999999999997</v>
      </c>
      <c r="AD574" s="2">
        <f>1*3.05*1.85</f>
        <v>5.6425000000000001</v>
      </c>
      <c r="AE574" s="4">
        <v>1</v>
      </c>
      <c r="AF574" s="4">
        <v>3.05</v>
      </c>
      <c r="AG574" s="4">
        <v>1.8500000000000008</v>
      </c>
      <c r="AH574" s="2">
        <f>1*8.05*10.8</f>
        <v>86.940000000000012</v>
      </c>
      <c r="AI574" s="4">
        <v>1</v>
      </c>
      <c r="AJ574" s="4">
        <v>8.0500000000000007</v>
      </c>
      <c r="AK574" s="4">
        <v>10.800000000000011</v>
      </c>
    </row>
    <row r="575" spans="22:37" x14ac:dyDescent="0.25">
      <c r="V575" s="2">
        <f>1*3*4.85</f>
        <v>14.549999999999999</v>
      </c>
      <c r="W575" s="4">
        <v>1</v>
      </c>
      <c r="X575" s="4">
        <v>3</v>
      </c>
      <c r="Y575" s="4">
        <v>4.849999999999997</v>
      </c>
      <c r="Z575" s="2">
        <f>1*8*3.85</f>
        <v>30.8</v>
      </c>
      <c r="AA575" s="4">
        <v>1</v>
      </c>
      <c r="AB575" s="4">
        <v>8</v>
      </c>
      <c r="AC575" s="4">
        <v>3.849999999999997</v>
      </c>
      <c r="AD575" s="2">
        <f>1*3.05*2.85</f>
        <v>8.692499999999999</v>
      </c>
      <c r="AE575" s="4">
        <v>1</v>
      </c>
      <c r="AF575" s="4">
        <v>3.05</v>
      </c>
      <c r="AG575" s="4">
        <v>2.849999999999997</v>
      </c>
      <c r="AH575" s="2">
        <f>1*8.05*1.85</f>
        <v>14.892500000000002</v>
      </c>
      <c r="AI575" s="4">
        <v>1</v>
      </c>
      <c r="AJ575" s="4">
        <v>8.0500000000000007</v>
      </c>
      <c r="AK575" s="4">
        <v>1.8500000000000008</v>
      </c>
    </row>
    <row r="576" spans="22:37" x14ac:dyDescent="0.25">
      <c r="V576" s="2">
        <f>1*3*5.85</f>
        <v>17.549999999999997</v>
      </c>
      <c r="W576" s="4">
        <v>1</v>
      </c>
      <c r="X576" s="4">
        <v>3</v>
      </c>
      <c r="Y576" s="4">
        <v>5.849999999999997</v>
      </c>
      <c r="Z576" s="2">
        <f>1*8*4.85</f>
        <v>38.799999999999997</v>
      </c>
      <c r="AA576" s="4">
        <v>1</v>
      </c>
      <c r="AB576" s="4">
        <v>8</v>
      </c>
      <c r="AC576" s="4">
        <v>4.849999999999997</v>
      </c>
      <c r="AD576" s="2">
        <f>1*3.05*3.85</f>
        <v>11.7425</v>
      </c>
      <c r="AE576" s="4">
        <v>1</v>
      </c>
      <c r="AF576" s="4">
        <v>3.05</v>
      </c>
      <c r="AG576" s="4">
        <v>3.849999999999997</v>
      </c>
      <c r="AH576" s="2">
        <f>1*8.05*2.85</f>
        <v>22.942500000000003</v>
      </c>
      <c r="AI576" s="4">
        <v>1</v>
      </c>
      <c r="AJ576" s="4">
        <v>8.0500000000000007</v>
      </c>
      <c r="AK576" s="4">
        <v>2.849999999999997</v>
      </c>
    </row>
    <row r="577" spans="22:37" x14ac:dyDescent="0.25">
      <c r="V577" s="2">
        <f>1*3*6.85</f>
        <v>20.549999999999997</v>
      </c>
      <c r="W577" s="4">
        <v>1</v>
      </c>
      <c r="X577" s="4">
        <v>3</v>
      </c>
      <c r="Y577" s="4">
        <v>6.849999999999997</v>
      </c>
      <c r="Z577" s="2">
        <f>1*8*5.85</f>
        <v>46.8</v>
      </c>
      <c r="AA577" s="4">
        <v>1</v>
      </c>
      <c r="AB577" s="4">
        <v>8</v>
      </c>
      <c r="AC577" s="4">
        <v>5.849999999999997</v>
      </c>
      <c r="AD577" s="2">
        <f>1*3.05*4.85</f>
        <v>14.792499999999999</v>
      </c>
      <c r="AE577" s="4">
        <v>1</v>
      </c>
      <c r="AF577" s="4">
        <v>3.05</v>
      </c>
      <c r="AG577" s="4">
        <v>4.849999999999997</v>
      </c>
      <c r="AH577" s="2">
        <f>1*8.05*3.85</f>
        <v>30.992500000000003</v>
      </c>
      <c r="AI577" s="4">
        <v>1</v>
      </c>
      <c r="AJ577" s="4">
        <v>8.0500000000000007</v>
      </c>
      <c r="AK577" s="4">
        <v>3.849999999999997</v>
      </c>
    </row>
    <row r="578" spans="22:37" x14ac:dyDescent="0.25">
      <c r="V578" s="2">
        <f>1*3*7.85</f>
        <v>23.549999999999997</v>
      </c>
      <c r="W578" s="4">
        <v>1</v>
      </c>
      <c r="X578" s="4">
        <v>3</v>
      </c>
      <c r="Y578" s="4">
        <v>7.849999999999997</v>
      </c>
      <c r="Z578" s="2">
        <f>1*8*6.85</f>
        <v>54.8</v>
      </c>
      <c r="AA578" s="4">
        <v>1</v>
      </c>
      <c r="AB578" s="4">
        <v>8</v>
      </c>
      <c r="AC578" s="4">
        <v>6.849999999999997</v>
      </c>
      <c r="AD578" s="2">
        <f>1*3.05*5.85</f>
        <v>17.842499999999998</v>
      </c>
      <c r="AE578" s="4">
        <v>1</v>
      </c>
      <c r="AF578" s="4">
        <v>3.05</v>
      </c>
      <c r="AG578" s="4">
        <v>5.849999999999997</v>
      </c>
      <c r="AH578" s="2">
        <f>1*8.05*4.85</f>
        <v>39.042500000000004</v>
      </c>
      <c r="AI578" s="4">
        <v>1</v>
      </c>
      <c r="AJ578" s="4">
        <v>8.0500000000000007</v>
      </c>
      <c r="AK578" s="4">
        <v>4.849999999999997</v>
      </c>
    </row>
    <row r="579" spans="22:37" x14ac:dyDescent="0.25">
      <c r="V579" s="2">
        <f>1*3*8.85000000000001</f>
        <v>26.550000000000033</v>
      </c>
      <c r="W579" s="4">
        <v>1</v>
      </c>
      <c r="X579" s="4">
        <v>3</v>
      </c>
      <c r="Y579" s="4">
        <v>8.8500000000000121</v>
      </c>
      <c r="Z579" s="2">
        <f>1*8*7.85</f>
        <v>62.8</v>
      </c>
      <c r="AA579" s="4">
        <v>1</v>
      </c>
      <c r="AB579" s="4">
        <v>8</v>
      </c>
      <c r="AC579" s="4">
        <v>7.849999999999997</v>
      </c>
      <c r="AD579" s="2">
        <f>1*3.05*6.85</f>
        <v>20.892499999999998</v>
      </c>
      <c r="AE579" s="4">
        <v>1</v>
      </c>
      <c r="AF579" s="4">
        <v>3.05</v>
      </c>
      <c r="AG579" s="4">
        <v>6.849999999999997</v>
      </c>
      <c r="AH579" s="2">
        <f>1*8.05*5.85</f>
        <v>47.092500000000001</v>
      </c>
      <c r="AI579" s="4">
        <v>1</v>
      </c>
      <c r="AJ579" s="4">
        <v>8.0500000000000007</v>
      </c>
      <c r="AK579" s="4">
        <v>5.849999999999997</v>
      </c>
    </row>
    <row r="580" spans="22:37" x14ac:dyDescent="0.25">
      <c r="V580" s="2">
        <f>1*3*9.85000000000001</f>
        <v>29.550000000000033</v>
      </c>
      <c r="W580" s="4">
        <v>1</v>
      </c>
      <c r="X580" s="4">
        <v>3</v>
      </c>
      <c r="Y580" s="4">
        <v>9.8500000000000121</v>
      </c>
      <c r="Z580" s="2">
        <f>1*8*8.85000000000001</f>
        <v>70.800000000000082</v>
      </c>
      <c r="AA580" s="4">
        <v>1</v>
      </c>
      <c r="AB580" s="4">
        <v>8</v>
      </c>
      <c r="AC580" s="4">
        <v>8.8500000000000121</v>
      </c>
      <c r="AD580" s="2">
        <f>1*3.05*7.85</f>
        <v>23.942499999999999</v>
      </c>
      <c r="AE580" s="4">
        <v>1</v>
      </c>
      <c r="AF580" s="4">
        <v>3.05</v>
      </c>
      <c r="AG580" s="4">
        <v>7.849999999999997</v>
      </c>
      <c r="AH580" s="2">
        <f>1*8.05*6.85</f>
        <v>55.142500000000005</v>
      </c>
      <c r="AI580" s="4">
        <v>1</v>
      </c>
      <c r="AJ580" s="4">
        <v>8.0500000000000007</v>
      </c>
      <c r="AK580" s="4">
        <v>6.849999999999997</v>
      </c>
    </row>
    <row r="581" spans="22:37" x14ac:dyDescent="0.25">
      <c r="V581" s="2">
        <f>1*3*10.85</f>
        <v>32.549999999999997</v>
      </c>
      <c r="W581" s="4">
        <v>1</v>
      </c>
      <c r="X581" s="4">
        <v>3</v>
      </c>
      <c r="Y581" s="4">
        <v>10.850000000000012</v>
      </c>
      <c r="Z581" s="2">
        <f>1*8*9.85000000000001</f>
        <v>78.800000000000082</v>
      </c>
      <c r="AA581" s="4">
        <v>1</v>
      </c>
      <c r="AB581" s="4">
        <v>8</v>
      </c>
      <c r="AC581" s="4">
        <v>9.8500000000000121</v>
      </c>
      <c r="AD581" s="2">
        <f>1*3.05*8.85000000000001</f>
        <v>26.992500000000028</v>
      </c>
      <c r="AE581" s="4">
        <v>1</v>
      </c>
      <c r="AF581" s="4">
        <v>3.05</v>
      </c>
      <c r="AG581" s="4">
        <v>8.8500000000000121</v>
      </c>
      <c r="AH581" s="2">
        <f>1*8.05*7.85</f>
        <v>63.192500000000003</v>
      </c>
      <c r="AI581" s="4">
        <v>1</v>
      </c>
      <c r="AJ581" s="4">
        <v>8.0500000000000007</v>
      </c>
      <c r="AK581" s="4">
        <v>7.849999999999997</v>
      </c>
    </row>
    <row r="582" spans="22:37" x14ac:dyDescent="0.25">
      <c r="V582" s="2">
        <f>1*3*1.9</f>
        <v>5.6999999999999993</v>
      </c>
      <c r="W582" s="4">
        <v>1</v>
      </c>
      <c r="X582" s="4">
        <v>3</v>
      </c>
      <c r="Y582" s="4">
        <v>1.9000000000000008</v>
      </c>
      <c r="Z582" s="2">
        <f>1*8*10.85</f>
        <v>86.8</v>
      </c>
      <c r="AA582" s="4">
        <v>1</v>
      </c>
      <c r="AB582" s="4">
        <v>8</v>
      </c>
      <c r="AC582" s="4">
        <v>10.850000000000012</v>
      </c>
      <c r="AD582" s="2">
        <f>1*3.05*9.85000000000001</f>
        <v>30.042500000000029</v>
      </c>
      <c r="AE582" s="4">
        <v>1</v>
      </c>
      <c r="AF582" s="4">
        <v>3.05</v>
      </c>
      <c r="AG582" s="4">
        <v>9.8500000000000121</v>
      </c>
      <c r="AH582" s="2">
        <f>1*8.05*8.85000000000001</f>
        <v>71.242500000000092</v>
      </c>
      <c r="AI582" s="4">
        <v>1</v>
      </c>
      <c r="AJ582" s="4">
        <v>8.0500000000000007</v>
      </c>
      <c r="AK582" s="4">
        <v>8.8500000000000121</v>
      </c>
    </row>
    <row r="583" spans="22:37" x14ac:dyDescent="0.25">
      <c r="V583" s="2">
        <f>1*3*2.9</f>
        <v>8.6999999999999993</v>
      </c>
      <c r="W583" s="4">
        <v>1</v>
      </c>
      <c r="X583" s="4">
        <v>3</v>
      </c>
      <c r="Y583" s="4">
        <v>2.8999999999999968</v>
      </c>
      <c r="Z583" s="2">
        <f>1*8*1.9</f>
        <v>15.2</v>
      </c>
      <c r="AA583" s="4">
        <v>1</v>
      </c>
      <c r="AB583" s="4">
        <v>8</v>
      </c>
      <c r="AC583" s="4">
        <v>1.9000000000000008</v>
      </c>
      <c r="AD583" s="2">
        <f>1*3.05*10.85</f>
        <v>33.092499999999994</v>
      </c>
      <c r="AE583" s="4">
        <v>1</v>
      </c>
      <c r="AF583" s="4">
        <v>3.05</v>
      </c>
      <c r="AG583" s="4">
        <v>10.850000000000012</v>
      </c>
      <c r="AH583" s="2">
        <f>1*8.05*9.85000000000001</f>
        <v>79.292500000000089</v>
      </c>
      <c r="AI583" s="4">
        <v>1</v>
      </c>
      <c r="AJ583" s="4">
        <v>8.0500000000000007</v>
      </c>
      <c r="AK583" s="4">
        <v>9.8500000000000121</v>
      </c>
    </row>
    <row r="584" spans="22:37" x14ac:dyDescent="0.25">
      <c r="V584" s="2">
        <f>1*3*3.9</f>
        <v>11.7</v>
      </c>
      <c r="W584" s="4">
        <v>1</v>
      </c>
      <c r="X584" s="4">
        <v>3</v>
      </c>
      <c r="Y584" s="4">
        <v>3.8999999999999968</v>
      </c>
      <c r="Z584" s="2">
        <f>1*8*2.9</f>
        <v>23.2</v>
      </c>
      <c r="AA584" s="4">
        <v>1</v>
      </c>
      <c r="AB584" s="4">
        <v>8</v>
      </c>
      <c r="AC584" s="4">
        <v>2.8999999999999968</v>
      </c>
      <c r="AD584" s="2">
        <f>1*3.05*1.9</f>
        <v>5.794999999999999</v>
      </c>
      <c r="AE584" s="4">
        <v>1</v>
      </c>
      <c r="AF584" s="4">
        <v>3.05</v>
      </c>
      <c r="AG584" s="4">
        <v>1.9000000000000008</v>
      </c>
      <c r="AH584" s="2">
        <f>1*8.05*10.85</f>
        <v>87.342500000000001</v>
      </c>
      <c r="AI584" s="4">
        <v>1</v>
      </c>
      <c r="AJ584" s="4">
        <v>8.0500000000000007</v>
      </c>
      <c r="AK584" s="4">
        <v>10.850000000000012</v>
      </c>
    </row>
    <row r="585" spans="22:37" x14ac:dyDescent="0.25">
      <c r="V585" s="2">
        <f>1*3*4.9</f>
        <v>14.700000000000001</v>
      </c>
      <c r="W585" s="4">
        <v>1</v>
      </c>
      <c r="X585" s="4">
        <v>3</v>
      </c>
      <c r="Y585" s="4">
        <v>4.8999999999999968</v>
      </c>
      <c r="Z585" s="2">
        <f>1*8*3.9</f>
        <v>31.2</v>
      </c>
      <c r="AA585" s="4">
        <v>1</v>
      </c>
      <c r="AB585" s="4">
        <v>8</v>
      </c>
      <c r="AC585" s="4">
        <v>3.8999999999999968</v>
      </c>
      <c r="AD585" s="2">
        <f>1*3.05*2.9</f>
        <v>8.8449999999999989</v>
      </c>
      <c r="AE585" s="4">
        <v>1</v>
      </c>
      <c r="AF585" s="4">
        <v>3.05</v>
      </c>
      <c r="AG585" s="4">
        <v>2.8999999999999968</v>
      </c>
      <c r="AH585" s="2">
        <f>1*8.05*1.9</f>
        <v>15.295</v>
      </c>
      <c r="AI585" s="4">
        <v>1</v>
      </c>
      <c r="AJ585" s="4">
        <v>8.0500000000000007</v>
      </c>
      <c r="AK585" s="4">
        <v>1.9000000000000008</v>
      </c>
    </row>
    <row r="586" spans="22:37" x14ac:dyDescent="0.25">
      <c r="V586" s="2">
        <f>1*3*5.9</f>
        <v>17.700000000000003</v>
      </c>
      <c r="W586" s="4">
        <v>1</v>
      </c>
      <c r="X586" s="4">
        <v>3</v>
      </c>
      <c r="Y586" s="4">
        <v>5.8999999999999968</v>
      </c>
      <c r="Z586" s="2">
        <f>1*8*4.9</f>
        <v>39.200000000000003</v>
      </c>
      <c r="AA586" s="4">
        <v>1</v>
      </c>
      <c r="AB586" s="4">
        <v>8</v>
      </c>
      <c r="AC586" s="4">
        <v>4.8999999999999968</v>
      </c>
      <c r="AD586" s="2">
        <f>1*3.05*3.9</f>
        <v>11.895</v>
      </c>
      <c r="AE586" s="4">
        <v>1</v>
      </c>
      <c r="AF586" s="4">
        <v>3.05</v>
      </c>
      <c r="AG586" s="4">
        <v>3.8999999999999968</v>
      </c>
      <c r="AH586" s="2">
        <f>1*8.05*2.9</f>
        <v>23.345000000000002</v>
      </c>
      <c r="AI586" s="4">
        <v>1</v>
      </c>
      <c r="AJ586" s="4">
        <v>8.0500000000000007</v>
      </c>
      <c r="AK586" s="4">
        <v>2.8999999999999968</v>
      </c>
    </row>
    <row r="587" spans="22:37" x14ac:dyDescent="0.25">
      <c r="V587" s="2">
        <f>1*3*6.9</f>
        <v>20.700000000000003</v>
      </c>
      <c r="W587" s="4">
        <v>1</v>
      </c>
      <c r="X587" s="4">
        <v>3</v>
      </c>
      <c r="Y587" s="4">
        <v>6.8999999999999968</v>
      </c>
      <c r="Z587" s="2">
        <f>1*8*5.9</f>
        <v>47.2</v>
      </c>
      <c r="AA587" s="4">
        <v>1</v>
      </c>
      <c r="AB587" s="4">
        <v>8</v>
      </c>
      <c r="AC587" s="4">
        <v>5.8999999999999968</v>
      </c>
      <c r="AD587" s="2">
        <f>1*3.05*4.9</f>
        <v>14.945</v>
      </c>
      <c r="AE587" s="4">
        <v>1</v>
      </c>
      <c r="AF587" s="4">
        <v>3.05</v>
      </c>
      <c r="AG587" s="4">
        <v>4.8999999999999968</v>
      </c>
      <c r="AH587" s="2">
        <f>1*8.05*3.9</f>
        <v>31.395000000000003</v>
      </c>
      <c r="AI587" s="4">
        <v>1</v>
      </c>
      <c r="AJ587" s="4">
        <v>8.0500000000000007</v>
      </c>
      <c r="AK587" s="4">
        <v>3.8999999999999968</v>
      </c>
    </row>
    <row r="588" spans="22:37" x14ac:dyDescent="0.25">
      <c r="V588" s="2">
        <f>1*3*7.9</f>
        <v>23.700000000000003</v>
      </c>
      <c r="W588" s="4">
        <v>1</v>
      </c>
      <c r="X588" s="4">
        <v>3</v>
      </c>
      <c r="Y588" s="4">
        <v>7.8999999999999968</v>
      </c>
      <c r="Z588" s="2">
        <f>1*8*6.9</f>
        <v>55.2</v>
      </c>
      <c r="AA588" s="4">
        <v>1</v>
      </c>
      <c r="AB588" s="4">
        <v>8</v>
      </c>
      <c r="AC588" s="4">
        <v>6.8999999999999968</v>
      </c>
      <c r="AD588" s="2">
        <f>1*3.05*5.9</f>
        <v>17.995000000000001</v>
      </c>
      <c r="AE588" s="4">
        <v>1</v>
      </c>
      <c r="AF588" s="4">
        <v>3.05</v>
      </c>
      <c r="AG588" s="4">
        <v>5.8999999999999968</v>
      </c>
      <c r="AH588" s="2">
        <f>1*8.05*4.9</f>
        <v>39.445000000000007</v>
      </c>
      <c r="AI588" s="4">
        <v>1</v>
      </c>
      <c r="AJ588" s="4">
        <v>8.0500000000000007</v>
      </c>
      <c r="AK588" s="4">
        <v>4.8999999999999968</v>
      </c>
    </row>
    <row r="589" spans="22:37" x14ac:dyDescent="0.25">
      <c r="V589" s="2">
        <f>1*3*8.90000000000001</f>
        <v>26.700000000000028</v>
      </c>
      <c r="W589" s="4">
        <v>1</v>
      </c>
      <c r="X589" s="4">
        <v>3</v>
      </c>
      <c r="Y589" s="4">
        <v>8.9000000000000128</v>
      </c>
      <c r="Z589" s="2">
        <f>1*8*7.9</f>
        <v>63.2</v>
      </c>
      <c r="AA589" s="4">
        <v>1</v>
      </c>
      <c r="AB589" s="4">
        <v>8</v>
      </c>
      <c r="AC589" s="4">
        <v>7.8999999999999968</v>
      </c>
      <c r="AD589" s="2">
        <f>1*3.05*6.9</f>
        <v>21.044999999999998</v>
      </c>
      <c r="AE589" s="4">
        <v>1</v>
      </c>
      <c r="AF589" s="4">
        <v>3.05</v>
      </c>
      <c r="AG589" s="4">
        <v>6.8999999999999968</v>
      </c>
      <c r="AH589" s="2">
        <f>1*8.05*5.9</f>
        <v>47.495000000000005</v>
      </c>
      <c r="AI589" s="4">
        <v>1</v>
      </c>
      <c r="AJ589" s="4">
        <v>8.0500000000000007</v>
      </c>
      <c r="AK589" s="4">
        <v>5.8999999999999968</v>
      </c>
    </row>
    <row r="590" spans="22:37" x14ac:dyDescent="0.25">
      <c r="V590" s="2">
        <f>1*3*9.90000000000001</f>
        <v>29.700000000000028</v>
      </c>
      <c r="W590" s="4">
        <v>1</v>
      </c>
      <c r="X590" s="4">
        <v>3</v>
      </c>
      <c r="Y590" s="4">
        <v>9.9000000000000128</v>
      </c>
      <c r="Z590" s="2">
        <f>1*8*8.90000000000001</f>
        <v>71.200000000000074</v>
      </c>
      <c r="AA590" s="4">
        <v>1</v>
      </c>
      <c r="AB590" s="4">
        <v>8</v>
      </c>
      <c r="AC590" s="4">
        <v>8.9000000000000128</v>
      </c>
      <c r="AD590" s="2">
        <f>1*3.05*7.9</f>
        <v>24.094999999999999</v>
      </c>
      <c r="AE590" s="4">
        <v>1</v>
      </c>
      <c r="AF590" s="4">
        <v>3.05</v>
      </c>
      <c r="AG590" s="4">
        <v>7.8999999999999968</v>
      </c>
      <c r="AH590" s="2">
        <f>1*8.05*6.9</f>
        <v>55.545000000000009</v>
      </c>
      <c r="AI590" s="4">
        <v>1</v>
      </c>
      <c r="AJ590" s="4">
        <v>8.0500000000000007</v>
      </c>
      <c r="AK590" s="4">
        <v>6.8999999999999968</v>
      </c>
    </row>
    <row r="591" spans="22:37" x14ac:dyDescent="0.25">
      <c r="V591" s="2">
        <f>1*3*10.9</f>
        <v>32.700000000000003</v>
      </c>
      <c r="W591" s="4">
        <v>1</v>
      </c>
      <c r="X591" s="4">
        <v>3</v>
      </c>
      <c r="Y591" s="4">
        <v>10.900000000000013</v>
      </c>
      <c r="Z591" s="2">
        <f>1*8*9.90000000000001</f>
        <v>79.200000000000074</v>
      </c>
      <c r="AA591" s="4">
        <v>1</v>
      </c>
      <c r="AB591" s="4">
        <v>8</v>
      </c>
      <c r="AC591" s="4">
        <v>9.9000000000000128</v>
      </c>
      <c r="AD591" s="2">
        <f>1*3.05*8.90000000000001</f>
        <v>27.145000000000028</v>
      </c>
      <c r="AE591" s="4">
        <v>1</v>
      </c>
      <c r="AF591" s="4">
        <v>3.05</v>
      </c>
      <c r="AG591" s="4">
        <v>8.9000000000000128</v>
      </c>
      <c r="AH591" s="2">
        <f>1*8.05*7.9</f>
        <v>63.595000000000006</v>
      </c>
      <c r="AI591" s="4">
        <v>1</v>
      </c>
      <c r="AJ591" s="4">
        <v>8.0500000000000007</v>
      </c>
      <c r="AK591" s="4">
        <v>7.8999999999999968</v>
      </c>
    </row>
    <row r="592" spans="22:37" x14ac:dyDescent="0.25">
      <c r="V592" s="2">
        <f>1*3*1.95</f>
        <v>5.85</v>
      </c>
      <c r="W592" s="4">
        <v>1</v>
      </c>
      <c r="X592" s="4">
        <v>3</v>
      </c>
      <c r="Y592" s="4">
        <v>1.9500000000000008</v>
      </c>
      <c r="Z592" s="2">
        <f>1*8*10.9</f>
        <v>87.2</v>
      </c>
      <c r="AA592" s="4">
        <v>1</v>
      </c>
      <c r="AB592" s="4">
        <v>8</v>
      </c>
      <c r="AC592" s="4">
        <v>10.900000000000013</v>
      </c>
      <c r="AD592" s="2">
        <f>1*3.05*9.90000000000001</f>
        <v>30.195000000000025</v>
      </c>
      <c r="AE592" s="4">
        <v>1</v>
      </c>
      <c r="AF592" s="4">
        <v>3.05</v>
      </c>
      <c r="AG592" s="4">
        <v>9.9000000000000128</v>
      </c>
      <c r="AH592" s="2">
        <f>1*8.05*8.90000000000001</f>
        <v>71.645000000000081</v>
      </c>
      <c r="AI592" s="4">
        <v>1</v>
      </c>
      <c r="AJ592" s="4">
        <v>8.0500000000000007</v>
      </c>
      <c r="AK592" s="4">
        <v>8.9000000000000128</v>
      </c>
    </row>
    <row r="593" spans="22:37" x14ac:dyDescent="0.25">
      <c r="V593" s="2">
        <f>1*3*2.95</f>
        <v>8.8500000000000014</v>
      </c>
      <c r="W593" s="4">
        <v>1</v>
      </c>
      <c r="X593" s="4">
        <v>3</v>
      </c>
      <c r="Y593" s="4">
        <v>2.9499999999999966</v>
      </c>
      <c r="Z593" s="2">
        <f>1*8*1.95</f>
        <v>15.6</v>
      </c>
      <c r="AA593" s="4">
        <v>1</v>
      </c>
      <c r="AB593" s="4">
        <v>8</v>
      </c>
      <c r="AC593" s="4">
        <v>1.9500000000000008</v>
      </c>
      <c r="AD593" s="2">
        <f>1*3.05*10.9</f>
        <v>33.244999999999997</v>
      </c>
      <c r="AE593" s="4">
        <v>1</v>
      </c>
      <c r="AF593" s="4">
        <v>3.05</v>
      </c>
      <c r="AG593" s="4">
        <v>10.900000000000013</v>
      </c>
      <c r="AH593" s="2">
        <f>1*8.05*9.90000000000001</f>
        <v>79.695000000000078</v>
      </c>
      <c r="AI593" s="4">
        <v>1</v>
      </c>
      <c r="AJ593" s="4">
        <v>8.0500000000000007</v>
      </c>
      <c r="AK593" s="4">
        <v>9.9000000000000128</v>
      </c>
    </row>
    <row r="594" spans="22:37" x14ac:dyDescent="0.25">
      <c r="V594" s="2">
        <f>1*3*3.95</f>
        <v>11.850000000000001</v>
      </c>
      <c r="W594" s="4">
        <v>1</v>
      </c>
      <c r="X594" s="4">
        <v>3</v>
      </c>
      <c r="Y594" s="4">
        <v>3.9499999999999966</v>
      </c>
      <c r="Z594" s="2">
        <f>1*8*2.95</f>
        <v>23.6</v>
      </c>
      <c r="AA594" s="4">
        <v>1</v>
      </c>
      <c r="AB594" s="4">
        <v>8</v>
      </c>
      <c r="AC594" s="4">
        <v>2.9499999999999966</v>
      </c>
      <c r="AD594" s="2">
        <f>1*3.05*1.95</f>
        <v>5.9474999999999998</v>
      </c>
      <c r="AE594" s="4">
        <v>1</v>
      </c>
      <c r="AF594" s="4">
        <v>3.05</v>
      </c>
      <c r="AG594" s="4">
        <v>1.9500000000000008</v>
      </c>
      <c r="AH594" s="2">
        <f>1*8.05*10.9</f>
        <v>87.745000000000005</v>
      </c>
      <c r="AI594" s="4">
        <v>1</v>
      </c>
      <c r="AJ594" s="4">
        <v>8.0500000000000007</v>
      </c>
      <c r="AK594" s="4">
        <v>10.900000000000013</v>
      </c>
    </row>
    <row r="595" spans="22:37" x14ac:dyDescent="0.25">
      <c r="V595" s="2">
        <f>1*3*4.95</f>
        <v>14.850000000000001</v>
      </c>
      <c r="W595" s="4">
        <v>1</v>
      </c>
      <c r="X595" s="4">
        <v>3</v>
      </c>
      <c r="Y595" s="4">
        <v>4.9499999999999966</v>
      </c>
      <c r="Z595" s="2">
        <f>1*8*3.95</f>
        <v>31.6</v>
      </c>
      <c r="AA595" s="4">
        <v>1</v>
      </c>
      <c r="AB595" s="4">
        <v>8</v>
      </c>
      <c r="AC595" s="4">
        <v>3.9499999999999966</v>
      </c>
      <c r="AD595" s="2">
        <f>1*3.05*2.95</f>
        <v>8.9975000000000005</v>
      </c>
      <c r="AE595" s="4">
        <v>1</v>
      </c>
      <c r="AF595" s="4">
        <v>3.05</v>
      </c>
      <c r="AG595" s="4">
        <v>2.9499999999999966</v>
      </c>
      <c r="AH595" s="2">
        <f>1*8.05*1.95</f>
        <v>15.697500000000002</v>
      </c>
      <c r="AI595" s="4">
        <v>1</v>
      </c>
      <c r="AJ595" s="4">
        <v>8.0500000000000007</v>
      </c>
      <c r="AK595" s="4">
        <v>1.9500000000000008</v>
      </c>
    </row>
    <row r="596" spans="22:37" x14ac:dyDescent="0.25">
      <c r="V596" s="2">
        <f>1*3*5.95</f>
        <v>17.850000000000001</v>
      </c>
      <c r="W596" s="4">
        <v>1</v>
      </c>
      <c r="X596" s="4">
        <v>3</v>
      </c>
      <c r="Y596" s="4">
        <v>5.9499999999999966</v>
      </c>
      <c r="Z596" s="2">
        <f>1*8*4.95</f>
        <v>39.6</v>
      </c>
      <c r="AA596" s="4">
        <v>1</v>
      </c>
      <c r="AB596" s="4">
        <v>8</v>
      </c>
      <c r="AC596" s="4">
        <v>4.9499999999999966</v>
      </c>
      <c r="AD596" s="2">
        <f>1*3.05*3.95</f>
        <v>12.047499999999999</v>
      </c>
      <c r="AE596" s="4">
        <v>1</v>
      </c>
      <c r="AF596" s="4">
        <v>3.05</v>
      </c>
      <c r="AG596" s="4">
        <v>3.9499999999999966</v>
      </c>
      <c r="AH596" s="2">
        <f>1*8.05*2.95</f>
        <v>23.747500000000002</v>
      </c>
      <c r="AI596" s="4">
        <v>1</v>
      </c>
      <c r="AJ596" s="4">
        <v>8.0500000000000007</v>
      </c>
      <c r="AK596" s="4">
        <v>2.9499999999999966</v>
      </c>
    </row>
    <row r="597" spans="22:37" x14ac:dyDescent="0.25">
      <c r="V597" s="2">
        <f>1*3*6.95</f>
        <v>20.85</v>
      </c>
      <c r="W597" s="4">
        <v>1</v>
      </c>
      <c r="X597" s="4">
        <v>3</v>
      </c>
      <c r="Y597" s="4">
        <v>6.9499999999999966</v>
      </c>
      <c r="Z597" s="2">
        <f>1*8*5.95</f>
        <v>47.6</v>
      </c>
      <c r="AA597" s="4">
        <v>1</v>
      </c>
      <c r="AB597" s="4">
        <v>8</v>
      </c>
      <c r="AC597" s="4">
        <v>5.9499999999999966</v>
      </c>
      <c r="AD597" s="2">
        <f>1*3.05*4.95</f>
        <v>15.0975</v>
      </c>
      <c r="AE597" s="4">
        <v>1</v>
      </c>
      <c r="AF597" s="4">
        <v>3.05</v>
      </c>
      <c r="AG597" s="4">
        <v>4.9499999999999966</v>
      </c>
      <c r="AH597" s="2">
        <f>1*8.05*3.95</f>
        <v>31.797500000000003</v>
      </c>
      <c r="AI597" s="4">
        <v>1</v>
      </c>
      <c r="AJ597" s="4">
        <v>8.0500000000000007</v>
      </c>
      <c r="AK597" s="4">
        <v>3.9499999999999966</v>
      </c>
    </row>
    <row r="598" spans="22:37" x14ac:dyDescent="0.25">
      <c r="V598" s="2">
        <f>1*3*7.95</f>
        <v>23.85</v>
      </c>
      <c r="W598" s="4">
        <v>1</v>
      </c>
      <c r="X598" s="4">
        <v>3</v>
      </c>
      <c r="Y598" s="4">
        <v>7.9499999999999966</v>
      </c>
      <c r="Z598" s="2">
        <f>1*8*6.95</f>
        <v>55.6</v>
      </c>
      <c r="AA598" s="4">
        <v>1</v>
      </c>
      <c r="AB598" s="4">
        <v>8</v>
      </c>
      <c r="AC598" s="4">
        <v>6.9499999999999966</v>
      </c>
      <c r="AD598" s="2">
        <f>1*3.05*5.95</f>
        <v>18.147500000000001</v>
      </c>
      <c r="AE598" s="4">
        <v>1</v>
      </c>
      <c r="AF598" s="4">
        <v>3.05</v>
      </c>
      <c r="AG598" s="4">
        <v>5.9499999999999966</v>
      </c>
      <c r="AH598" s="2">
        <f>1*8.05*4.95</f>
        <v>39.847500000000004</v>
      </c>
      <c r="AI598" s="4">
        <v>1</v>
      </c>
      <c r="AJ598" s="4">
        <v>8.0500000000000007</v>
      </c>
      <c r="AK598" s="4">
        <v>4.9499999999999966</v>
      </c>
    </row>
    <row r="599" spans="22:37" x14ac:dyDescent="0.25">
      <c r="V599" s="2">
        <f>1*3*8.95000000000001</f>
        <v>26.85000000000003</v>
      </c>
      <c r="W599" s="4">
        <v>1</v>
      </c>
      <c r="X599" s="4">
        <v>3</v>
      </c>
      <c r="Y599" s="4">
        <v>8.9500000000000135</v>
      </c>
      <c r="Z599" s="2">
        <f>1*8*7.95</f>
        <v>63.6</v>
      </c>
      <c r="AA599" s="4">
        <v>1</v>
      </c>
      <c r="AB599" s="4">
        <v>8</v>
      </c>
      <c r="AC599" s="4">
        <v>7.9499999999999966</v>
      </c>
      <c r="AD599" s="2">
        <f>1*3.05*6.95</f>
        <v>21.197499999999998</v>
      </c>
      <c r="AE599" s="4">
        <v>1</v>
      </c>
      <c r="AF599" s="4">
        <v>3.05</v>
      </c>
      <c r="AG599" s="4">
        <v>6.9499999999999966</v>
      </c>
      <c r="AH599" s="2">
        <f>1*8.05*5.95</f>
        <v>47.897500000000008</v>
      </c>
      <c r="AI599" s="4">
        <v>1</v>
      </c>
      <c r="AJ599" s="4">
        <v>8.0500000000000007</v>
      </c>
      <c r="AK599" s="4">
        <v>5.9499999999999966</v>
      </c>
    </row>
    <row r="600" spans="22:37" x14ac:dyDescent="0.25">
      <c r="V600" s="2">
        <f>1*3*9.95000000000001</f>
        <v>29.85000000000003</v>
      </c>
      <c r="W600" s="4">
        <v>1</v>
      </c>
      <c r="X600" s="4">
        <v>3</v>
      </c>
      <c r="Y600" s="4">
        <v>9.9500000000000135</v>
      </c>
      <c r="Z600" s="2">
        <f>1*8*8.95000000000001</f>
        <v>71.60000000000008</v>
      </c>
      <c r="AA600" s="4">
        <v>1</v>
      </c>
      <c r="AB600" s="4">
        <v>8</v>
      </c>
      <c r="AC600" s="4">
        <v>8.9500000000000135</v>
      </c>
      <c r="AD600" s="2">
        <f>1*3.05*7.95</f>
        <v>24.247499999999999</v>
      </c>
      <c r="AE600" s="4">
        <v>1</v>
      </c>
      <c r="AF600" s="4">
        <v>3.05</v>
      </c>
      <c r="AG600" s="4">
        <v>7.9499999999999966</v>
      </c>
      <c r="AH600" s="2">
        <f>1*8.05*6.95</f>
        <v>55.947500000000005</v>
      </c>
      <c r="AI600" s="4">
        <v>1</v>
      </c>
      <c r="AJ600" s="4">
        <v>8.0500000000000007</v>
      </c>
      <c r="AK600" s="4">
        <v>6.9499999999999966</v>
      </c>
    </row>
    <row r="601" spans="22:37" x14ac:dyDescent="0.25">
      <c r="V601" s="2">
        <f>1*3*10.95</f>
        <v>32.849999999999994</v>
      </c>
      <c r="W601" s="4">
        <v>1</v>
      </c>
      <c r="X601" s="4">
        <v>3</v>
      </c>
      <c r="Y601" s="4">
        <v>10.950000000000014</v>
      </c>
      <c r="Z601" s="2">
        <f>1*8*9.95000000000001</f>
        <v>79.60000000000008</v>
      </c>
      <c r="AA601" s="4">
        <v>1</v>
      </c>
      <c r="AB601" s="4">
        <v>8</v>
      </c>
      <c r="AC601" s="4">
        <v>9.9500000000000135</v>
      </c>
      <c r="AD601" s="2">
        <f>1*3.05*8.95000000000001</f>
        <v>27.297500000000028</v>
      </c>
      <c r="AE601" s="4">
        <v>1</v>
      </c>
      <c r="AF601" s="4">
        <v>3.05</v>
      </c>
      <c r="AG601" s="4">
        <v>8.9500000000000135</v>
      </c>
      <c r="AH601" s="2">
        <f>1*8.05*7.95</f>
        <v>63.997500000000009</v>
      </c>
      <c r="AI601" s="4">
        <v>1</v>
      </c>
      <c r="AJ601" s="4">
        <v>8.0500000000000007</v>
      </c>
      <c r="AK601" s="4">
        <v>7.9499999999999966</v>
      </c>
    </row>
    <row r="602" spans="22:37" x14ac:dyDescent="0.25">
      <c r="V602" s="2">
        <f>1*4*1</f>
        <v>4</v>
      </c>
      <c r="W602" s="4">
        <v>1</v>
      </c>
      <c r="X602" s="4">
        <v>4</v>
      </c>
      <c r="Y602" s="4">
        <v>1</v>
      </c>
      <c r="Z602" s="2">
        <f>1*8*10.95</f>
        <v>87.6</v>
      </c>
      <c r="AA602" s="4">
        <v>1</v>
      </c>
      <c r="AB602" s="4">
        <v>8</v>
      </c>
      <c r="AC602" s="4">
        <v>10.950000000000014</v>
      </c>
      <c r="AD602" s="2">
        <f>1*3.05*9.95000000000001</f>
        <v>30.347500000000029</v>
      </c>
      <c r="AE602" s="4">
        <v>1</v>
      </c>
      <c r="AF602" s="4">
        <v>3.05</v>
      </c>
      <c r="AG602" s="4">
        <v>9.9500000000000135</v>
      </c>
      <c r="AH602" s="2">
        <f>1*8.05*8.95000000000001</f>
        <v>72.047500000000085</v>
      </c>
      <c r="AI602" s="4">
        <v>1</v>
      </c>
      <c r="AJ602" s="4">
        <v>8.0500000000000007</v>
      </c>
      <c r="AK602" s="4">
        <v>8.9500000000000135</v>
      </c>
    </row>
    <row r="603" spans="22:37" x14ac:dyDescent="0.25">
      <c r="V603" s="2">
        <f>1*4*2</f>
        <v>8</v>
      </c>
      <c r="W603" s="4">
        <v>1</v>
      </c>
      <c r="X603" s="4">
        <v>4</v>
      </c>
      <c r="Y603" s="4">
        <v>2</v>
      </c>
      <c r="Z603" s="2">
        <f>1*9*1</f>
        <v>9</v>
      </c>
      <c r="AA603" s="4">
        <v>1</v>
      </c>
      <c r="AB603" s="4">
        <v>9</v>
      </c>
      <c r="AC603" s="4">
        <v>1</v>
      </c>
      <c r="AD603" s="2">
        <f>1*3.05*10.95</f>
        <v>33.397499999999994</v>
      </c>
      <c r="AE603" s="4">
        <v>1</v>
      </c>
      <c r="AF603" s="4">
        <v>3.05</v>
      </c>
      <c r="AG603" s="4">
        <v>10.950000000000014</v>
      </c>
      <c r="AH603" s="2">
        <f>1*8.05*9.95000000000001</f>
        <v>80.097500000000082</v>
      </c>
      <c r="AI603" s="4">
        <v>1</v>
      </c>
      <c r="AJ603" s="4">
        <v>8.0500000000000007</v>
      </c>
      <c r="AK603" s="4">
        <v>9.9500000000000135</v>
      </c>
    </row>
    <row r="604" spans="22:37" x14ac:dyDescent="0.25">
      <c r="V604" s="2">
        <f>1*4*3</f>
        <v>12</v>
      </c>
      <c r="W604" s="4">
        <v>1</v>
      </c>
      <c r="X604" s="4">
        <v>4</v>
      </c>
      <c r="Y604" s="4">
        <v>3</v>
      </c>
      <c r="Z604" s="2">
        <f>1*9*2</f>
        <v>18</v>
      </c>
      <c r="AA604" s="4">
        <v>1</v>
      </c>
      <c r="AB604" s="4">
        <v>9</v>
      </c>
      <c r="AC604" s="4">
        <v>2</v>
      </c>
      <c r="AD604" s="2">
        <f>1*4.05*1</f>
        <v>4.05</v>
      </c>
      <c r="AE604" s="4">
        <v>1</v>
      </c>
      <c r="AF604" s="4">
        <v>4.05</v>
      </c>
      <c r="AG604" s="4">
        <v>1</v>
      </c>
      <c r="AH604" s="2">
        <f>1*8.05*10.95</f>
        <v>88.147500000000008</v>
      </c>
      <c r="AI604" s="4">
        <v>1</v>
      </c>
      <c r="AJ604" s="4">
        <v>8.0500000000000007</v>
      </c>
      <c r="AK604" s="4">
        <v>10.950000000000014</v>
      </c>
    </row>
    <row r="605" spans="22:37" x14ac:dyDescent="0.25">
      <c r="V605" s="2">
        <f>1*4*4</f>
        <v>16</v>
      </c>
      <c r="W605" s="4">
        <v>1</v>
      </c>
      <c r="X605" s="4">
        <v>4</v>
      </c>
      <c r="Y605" s="4">
        <v>4</v>
      </c>
      <c r="Z605" s="2">
        <f>1*9*3</f>
        <v>27</v>
      </c>
      <c r="AA605" s="4">
        <v>1</v>
      </c>
      <c r="AB605" s="4">
        <v>9</v>
      </c>
      <c r="AC605" s="4">
        <v>3</v>
      </c>
      <c r="AD605" s="2">
        <f>1*4.05*2</f>
        <v>8.1</v>
      </c>
      <c r="AE605" s="4">
        <v>1</v>
      </c>
      <c r="AF605" s="4">
        <v>4.05</v>
      </c>
      <c r="AG605" s="4">
        <v>2</v>
      </c>
      <c r="AH605" s="2">
        <f>1*9.05*1</f>
        <v>9.0500000000000007</v>
      </c>
      <c r="AI605" s="4">
        <v>1</v>
      </c>
      <c r="AJ605" s="4">
        <v>9.0500000000000007</v>
      </c>
      <c r="AK605" s="4">
        <v>1</v>
      </c>
    </row>
    <row r="606" spans="22:37" x14ac:dyDescent="0.25">
      <c r="V606" s="2">
        <f>1*4*5</f>
        <v>20</v>
      </c>
      <c r="W606" s="4">
        <v>1</v>
      </c>
      <c r="X606" s="4">
        <v>4</v>
      </c>
      <c r="Y606" s="4">
        <v>5</v>
      </c>
      <c r="Z606" s="2">
        <f>1*9*4</f>
        <v>36</v>
      </c>
      <c r="AA606" s="4">
        <v>1</v>
      </c>
      <c r="AB606" s="4">
        <v>9</v>
      </c>
      <c r="AC606" s="4">
        <v>4</v>
      </c>
      <c r="AD606" s="2">
        <f>1*4.05*3</f>
        <v>12.149999999999999</v>
      </c>
      <c r="AE606" s="4">
        <v>1</v>
      </c>
      <c r="AF606" s="4">
        <v>4.05</v>
      </c>
      <c r="AG606" s="4">
        <v>3</v>
      </c>
      <c r="AH606" s="2">
        <f>1*9.05*2</f>
        <v>18.100000000000001</v>
      </c>
      <c r="AI606" s="4">
        <v>1</v>
      </c>
      <c r="AJ606" s="4">
        <v>9.0500000000000007</v>
      </c>
      <c r="AK606" s="4">
        <v>2</v>
      </c>
    </row>
    <row r="607" spans="22:37" x14ac:dyDescent="0.25">
      <c r="V607" s="2">
        <f>1*4*6</f>
        <v>24</v>
      </c>
      <c r="W607" s="4">
        <v>1</v>
      </c>
      <c r="X607" s="4">
        <v>4</v>
      </c>
      <c r="Y607" s="4">
        <v>6</v>
      </c>
      <c r="Z607" s="2">
        <f>1*9*5</f>
        <v>45</v>
      </c>
      <c r="AA607" s="4">
        <v>1</v>
      </c>
      <c r="AB607" s="4">
        <v>9</v>
      </c>
      <c r="AC607" s="4">
        <v>5</v>
      </c>
      <c r="AD607" s="2">
        <f>1*4.05*4</f>
        <v>16.2</v>
      </c>
      <c r="AE607" s="4">
        <v>1</v>
      </c>
      <c r="AF607" s="4">
        <v>4.05</v>
      </c>
      <c r="AG607" s="4">
        <v>4</v>
      </c>
      <c r="AH607" s="2">
        <f>1*9.05*3</f>
        <v>27.150000000000002</v>
      </c>
      <c r="AI607" s="4">
        <v>1</v>
      </c>
      <c r="AJ607" s="4">
        <v>9.0500000000000007</v>
      </c>
      <c r="AK607" s="4">
        <v>3</v>
      </c>
    </row>
    <row r="608" spans="22:37" x14ac:dyDescent="0.25">
      <c r="V608" s="2">
        <f>1*4*7</f>
        <v>28</v>
      </c>
      <c r="W608" s="4">
        <v>1</v>
      </c>
      <c r="X608" s="4">
        <v>4</v>
      </c>
      <c r="Y608" s="4">
        <v>7</v>
      </c>
      <c r="Z608" s="2">
        <f>1*9*6</f>
        <v>54</v>
      </c>
      <c r="AA608" s="4">
        <v>1</v>
      </c>
      <c r="AB608" s="4">
        <v>9</v>
      </c>
      <c r="AC608" s="4">
        <v>6</v>
      </c>
      <c r="AD608" s="2">
        <f>1*4.05*5</f>
        <v>20.25</v>
      </c>
      <c r="AE608" s="4">
        <v>1</v>
      </c>
      <c r="AF608" s="4">
        <v>4.05</v>
      </c>
      <c r="AG608" s="4">
        <v>5</v>
      </c>
      <c r="AH608" s="2">
        <f>1*9.05*4</f>
        <v>36.200000000000003</v>
      </c>
      <c r="AI608" s="4">
        <v>1</v>
      </c>
      <c r="AJ608" s="4">
        <v>9.0500000000000007</v>
      </c>
      <c r="AK608" s="4">
        <v>4</v>
      </c>
    </row>
    <row r="609" spans="22:37" x14ac:dyDescent="0.25">
      <c r="V609" s="2">
        <f>1*4*8</f>
        <v>32</v>
      </c>
      <c r="W609" s="4">
        <v>1</v>
      </c>
      <c r="X609" s="4">
        <v>4</v>
      </c>
      <c r="Y609" s="4">
        <v>8</v>
      </c>
      <c r="Z609" s="2">
        <f>1*9*7</f>
        <v>63</v>
      </c>
      <c r="AA609" s="4">
        <v>1</v>
      </c>
      <c r="AB609" s="4">
        <v>9</v>
      </c>
      <c r="AC609" s="4">
        <v>7</v>
      </c>
      <c r="AD609" s="2">
        <f>1*4.05*6</f>
        <v>24.299999999999997</v>
      </c>
      <c r="AE609" s="4">
        <v>1</v>
      </c>
      <c r="AF609" s="4">
        <v>4.05</v>
      </c>
      <c r="AG609" s="4">
        <v>6</v>
      </c>
      <c r="AH609" s="2">
        <f>1*9.05*5</f>
        <v>45.25</v>
      </c>
      <c r="AI609" s="4">
        <v>1</v>
      </c>
      <c r="AJ609" s="4">
        <v>9.0500000000000007</v>
      </c>
      <c r="AK609" s="4">
        <v>5</v>
      </c>
    </row>
    <row r="610" spans="22:37" x14ac:dyDescent="0.25">
      <c r="V610" s="2">
        <f>1*4*9</f>
        <v>36</v>
      </c>
      <c r="W610" s="4">
        <v>1</v>
      </c>
      <c r="X610" s="4">
        <v>4</v>
      </c>
      <c r="Y610" s="4">
        <v>9</v>
      </c>
      <c r="Z610" s="2">
        <f>1*9*8</f>
        <v>72</v>
      </c>
      <c r="AA610" s="4">
        <v>1</v>
      </c>
      <c r="AB610" s="4">
        <v>9</v>
      </c>
      <c r="AC610" s="4">
        <v>8</v>
      </c>
      <c r="AD610" s="2">
        <f>1*4.05*7</f>
        <v>28.349999999999998</v>
      </c>
      <c r="AE610" s="4">
        <v>1</v>
      </c>
      <c r="AF610" s="4">
        <v>4.05</v>
      </c>
      <c r="AG610" s="4">
        <v>7</v>
      </c>
      <c r="AH610" s="2">
        <f>1*9.05*6</f>
        <v>54.300000000000004</v>
      </c>
      <c r="AI610" s="4">
        <v>1</v>
      </c>
      <c r="AJ610" s="4">
        <v>9.0500000000000007</v>
      </c>
      <c r="AK610" s="4">
        <v>6</v>
      </c>
    </row>
    <row r="611" spans="22:37" x14ac:dyDescent="0.25">
      <c r="V611" s="2">
        <f>1*4*10</f>
        <v>40</v>
      </c>
      <c r="W611" s="4">
        <v>1</v>
      </c>
      <c r="X611" s="4">
        <v>4</v>
      </c>
      <c r="Y611" s="4">
        <v>10</v>
      </c>
      <c r="Z611" s="2">
        <f>1*9*9</f>
        <v>81</v>
      </c>
      <c r="AA611" s="4">
        <v>1</v>
      </c>
      <c r="AB611" s="4">
        <v>9</v>
      </c>
      <c r="AC611" s="4">
        <v>9</v>
      </c>
      <c r="AD611" s="2">
        <f>1*4.05*8</f>
        <v>32.4</v>
      </c>
      <c r="AE611" s="4">
        <v>1</v>
      </c>
      <c r="AF611" s="4">
        <v>4.05</v>
      </c>
      <c r="AG611" s="4">
        <v>8</v>
      </c>
      <c r="AH611" s="2">
        <f>1*9.05*7</f>
        <v>63.350000000000009</v>
      </c>
      <c r="AI611" s="4">
        <v>1</v>
      </c>
      <c r="AJ611" s="4">
        <v>9.0500000000000007</v>
      </c>
      <c r="AK611" s="4">
        <v>7</v>
      </c>
    </row>
    <row r="612" spans="22:37" x14ac:dyDescent="0.25">
      <c r="V612" s="2">
        <f>1*4*1.05</f>
        <v>4.2</v>
      </c>
      <c r="W612" s="4">
        <v>1</v>
      </c>
      <c r="X612" s="4">
        <v>4</v>
      </c>
      <c r="Y612" s="4">
        <v>1.05</v>
      </c>
      <c r="Z612" s="2">
        <f>1*9*10</f>
        <v>90</v>
      </c>
      <c r="AA612" s="4">
        <v>1</v>
      </c>
      <c r="AB612" s="4">
        <v>9</v>
      </c>
      <c r="AC612" s="4">
        <v>10</v>
      </c>
      <c r="AD612" s="2">
        <f>1*4.05*9</f>
        <v>36.449999999999996</v>
      </c>
      <c r="AE612" s="4">
        <v>1</v>
      </c>
      <c r="AF612" s="4">
        <v>4.05</v>
      </c>
      <c r="AG612" s="4">
        <v>9</v>
      </c>
      <c r="AH612" s="2">
        <f>1*9.05*8</f>
        <v>72.400000000000006</v>
      </c>
      <c r="AI612" s="4">
        <v>1</v>
      </c>
      <c r="AJ612" s="4">
        <v>9.0500000000000007</v>
      </c>
      <c r="AK612" s="4">
        <v>8</v>
      </c>
    </row>
    <row r="613" spans="22:37" x14ac:dyDescent="0.25">
      <c r="V613" s="2">
        <f>1*4*2.05</f>
        <v>8.1999999999999993</v>
      </c>
      <c r="W613" s="4">
        <v>1</v>
      </c>
      <c r="X613" s="4">
        <v>4</v>
      </c>
      <c r="Y613" s="4">
        <v>2.0499999999999998</v>
      </c>
      <c r="Z613" s="2">
        <f>1*9*1.05</f>
        <v>9.4500000000000011</v>
      </c>
      <c r="AA613" s="4">
        <v>1</v>
      </c>
      <c r="AB613" s="4">
        <v>9</v>
      </c>
      <c r="AC613" s="4">
        <v>1.05</v>
      </c>
      <c r="AD613" s="2">
        <f>1*4.05*10</f>
        <v>40.5</v>
      </c>
      <c r="AE613" s="4">
        <v>1</v>
      </c>
      <c r="AF613" s="4">
        <v>4.05</v>
      </c>
      <c r="AG613" s="4">
        <v>10</v>
      </c>
      <c r="AH613" s="2">
        <f>1*9.05*9</f>
        <v>81.45</v>
      </c>
      <c r="AI613" s="4">
        <v>1</v>
      </c>
      <c r="AJ613" s="4">
        <v>9.0500000000000007</v>
      </c>
      <c r="AK613" s="4">
        <v>9</v>
      </c>
    </row>
    <row r="614" spans="22:37" x14ac:dyDescent="0.25">
      <c r="V614" s="2">
        <f>1*4*3.05</f>
        <v>12.2</v>
      </c>
      <c r="W614" s="4">
        <v>1</v>
      </c>
      <c r="X614" s="4">
        <v>4</v>
      </c>
      <c r="Y614" s="4">
        <v>3.05</v>
      </c>
      <c r="Z614" s="2">
        <f>1*9*2.05</f>
        <v>18.45</v>
      </c>
      <c r="AA614" s="4">
        <v>1</v>
      </c>
      <c r="AB614" s="4">
        <v>9</v>
      </c>
      <c r="AC614" s="4">
        <v>2.0499999999999998</v>
      </c>
      <c r="AD614" s="2">
        <f>1*4.05*1.05</f>
        <v>4.2525000000000004</v>
      </c>
      <c r="AE614" s="4">
        <v>1</v>
      </c>
      <c r="AF614" s="4">
        <v>4.05</v>
      </c>
      <c r="AG614" s="4">
        <v>1.05</v>
      </c>
      <c r="AH614" s="2">
        <f>1*9.05*10</f>
        <v>90.5</v>
      </c>
      <c r="AI614" s="4">
        <v>1</v>
      </c>
      <c r="AJ614" s="4">
        <v>9.0500000000000007</v>
      </c>
      <c r="AK614" s="4">
        <v>10</v>
      </c>
    </row>
    <row r="615" spans="22:37" x14ac:dyDescent="0.25">
      <c r="V615" s="2">
        <f>1*4*4.05</f>
        <v>16.2</v>
      </c>
      <c r="W615" s="4">
        <v>1</v>
      </c>
      <c r="X615" s="4">
        <v>4</v>
      </c>
      <c r="Y615" s="4">
        <v>4.05</v>
      </c>
      <c r="Z615" s="2">
        <f>1*9*3.05</f>
        <v>27.45</v>
      </c>
      <c r="AA615" s="4">
        <v>1</v>
      </c>
      <c r="AB615" s="4">
        <v>9</v>
      </c>
      <c r="AC615" s="4">
        <v>3.05</v>
      </c>
      <c r="AD615" s="2">
        <f>1*4.05*2.05</f>
        <v>8.3024999999999984</v>
      </c>
      <c r="AE615" s="4">
        <v>1</v>
      </c>
      <c r="AF615" s="4">
        <v>4.05</v>
      </c>
      <c r="AG615" s="4">
        <v>2.0499999999999998</v>
      </c>
      <c r="AH615" s="2">
        <f>1*9.05*1.05</f>
        <v>9.5025000000000013</v>
      </c>
      <c r="AI615" s="4">
        <v>1</v>
      </c>
      <c r="AJ615" s="4">
        <v>9.0500000000000007</v>
      </c>
      <c r="AK615" s="4">
        <v>1.05</v>
      </c>
    </row>
    <row r="616" spans="22:37" x14ac:dyDescent="0.25">
      <c r="V616" s="2">
        <f>1*4*5.05</f>
        <v>20.2</v>
      </c>
      <c r="W616" s="4">
        <v>1</v>
      </c>
      <c r="X616" s="4">
        <v>4</v>
      </c>
      <c r="Y616" s="4">
        <v>5.05</v>
      </c>
      <c r="Z616" s="2">
        <f>1*9*4.05</f>
        <v>36.449999999999996</v>
      </c>
      <c r="AA616" s="4">
        <v>1</v>
      </c>
      <c r="AB616" s="4">
        <v>9</v>
      </c>
      <c r="AC616" s="4">
        <v>4.05</v>
      </c>
      <c r="AD616" s="2">
        <f>1*4.05*3.05</f>
        <v>12.352499999999999</v>
      </c>
      <c r="AE616" s="4">
        <v>1</v>
      </c>
      <c r="AF616" s="4">
        <v>4.05</v>
      </c>
      <c r="AG616" s="4">
        <v>3.05</v>
      </c>
      <c r="AH616" s="2">
        <f>1*9.05*2.05</f>
        <v>18.552499999999998</v>
      </c>
      <c r="AI616" s="4">
        <v>1</v>
      </c>
      <c r="AJ616" s="4">
        <v>9.0500000000000007</v>
      </c>
      <c r="AK616" s="4">
        <v>2.0499999999999998</v>
      </c>
    </row>
    <row r="617" spans="22:37" x14ac:dyDescent="0.25">
      <c r="V617" s="2">
        <f>1*4*6.05</f>
        <v>24.2</v>
      </c>
      <c r="W617" s="4">
        <v>1</v>
      </c>
      <c r="X617" s="4">
        <v>4</v>
      </c>
      <c r="Y617" s="4">
        <v>6.05</v>
      </c>
      <c r="Z617" s="2">
        <f>1*9*5.05</f>
        <v>45.449999999999996</v>
      </c>
      <c r="AA617" s="4">
        <v>1</v>
      </c>
      <c r="AB617" s="4">
        <v>9</v>
      </c>
      <c r="AC617" s="4">
        <v>5.05</v>
      </c>
      <c r="AD617" s="2">
        <f>1*4.05*4.05</f>
        <v>16.4025</v>
      </c>
      <c r="AE617" s="4">
        <v>1</v>
      </c>
      <c r="AF617" s="4">
        <v>4.05</v>
      </c>
      <c r="AG617" s="4">
        <v>4.05</v>
      </c>
      <c r="AH617" s="2">
        <f>1*9.05*3.05</f>
        <v>27.602499999999999</v>
      </c>
      <c r="AI617" s="4">
        <v>1</v>
      </c>
      <c r="AJ617" s="4">
        <v>9.0500000000000007</v>
      </c>
      <c r="AK617" s="4">
        <v>3.05</v>
      </c>
    </row>
    <row r="618" spans="22:37" x14ac:dyDescent="0.25">
      <c r="V618" s="2">
        <f>1*4*7.05</f>
        <v>28.2</v>
      </c>
      <c r="W618" s="4">
        <v>1</v>
      </c>
      <c r="X618" s="4">
        <v>4</v>
      </c>
      <c r="Y618" s="4">
        <v>7.05</v>
      </c>
      <c r="Z618" s="2">
        <f>1*9*6.05</f>
        <v>54.449999999999996</v>
      </c>
      <c r="AA618" s="4">
        <v>1</v>
      </c>
      <c r="AB618" s="4">
        <v>9</v>
      </c>
      <c r="AC618" s="4">
        <v>6.05</v>
      </c>
      <c r="AD618" s="2">
        <f>1*4.05*5.05</f>
        <v>20.452499999999997</v>
      </c>
      <c r="AE618" s="4">
        <v>1</v>
      </c>
      <c r="AF618" s="4">
        <v>4.05</v>
      </c>
      <c r="AG618" s="4">
        <v>5.05</v>
      </c>
      <c r="AH618" s="2">
        <f>1*9.05*4.05</f>
        <v>36.652500000000003</v>
      </c>
      <c r="AI618" s="4">
        <v>1</v>
      </c>
      <c r="AJ618" s="4">
        <v>9.0500000000000007</v>
      </c>
      <c r="AK618" s="4">
        <v>4.05</v>
      </c>
    </row>
    <row r="619" spans="22:37" x14ac:dyDescent="0.25">
      <c r="V619" s="2">
        <f>1*4*8.05</f>
        <v>32.200000000000003</v>
      </c>
      <c r="W619" s="4">
        <v>1</v>
      </c>
      <c r="X619" s="4">
        <v>4</v>
      </c>
      <c r="Y619" s="4">
        <v>8.0500000000000007</v>
      </c>
      <c r="Z619" s="2">
        <f>1*9*7.05</f>
        <v>63.449999999999996</v>
      </c>
      <c r="AA619" s="4">
        <v>1</v>
      </c>
      <c r="AB619" s="4">
        <v>9</v>
      </c>
      <c r="AC619" s="4">
        <v>7.05</v>
      </c>
      <c r="AD619" s="2">
        <f>1*4.05*6.05</f>
        <v>24.502499999999998</v>
      </c>
      <c r="AE619" s="4">
        <v>1</v>
      </c>
      <c r="AF619" s="4">
        <v>4.05</v>
      </c>
      <c r="AG619" s="4">
        <v>6.05</v>
      </c>
      <c r="AH619" s="2">
        <f>1*9.05*5.05</f>
        <v>45.702500000000001</v>
      </c>
      <c r="AI619" s="4">
        <v>1</v>
      </c>
      <c r="AJ619" s="4">
        <v>9.0500000000000007</v>
      </c>
      <c r="AK619" s="4">
        <v>5.05</v>
      </c>
    </row>
    <row r="620" spans="22:37" x14ac:dyDescent="0.25">
      <c r="V620" s="2">
        <f>1*4*9.05</f>
        <v>36.200000000000003</v>
      </c>
      <c r="W620" s="4">
        <v>1</v>
      </c>
      <c r="X620" s="4">
        <v>4</v>
      </c>
      <c r="Y620" s="4">
        <v>9.0500000000000007</v>
      </c>
      <c r="Z620" s="2">
        <f>1*9*8.05</f>
        <v>72.45</v>
      </c>
      <c r="AA620" s="4">
        <v>1</v>
      </c>
      <c r="AB620" s="4">
        <v>9</v>
      </c>
      <c r="AC620" s="4">
        <v>8.0500000000000007</v>
      </c>
      <c r="AD620" s="2">
        <f>1*4.05*7.05</f>
        <v>28.552499999999998</v>
      </c>
      <c r="AE620" s="4">
        <v>1</v>
      </c>
      <c r="AF620" s="4">
        <v>4.05</v>
      </c>
      <c r="AG620" s="4">
        <v>7.05</v>
      </c>
      <c r="AH620" s="2">
        <f>1*9.05*6.05</f>
        <v>54.752500000000005</v>
      </c>
      <c r="AI620" s="4">
        <v>1</v>
      </c>
      <c r="AJ620" s="4">
        <v>9.0500000000000007</v>
      </c>
      <c r="AK620" s="4">
        <v>6.05</v>
      </c>
    </row>
    <row r="621" spans="22:37" x14ac:dyDescent="0.25">
      <c r="V621" s="2">
        <f>1*4*10.05</f>
        <v>40.200000000000003</v>
      </c>
      <c r="W621" s="4">
        <v>1</v>
      </c>
      <c r="X621" s="4">
        <v>4</v>
      </c>
      <c r="Y621" s="4">
        <v>10.050000000000001</v>
      </c>
      <c r="Z621" s="2">
        <f>1*9*9.05</f>
        <v>81.45</v>
      </c>
      <c r="AA621" s="4">
        <v>1</v>
      </c>
      <c r="AB621" s="4">
        <v>9</v>
      </c>
      <c r="AC621" s="4">
        <v>9.0500000000000007</v>
      </c>
      <c r="AD621" s="2">
        <f>1*4.05*8.05</f>
        <v>32.602499999999999</v>
      </c>
      <c r="AE621" s="4">
        <v>1</v>
      </c>
      <c r="AF621" s="4">
        <v>4.05</v>
      </c>
      <c r="AG621" s="4">
        <v>8.0500000000000007</v>
      </c>
      <c r="AH621" s="2">
        <f>1*9.05*7.05</f>
        <v>63.802500000000002</v>
      </c>
      <c r="AI621" s="4">
        <v>1</v>
      </c>
      <c r="AJ621" s="4">
        <v>9.0500000000000007</v>
      </c>
      <c r="AK621" s="4">
        <v>7.05</v>
      </c>
    </row>
    <row r="622" spans="22:37" x14ac:dyDescent="0.25">
      <c r="V622" s="2">
        <f>1*4*1.1</f>
        <v>4.4000000000000004</v>
      </c>
      <c r="W622" s="4">
        <v>1</v>
      </c>
      <c r="X622" s="4">
        <v>4</v>
      </c>
      <c r="Y622" s="4">
        <v>1.1000000000000001</v>
      </c>
      <c r="Z622" s="2">
        <f>1*9*10.05</f>
        <v>90.45</v>
      </c>
      <c r="AA622" s="4">
        <v>1</v>
      </c>
      <c r="AB622" s="4">
        <v>9</v>
      </c>
      <c r="AC622" s="4">
        <v>10.050000000000001</v>
      </c>
      <c r="AD622" s="2">
        <f>1*4.05*9.05</f>
        <v>36.652500000000003</v>
      </c>
      <c r="AE622" s="4">
        <v>1</v>
      </c>
      <c r="AF622" s="4">
        <v>4.05</v>
      </c>
      <c r="AG622" s="4">
        <v>9.0500000000000007</v>
      </c>
      <c r="AH622" s="2">
        <f>1*9.05*8.05</f>
        <v>72.852500000000006</v>
      </c>
      <c r="AI622" s="4">
        <v>1</v>
      </c>
      <c r="AJ622" s="4">
        <v>9.0500000000000007</v>
      </c>
      <c r="AK622" s="4">
        <v>8.0500000000000007</v>
      </c>
    </row>
    <row r="623" spans="22:37" x14ac:dyDescent="0.25">
      <c r="V623" s="2">
        <f>1*4*2.1</f>
        <v>8.4</v>
      </c>
      <c r="W623" s="4">
        <v>1</v>
      </c>
      <c r="X623" s="4">
        <v>4</v>
      </c>
      <c r="Y623" s="4">
        <v>2.0999999999999996</v>
      </c>
      <c r="Z623" s="2">
        <f>1*9*1.1</f>
        <v>9.9</v>
      </c>
      <c r="AA623" s="4">
        <v>1</v>
      </c>
      <c r="AB623" s="4">
        <v>9</v>
      </c>
      <c r="AC623" s="4">
        <v>1.1000000000000001</v>
      </c>
      <c r="AD623" s="2">
        <f>1*4.05*10.05</f>
        <v>40.702500000000001</v>
      </c>
      <c r="AE623" s="4">
        <v>1</v>
      </c>
      <c r="AF623" s="4">
        <v>4.05</v>
      </c>
      <c r="AG623" s="4">
        <v>10.050000000000001</v>
      </c>
      <c r="AH623" s="2">
        <f>1*9.05*9.05</f>
        <v>81.902500000000018</v>
      </c>
      <c r="AI623" s="4">
        <v>1</v>
      </c>
      <c r="AJ623" s="4">
        <v>9.0500000000000007</v>
      </c>
      <c r="AK623" s="4">
        <v>9.0500000000000007</v>
      </c>
    </row>
    <row r="624" spans="22:37" x14ac:dyDescent="0.25">
      <c r="V624" s="2">
        <f>1*4*3.1</f>
        <v>12.4</v>
      </c>
      <c r="W624" s="4">
        <v>1</v>
      </c>
      <c r="X624" s="4">
        <v>4</v>
      </c>
      <c r="Y624" s="4">
        <v>3.0999999999999996</v>
      </c>
      <c r="Z624" s="2">
        <f>1*9*2.1</f>
        <v>18.900000000000002</v>
      </c>
      <c r="AA624" s="4">
        <v>1</v>
      </c>
      <c r="AB624" s="4">
        <v>9</v>
      </c>
      <c r="AC624" s="4">
        <v>2.0999999999999996</v>
      </c>
      <c r="AD624" s="2">
        <f>1*4.05*1.1</f>
        <v>4.4550000000000001</v>
      </c>
      <c r="AE624" s="4">
        <v>1</v>
      </c>
      <c r="AF624" s="4">
        <v>4.05</v>
      </c>
      <c r="AG624" s="4">
        <v>1.1000000000000001</v>
      </c>
      <c r="AH624" s="2">
        <f>1*9.05*10.05</f>
        <v>90.952500000000015</v>
      </c>
      <c r="AI624" s="4">
        <v>1</v>
      </c>
      <c r="AJ624" s="4">
        <v>9.0500000000000007</v>
      </c>
      <c r="AK624" s="4">
        <v>10.050000000000001</v>
      </c>
    </row>
    <row r="625" spans="22:37" x14ac:dyDescent="0.25">
      <c r="V625" s="2">
        <f>1*4*4.1</f>
        <v>16.399999999999999</v>
      </c>
      <c r="W625" s="4">
        <v>1</v>
      </c>
      <c r="X625" s="4">
        <v>4</v>
      </c>
      <c r="Y625" s="4">
        <v>4.0999999999999996</v>
      </c>
      <c r="Z625" s="2">
        <f>1*9*3.1</f>
        <v>27.900000000000002</v>
      </c>
      <c r="AA625" s="4">
        <v>1</v>
      </c>
      <c r="AB625" s="4">
        <v>9</v>
      </c>
      <c r="AC625" s="4">
        <v>3.0999999999999996</v>
      </c>
      <c r="AD625" s="2">
        <f>1*4.05*2.1</f>
        <v>8.5050000000000008</v>
      </c>
      <c r="AE625" s="4">
        <v>1</v>
      </c>
      <c r="AF625" s="4">
        <v>4.05</v>
      </c>
      <c r="AG625" s="4">
        <v>2.0999999999999996</v>
      </c>
      <c r="AH625" s="2">
        <f>1*9.05*1.1</f>
        <v>9.9550000000000018</v>
      </c>
      <c r="AI625" s="4">
        <v>1</v>
      </c>
      <c r="AJ625" s="4">
        <v>9.0500000000000007</v>
      </c>
      <c r="AK625" s="4">
        <v>1.1000000000000001</v>
      </c>
    </row>
    <row r="626" spans="22:37" x14ac:dyDescent="0.25">
      <c r="V626" s="2">
        <f>1*4*5.1</f>
        <v>20.399999999999999</v>
      </c>
      <c r="W626" s="4">
        <v>1</v>
      </c>
      <c r="X626" s="4">
        <v>4</v>
      </c>
      <c r="Y626" s="4">
        <v>5.0999999999999996</v>
      </c>
      <c r="Z626" s="2">
        <f>1*9*4.1</f>
        <v>36.9</v>
      </c>
      <c r="AA626" s="4">
        <v>1</v>
      </c>
      <c r="AB626" s="4">
        <v>9</v>
      </c>
      <c r="AC626" s="4">
        <v>4.0999999999999996</v>
      </c>
      <c r="AD626" s="2">
        <f>1*4.05*3.1</f>
        <v>12.555</v>
      </c>
      <c r="AE626" s="4">
        <v>1</v>
      </c>
      <c r="AF626" s="4">
        <v>4.05</v>
      </c>
      <c r="AG626" s="4">
        <v>3.0999999999999996</v>
      </c>
      <c r="AH626" s="2">
        <f>1*9.05*2.1</f>
        <v>19.005000000000003</v>
      </c>
      <c r="AI626" s="4">
        <v>1</v>
      </c>
      <c r="AJ626" s="4">
        <v>9.0500000000000007</v>
      </c>
      <c r="AK626" s="4">
        <v>2.0999999999999996</v>
      </c>
    </row>
    <row r="627" spans="22:37" x14ac:dyDescent="0.25">
      <c r="V627" s="2">
        <f>1*4*6.1</f>
        <v>24.4</v>
      </c>
      <c r="W627" s="4">
        <v>1</v>
      </c>
      <c r="X627" s="4">
        <v>4</v>
      </c>
      <c r="Y627" s="4">
        <v>6.1</v>
      </c>
      <c r="Z627" s="2">
        <f>1*9*5.1</f>
        <v>45.9</v>
      </c>
      <c r="AA627" s="4">
        <v>1</v>
      </c>
      <c r="AB627" s="4">
        <v>9</v>
      </c>
      <c r="AC627" s="4">
        <v>5.0999999999999996</v>
      </c>
      <c r="AD627" s="2">
        <f>1*4.05*4.1</f>
        <v>16.604999999999997</v>
      </c>
      <c r="AE627" s="4">
        <v>1</v>
      </c>
      <c r="AF627" s="4">
        <v>4.05</v>
      </c>
      <c r="AG627" s="4">
        <v>4.0999999999999996</v>
      </c>
      <c r="AH627" s="2">
        <f>1*9.05*3.1</f>
        <v>28.055000000000003</v>
      </c>
      <c r="AI627" s="4">
        <v>1</v>
      </c>
      <c r="AJ627" s="4">
        <v>9.0500000000000007</v>
      </c>
      <c r="AK627" s="4">
        <v>3.0999999999999996</v>
      </c>
    </row>
    <row r="628" spans="22:37" x14ac:dyDescent="0.25">
      <c r="V628" s="2">
        <f>1*4*7.1</f>
        <v>28.4</v>
      </c>
      <c r="W628" s="4">
        <v>1</v>
      </c>
      <c r="X628" s="4">
        <v>4</v>
      </c>
      <c r="Y628" s="4">
        <v>7.1</v>
      </c>
      <c r="Z628" s="2">
        <f>1*9*6.1</f>
        <v>54.9</v>
      </c>
      <c r="AA628" s="4">
        <v>1</v>
      </c>
      <c r="AB628" s="4">
        <v>9</v>
      </c>
      <c r="AC628" s="4">
        <v>6.1</v>
      </c>
      <c r="AD628" s="2">
        <f>1*4.05*5.1</f>
        <v>20.654999999999998</v>
      </c>
      <c r="AE628" s="4">
        <v>1</v>
      </c>
      <c r="AF628" s="4">
        <v>4.05</v>
      </c>
      <c r="AG628" s="4">
        <v>5.0999999999999996</v>
      </c>
      <c r="AH628" s="2">
        <f>1*9.05*4.1</f>
        <v>37.104999999999997</v>
      </c>
      <c r="AI628" s="4">
        <v>1</v>
      </c>
      <c r="AJ628" s="4">
        <v>9.0500000000000007</v>
      </c>
      <c r="AK628" s="4">
        <v>4.0999999999999996</v>
      </c>
    </row>
    <row r="629" spans="22:37" x14ac:dyDescent="0.25">
      <c r="V629" s="2">
        <f>1*4*8.1</f>
        <v>32.4</v>
      </c>
      <c r="W629" s="4">
        <v>1</v>
      </c>
      <c r="X629" s="4">
        <v>4</v>
      </c>
      <c r="Y629" s="4">
        <v>8.1000000000000014</v>
      </c>
      <c r="Z629" s="2">
        <f>1*9*7.1</f>
        <v>63.9</v>
      </c>
      <c r="AA629" s="4">
        <v>1</v>
      </c>
      <c r="AB629" s="4">
        <v>9</v>
      </c>
      <c r="AC629" s="4">
        <v>7.1</v>
      </c>
      <c r="AD629" s="2">
        <f>1*4.05*6.1</f>
        <v>24.704999999999998</v>
      </c>
      <c r="AE629" s="4">
        <v>1</v>
      </c>
      <c r="AF629" s="4">
        <v>4.05</v>
      </c>
      <c r="AG629" s="4">
        <v>6.1</v>
      </c>
      <c r="AH629" s="2">
        <f>1*9.05*5.1</f>
        <v>46.155000000000001</v>
      </c>
      <c r="AI629" s="4">
        <v>1</v>
      </c>
      <c r="AJ629" s="4">
        <v>9.0500000000000007</v>
      </c>
      <c r="AK629" s="4">
        <v>5.0999999999999996</v>
      </c>
    </row>
    <row r="630" spans="22:37" x14ac:dyDescent="0.25">
      <c r="V630" s="2">
        <f>1*4*9.1</f>
        <v>36.4</v>
      </c>
      <c r="W630" s="4">
        <v>1</v>
      </c>
      <c r="X630" s="4">
        <v>4</v>
      </c>
      <c r="Y630" s="4">
        <v>9.1000000000000014</v>
      </c>
      <c r="Z630" s="2">
        <f>1*9*8.1</f>
        <v>72.899999999999991</v>
      </c>
      <c r="AA630" s="4">
        <v>1</v>
      </c>
      <c r="AB630" s="4">
        <v>9</v>
      </c>
      <c r="AC630" s="4">
        <v>8.1000000000000014</v>
      </c>
      <c r="AD630" s="2">
        <f>1*4.05*7.1</f>
        <v>28.754999999999999</v>
      </c>
      <c r="AE630" s="4">
        <v>1</v>
      </c>
      <c r="AF630" s="4">
        <v>4.05</v>
      </c>
      <c r="AG630" s="4">
        <v>7.1</v>
      </c>
      <c r="AH630" s="2">
        <f>1*9.05*6.1</f>
        <v>55.204999999999998</v>
      </c>
      <c r="AI630" s="4">
        <v>1</v>
      </c>
      <c r="AJ630" s="4">
        <v>9.0500000000000007</v>
      </c>
      <c r="AK630" s="4">
        <v>6.1</v>
      </c>
    </row>
    <row r="631" spans="22:37" x14ac:dyDescent="0.25">
      <c r="V631" s="2">
        <f>1*4*10.1</f>
        <v>40.4</v>
      </c>
      <c r="W631" s="4">
        <v>1</v>
      </c>
      <c r="X631" s="4">
        <v>4</v>
      </c>
      <c r="Y631" s="4">
        <v>10.100000000000001</v>
      </c>
      <c r="Z631" s="2">
        <f>1*9*9.1</f>
        <v>81.899999999999991</v>
      </c>
      <c r="AA631" s="4">
        <v>1</v>
      </c>
      <c r="AB631" s="4">
        <v>9</v>
      </c>
      <c r="AC631" s="4">
        <v>9.1000000000000014</v>
      </c>
      <c r="AD631" s="2">
        <f>1*4.05*8.1</f>
        <v>32.805</v>
      </c>
      <c r="AE631" s="4">
        <v>1</v>
      </c>
      <c r="AF631" s="4">
        <v>4.05</v>
      </c>
      <c r="AG631" s="4">
        <v>8.1000000000000014</v>
      </c>
      <c r="AH631" s="2">
        <f>1*9.05*7.1</f>
        <v>64.254999999999995</v>
      </c>
      <c r="AI631" s="4">
        <v>1</v>
      </c>
      <c r="AJ631" s="4">
        <v>9.0500000000000007</v>
      </c>
      <c r="AK631" s="4">
        <v>7.1</v>
      </c>
    </row>
    <row r="632" spans="22:37" x14ac:dyDescent="0.25">
      <c r="V632" s="2">
        <f>1*4*1.15</f>
        <v>4.5999999999999996</v>
      </c>
      <c r="W632" s="4">
        <v>1</v>
      </c>
      <c r="X632" s="4">
        <v>4</v>
      </c>
      <c r="Y632" s="4">
        <v>1.1500000000000001</v>
      </c>
      <c r="Z632" s="2">
        <f>1*9*10.1</f>
        <v>90.899999999999991</v>
      </c>
      <c r="AA632" s="4">
        <v>1</v>
      </c>
      <c r="AB632" s="4">
        <v>9</v>
      </c>
      <c r="AC632" s="4">
        <v>10.100000000000001</v>
      </c>
      <c r="AD632" s="2">
        <f>1*4.05*9.1</f>
        <v>36.854999999999997</v>
      </c>
      <c r="AE632" s="4">
        <v>1</v>
      </c>
      <c r="AF632" s="4">
        <v>4.05</v>
      </c>
      <c r="AG632" s="4">
        <v>9.1000000000000014</v>
      </c>
      <c r="AH632" s="2">
        <f>1*9.05*8.1</f>
        <v>73.305000000000007</v>
      </c>
      <c r="AI632" s="4">
        <v>1</v>
      </c>
      <c r="AJ632" s="4">
        <v>9.0500000000000007</v>
      </c>
      <c r="AK632" s="4">
        <v>8.1000000000000014</v>
      </c>
    </row>
    <row r="633" spans="22:37" x14ac:dyDescent="0.25">
      <c r="V633" s="2">
        <f>1*4*2.15</f>
        <v>8.6</v>
      </c>
      <c r="W633" s="4">
        <v>1</v>
      </c>
      <c r="X633" s="4">
        <v>4</v>
      </c>
      <c r="Y633" s="4">
        <v>2.1499999999999995</v>
      </c>
      <c r="Z633" s="2">
        <f>1*9*1.15</f>
        <v>10.35</v>
      </c>
      <c r="AA633" s="4">
        <v>1</v>
      </c>
      <c r="AB633" s="4">
        <v>9</v>
      </c>
      <c r="AC633" s="4">
        <v>1.1500000000000001</v>
      </c>
      <c r="AD633" s="2">
        <f>1*4.05*10.1</f>
        <v>40.904999999999994</v>
      </c>
      <c r="AE633" s="4">
        <v>1</v>
      </c>
      <c r="AF633" s="4">
        <v>4.05</v>
      </c>
      <c r="AG633" s="4">
        <v>10.100000000000001</v>
      </c>
      <c r="AH633" s="2">
        <f>1*9.05*9.1</f>
        <v>82.355000000000004</v>
      </c>
      <c r="AI633" s="4">
        <v>1</v>
      </c>
      <c r="AJ633" s="4">
        <v>9.0500000000000007</v>
      </c>
      <c r="AK633" s="4">
        <v>9.1000000000000014</v>
      </c>
    </row>
    <row r="634" spans="22:37" x14ac:dyDescent="0.25">
      <c r="V634" s="2">
        <f>1*4*3.15</f>
        <v>12.6</v>
      </c>
      <c r="W634" s="4">
        <v>1</v>
      </c>
      <c r="X634" s="4">
        <v>4</v>
      </c>
      <c r="Y634" s="4">
        <v>3.1499999999999995</v>
      </c>
      <c r="Z634" s="2">
        <f>1*9*2.15</f>
        <v>19.349999999999998</v>
      </c>
      <c r="AA634" s="4">
        <v>1</v>
      </c>
      <c r="AB634" s="4">
        <v>9</v>
      </c>
      <c r="AC634" s="4">
        <v>2.1499999999999995</v>
      </c>
      <c r="AD634" s="2">
        <f>1*4.05*1.15</f>
        <v>4.6574999999999998</v>
      </c>
      <c r="AE634" s="4">
        <v>1</v>
      </c>
      <c r="AF634" s="4">
        <v>4.05</v>
      </c>
      <c r="AG634" s="4">
        <v>1.1500000000000001</v>
      </c>
      <c r="AH634" s="2">
        <f>1*9.05*10.1</f>
        <v>91.405000000000001</v>
      </c>
      <c r="AI634" s="4">
        <v>1</v>
      </c>
      <c r="AJ634" s="4">
        <v>9.0500000000000007</v>
      </c>
      <c r="AK634" s="4">
        <v>10.100000000000001</v>
      </c>
    </row>
    <row r="635" spans="22:37" x14ac:dyDescent="0.25">
      <c r="V635" s="2">
        <f>1*4*4.15</f>
        <v>16.600000000000001</v>
      </c>
      <c r="W635" s="4">
        <v>1</v>
      </c>
      <c r="X635" s="4">
        <v>4</v>
      </c>
      <c r="Y635" s="4">
        <v>4.1499999999999995</v>
      </c>
      <c r="Z635" s="2">
        <f>1*9*3.15</f>
        <v>28.349999999999998</v>
      </c>
      <c r="AA635" s="4">
        <v>1</v>
      </c>
      <c r="AB635" s="4">
        <v>9</v>
      </c>
      <c r="AC635" s="4">
        <v>3.1499999999999995</v>
      </c>
      <c r="AD635" s="2">
        <f>1*4.05*2.15</f>
        <v>8.7074999999999996</v>
      </c>
      <c r="AE635" s="4">
        <v>1</v>
      </c>
      <c r="AF635" s="4">
        <v>4.05</v>
      </c>
      <c r="AG635" s="4">
        <v>2.1499999999999995</v>
      </c>
      <c r="AH635" s="2">
        <f>1*9.05*1.15</f>
        <v>10.407500000000001</v>
      </c>
      <c r="AI635" s="4">
        <v>1</v>
      </c>
      <c r="AJ635" s="4">
        <v>9.0500000000000007</v>
      </c>
      <c r="AK635" s="4">
        <v>1.1500000000000001</v>
      </c>
    </row>
    <row r="636" spans="22:37" x14ac:dyDescent="0.25">
      <c r="V636" s="2">
        <f>1*4*5.15</f>
        <v>20.6</v>
      </c>
      <c r="W636" s="4">
        <v>1</v>
      </c>
      <c r="X636" s="4">
        <v>4</v>
      </c>
      <c r="Y636" s="4">
        <v>5.1499999999999995</v>
      </c>
      <c r="Z636" s="2">
        <f>1*9*4.15</f>
        <v>37.35</v>
      </c>
      <c r="AA636" s="4">
        <v>1</v>
      </c>
      <c r="AB636" s="4">
        <v>9</v>
      </c>
      <c r="AC636" s="4">
        <v>4.1499999999999995</v>
      </c>
      <c r="AD636" s="2">
        <f>1*4.05*3.15</f>
        <v>12.757499999999999</v>
      </c>
      <c r="AE636" s="4">
        <v>1</v>
      </c>
      <c r="AF636" s="4">
        <v>4.05</v>
      </c>
      <c r="AG636" s="4">
        <v>3.1499999999999995</v>
      </c>
      <c r="AH636" s="2">
        <f>1*9.05*2.15</f>
        <v>19.4575</v>
      </c>
      <c r="AI636" s="4">
        <v>1</v>
      </c>
      <c r="AJ636" s="4">
        <v>9.0500000000000007</v>
      </c>
      <c r="AK636" s="4">
        <v>2.1499999999999995</v>
      </c>
    </row>
    <row r="637" spans="22:37" x14ac:dyDescent="0.25">
      <c r="V637" s="2">
        <f>1*4*6.15</f>
        <v>24.6</v>
      </c>
      <c r="W637" s="4">
        <v>1</v>
      </c>
      <c r="X637" s="4">
        <v>4</v>
      </c>
      <c r="Y637" s="4">
        <v>6.1499999999999995</v>
      </c>
      <c r="Z637" s="2">
        <f>1*9*5.15</f>
        <v>46.35</v>
      </c>
      <c r="AA637" s="4">
        <v>1</v>
      </c>
      <c r="AB637" s="4">
        <v>9</v>
      </c>
      <c r="AC637" s="4">
        <v>5.1499999999999995</v>
      </c>
      <c r="AD637" s="2">
        <f>1*4.05*4.15</f>
        <v>16.807500000000001</v>
      </c>
      <c r="AE637" s="4">
        <v>1</v>
      </c>
      <c r="AF637" s="4">
        <v>4.05</v>
      </c>
      <c r="AG637" s="4">
        <v>4.1499999999999995</v>
      </c>
      <c r="AH637" s="2">
        <f>1*9.05*3.15</f>
        <v>28.5075</v>
      </c>
      <c r="AI637" s="4">
        <v>1</v>
      </c>
      <c r="AJ637" s="4">
        <v>9.0500000000000007</v>
      </c>
      <c r="AK637" s="4">
        <v>3.1499999999999995</v>
      </c>
    </row>
    <row r="638" spans="22:37" x14ac:dyDescent="0.25">
      <c r="V638" s="2">
        <f>1*4*7.15</f>
        <v>28.6</v>
      </c>
      <c r="W638" s="4">
        <v>1</v>
      </c>
      <c r="X638" s="4">
        <v>4</v>
      </c>
      <c r="Y638" s="4">
        <v>7.1499999999999995</v>
      </c>
      <c r="Z638" s="2">
        <f>1*9*6.15</f>
        <v>55.35</v>
      </c>
      <c r="AA638" s="4">
        <v>1</v>
      </c>
      <c r="AB638" s="4">
        <v>9</v>
      </c>
      <c r="AC638" s="4">
        <v>6.1499999999999995</v>
      </c>
      <c r="AD638" s="2">
        <f>1*4.05*5.15</f>
        <v>20.857500000000002</v>
      </c>
      <c r="AE638" s="4">
        <v>1</v>
      </c>
      <c r="AF638" s="4">
        <v>4.05</v>
      </c>
      <c r="AG638" s="4">
        <v>5.1499999999999995</v>
      </c>
      <c r="AH638" s="2">
        <f>1*9.05*4.15</f>
        <v>37.557500000000005</v>
      </c>
      <c r="AI638" s="4">
        <v>1</v>
      </c>
      <c r="AJ638" s="4">
        <v>9.0500000000000007</v>
      </c>
      <c r="AK638" s="4">
        <v>4.1499999999999995</v>
      </c>
    </row>
    <row r="639" spans="22:37" x14ac:dyDescent="0.25">
      <c r="V639" s="2">
        <f>1*4*8.15</f>
        <v>32.6</v>
      </c>
      <c r="W639" s="4">
        <v>1</v>
      </c>
      <c r="X639" s="4">
        <v>4</v>
      </c>
      <c r="Y639" s="4">
        <v>8.1500000000000021</v>
      </c>
      <c r="Z639" s="2">
        <f>1*9*7.15</f>
        <v>64.350000000000009</v>
      </c>
      <c r="AA639" s="4">
        <v>1</v>
      </c>
      <c r="AB639" s="4">
        <v>9</v>
      </c>
      <c r="AC639" s="4">
        <v>7.1499999999999995</v>
      </c>
      <c r="AD639" s="2">
        <f>1*4.05*6.15</f>
        <v>24.907499999999999</v>
      </c>
      <c r="AE639" s="4">
        <v>1</v>
      </c>
      <c r="AF639" s="4">
        <v>4.05</v>
      </c>
      <c r="AG639" s="4">
        <v>6.1499999999999995</v>
      </c>
      <c r="AH639" s="2">
        <f>1*9.05*5.15</f>
        <v>46.607500000000009</v>
      </c>
      <c r="AI639" s="4">
        <v>1</v>
      </c>
      <c r="AJ639" s="4">
        <v>9.0500000000000007</v>
      </c>
      <c r="AK639" s="4">
        <v>5.1499999999999995</v>
      </c>
    </row>
    <row r="640" spans="22:37" x14ac:dyDescent="0.25">
      <c r="V640" s="2">
        <f>1*4*9.15</f>
        <v>36.6</v>
      </c>
      <c r="W640" s="4">
        <v>1</v>
      </c>
      <c r="X640" s="4">
        <v>4</v>
      </c>
      <c r="Y640" s="4">
        <v>9.1500000000000021</v>
      </c>
      <c r="Z640" s="2">
        <f>1*9*8.15</f>
        <v>73.350000000000009</v>
      </c>
      <c r="AA640" s="4">
        <v>1</v>
      </c>
      <c r="AB640" s="4">
        <v>9</v>
      </c>
      <c r="AC640" s="4">
        <v>8.1500000000000021</v>
      </c>
      <c r="AD640" s="2">
        <f>1*4.05*7.15</f>
        <v>28.9575</v>
      </c>
      <c r="AE640" s="4">
        <v>1</v>
      </c>
      <c r="AF640" s="4">
        <v>4.05</v>
      </c>
      <c r="AG640" s="4">
        <v>7.1499999999999995</v>
      </c>
      <c r="AH640" s="2">
        <f>1*9.05*6.15</f>
        <v>55.657500000000006</v>
      </c>
      <c r="AI640" s="4">
        <v>1</v>
      </c>
      <c r="AJ640" s="4">
        <v>9.0500000000000007</v>
      </c>
      <c r="AK640" s="4">
        <v>6.1499999999999995</v>
      </c>
    </row>
    <row r="641" spans="22:37" x14ac:dyDescent="0.25">
      <c r="V641" s="2">
        <f>1*4*10.15</f>
        <v>40.6</v>
      </c>
      <c r="W641" s="4">
        <v>1</v>
      </c>
      <c r="X641" s="4">
        <v>4</v>
      </c>
      <c r="Y641" s="4">
        <v>10.150000000000002</v>
      </c>
      <c r="Z641" s="2">
        <f>1*9*9.15</f>
        <v>82.350000000000009</v>
      </c>
      <c r="AA641" s="4">
        <v>1</v>
      </c>
      <c r="AB641" s="4">
        <v>9</v>
      </c>
      <c r="AC641" s="4">
        <v>9.1500000000000021</v>
      </c>
      <c r="AD641" s="2">
        <f>1*4.05*8.15</f>
        <v>33.0075</v>
      </c>
      <c r="AE641" s="4">
        <v>1</v>
      </c>
      <c r="AF641" s="4">
        <v>4.05</v>
      </c>
      <c r="AG641" s="4">
        <v>8.1500000000000021</v>
      </c>
      <c r="AH641" s="2">
        <f>1*9.05*7.15</f>
        <v>64.70750000000001</v>
      </c>
      <c r="AI641" s="4">
        <v>1</v>
      </c>
      <c r="AJ641" s="4">
        <v>9.0500000000000007</v>
      </c>
      <c r="AK641" s="4">
        <v>7.1499999999999995</v>
      </c>
    </row>
    <row r="642" spans="22:37" x14ac:dyDescent="0.25">
      <c r="V642" s="2">
        <f>1*4*1.2</f>
        <v>4.8</v>
      </c>
      <c r="W642" s="4">
        <v>1</v>
      </c>
      <c r="X642" s="4">
        <v>4</v>
      </c>
      <c r="Y642" s="4">
        <v>1.2000000000000002</v>
      </c>
      <c r="Z642" s="2">
        <f>1*9*10.15</f>
        <v>91.350000000000009</v>
      </c>
      <c r="AA642" s="4">
        <v>1</v>
      </c>
      <c r="AB642" s="4">
        <v>9</v>
      </c>
      <c r="AC642" s="4">
        <v>10.150000000000002</v>
      </c>
      <c r="AD642" s="2">
        <f>1*4.05*9.15</f>
        <v>37.057499999999997</v>
      </c>
      <c r="AE642" s="4">
        <v>1</v>
      </c>
      <c r="AF642" s="4">
        <v>4.05</v>
      </c>
      <c r="AG642" s="4">
        <v>9.1500000000000021</v>
      </c>
      <c r="AH642" s="2">
        <f>1*9.05*8.15</f>
        <v>73.757500000000007</v>
      </c>
      <c r="AI642" s="4">
        <v>1</v>
      </c>
      <c r="AJ642" s="4">
        <v>9.0500000000000007</v>
      </c>
      <c r="AK642" s="4">
        <v>8.1500000000000021</v>
      </c>
    </row>
    <row r="643" spans="22:37" x14ac:dyDescent="0.25">
      <c r="V643" s="2">
        <f>1*4*2.2</f>
        <v>8.8000000000000007</v>
      </c>
      <c r="W643" s="4">
        <v>1</v>
      </c>
      <c r="X643" s="4">
        <v>4</v>
      </c>
      <c r="Y643" s="4">
        <v>2.1999999999999993</v>
      </c>
      <c r="Z643" s="2">
        <f>1*9*1.2</f>
        <v>10.799999999999999</v>
      </c>
      <c r="AA643" s="4">
        <v>1</v>
      </c>
      <c r="AB643" s="4">
        <v>9</v>
      </c>
      <c r="AC643" s="4">
        <v>1.2000000000000002</v>
      </c>
      <c r="AD643" s="2">
        <f>1*4.05*10.15</f>
        <v>41.107500000000002</v>
      </c>
      <c r="AE643" s="4">
        <v>1</v>
      </c>
      <c r="AF643" s="4">
        <v>4.05</v>
      </c>
      <c r="AG643" s="4">
        <v>10.150000000000002</v>
      </c>
      <c r="AH643" s="2">
        <f>1*9.05*9.15</f>
        <v>82.807500000000005</v>
      </c>
      <c r="AI643" s="4">
        <v>1</v>
      </c>
      <c r="AJ643" s="4">
        <v>9.0500000000000007</v>
      </c>
      <c r="AK643" s="4">
        <v>9.1500000000000021</v>
      </c>
    </row>
    <row r="644" spans="22:37" x14ac:dyDescent="0.25">
      <c r="V644" s="2">
        <f>1*4*3.2</f>
        <v>12.8</v>
      </c>
      <c r="W644" s="4">
        <v>1</v>
      </c>
      <c r="X644" s="4">
        <v>4</v>
      </c>
      <c r="Y644" s="4">
        <v>3.1999999999999993</v>
      </c>
      <c r="Z644" s="2">
        <f>1*9*2.2</f>
        <v>19.8</v>
      </c>
      <c r="AA644" s="4">
        <v>1</v>
      </c>
      <c r="AB644" s="4">
        <v>9</v>
      </c>
      <c r="AC644" s="4">
        <v>2.1999999999999993</v>
      </c>
      <c r="AD644" s="2">
        <f>1*4.05*1.2</f>
        <v>4.8599999999999994</v>
      </c>
      <c r="AE644" s="4">
        <v>1</v>
      </c>
      <c r="AF644" s="4">
        <v>4.05</v>
      </c>
      <c r="AG644" s="4">
        <v>1.2000000000000002</v>
      </c>
      <c r="AH644" s="2">
        <f>1*9.05*10.15</f>
        <v>91.857500000000016</v>
      </c>
      <c r="AI644" s="4">
        <v>1</v>
      </c>
      <c r="AJ644" s="4">
        <v>9.0500000000000007</v>
      </c>
      <c r="AK644" s="4">
        <v>10.150000000000002</v>
      </c>
    </row>
    <row r="645" spans="22:37" x14ac:dyDescent="0.25">
      <c r="V645" s="2">
        <f>1*4*4.2</f>
        <v>16.8</v>
      </c>
      <c r="W645" s="4">
        <v>1</v>
      </c>
      <c r="X645" s="4">
        <v>4</v>
      </c>
      <c r="Y645" s="4">
        <v>4.1999999999999993</v>
      </c>
      <c r="Z645" s="2">
        <f>1*9*3.2</f>
        <v>28.8</v>
      </c>
      <c r="AA645" s="4">
        <v>1</v>
      </c>
      <c r="AB645" s="4">
        <v>9</v>
      </c>
      <c r="AC645" s="4">
        <v>3.1999999999999993</v>
      </c>
      <c r="AD645" s="2">
        <f>1*4.05*2.2</f>
        <v>8.91</v>
      </c>
      <c r="AE645" s="4">
        <v>1</v>
      </c>
      <c r="AF645" s="4">
        <v>4.05</v>
      </c>
      <c r="AG645" s="4">
        <v>2.1999999999999993</v>
      </c>
      <c r="AH645" s="2">
        <f>1*9.05*1.2</f>
        <v>10.860000000000001</v>
      </c>
      <c r="AI645" s="4">
        <v>1</v>
      </c>
      <c r="AJ645" s="4">
        <v>9.0500000000000007</v>
      </c>
      <c r="AK645" s="4">
        <v>1.2000000000000002</v>
      </c>
    </row>
    <row r="646" spans="22:37" x14ac:dyDescent="0.25">
      <c r="V646" s="2">
        <f>1*4*5.2</f>
        <v>20.8</v>
      </c>
      <c r="W646" s="4">
        <v>1</v>
      </c>
      <c r="X646" s="4">
        <v>4</v>
      </c>
      <c r="Y646" s="4">
        <v>5.1999999999999993</v>
      </c>
      <c r="Z646" s="2">
        <f>1*9*4.2</f>
        <v>37.800000000000004</v>
      </c>
      <c r="AA646" s="4">
        <v>1</v>
      </c>
      <c r="AB646" s="4">
        <v>9</v>
      </c>
      <c r="AC646" s="4">
        <v>4.1999999999999993</v>
      </c>
      <c r="AD646" s="2">
        <f>1*4.05*3.2</f>
        <v>12.96</v>
      </c>
      <c r="AE646" s="4">
        <v>1</v>
      </c>
      <c r="AF646" s="4">
        <v>4.05</v>
      </c>
      <c r="AG646" s="4">
        <v>3.1999999999999993</v>
      </c>
      <c r="AH646" s="2">
        <f>1*9.05*2.2</f>
        <v>19.910000000000004</v>
      </c>
      <c r="AI646" s="4">
        <v>1</v>
      </c>
      <c r="AJ646" s="4">
        <v>9.0500000000000007</v>
      </c>
      <c r="AK646" s="4">
        <v>2.1999999999999993</v>
      </c>
    </row>
    <row r="647" spans="22:37" x14ac:dyDescent="0.25">
      <c r="V647" s="2">
        <f>1*4*6.2</f>
        <v>24.8</v>
      </c>
      <c r="W647" s="4">
        <v>1</v>
      </c>
      <c r="X647" s="4">
        <v>4</v>
      </c>
      <c r="Y647" s="4">
        <v>6.1999999999999993</v>
      </c>
      <c r="Z647" s="2">
        <f>1*9*5.2</f>
        <v>46.800000000000004</v>
      </c>
      <c r="AA647" s="4">
        <v>1</v>
      </c>
      <c r="AB647" s="4">
        <v>9</v>
      </c>
      <c r="AC647" s="4">
        <v>5.1999999999999993</v>
      </c>
      <c r="AD647" s="2">
        <f>1*4.05*4.2</f>
        <v>17.010000000000002</v>
      </c>
      <c r="AE647" s="4">
        <v>1</v>
      </c>
      <c r="AF647" s="4">
        <v>4.05</v>
      </c>
      <c r="AG647" s="4">
        <v>4.1999999999999993</v>
      </c>
      <c r="AH647" s="2">
        <f>1*9.05*3.2</f>
        <v>28.960000000000004</v>
      </c>
      <c r="AI647" s="4">
        <v>1</v>
      </c>
      <c r="AJ647" s="4">
        <v>9.0500000000000007</v>
      </c>
      <c r="AK647" s="4">
        <v>3.1999999999999993</v>
      </c>
    </row>
    <row r="648" spans="22:37" x14ac:dyDescent="0.25">
      <c r="V648" s="2">
        <f>1*4*7.2</f>
        <v>28.8</v>
      </c>
      <c r="W648" s="4">
        <v>1</v>
      </c>
      <c r="X648" s="4">
        <v>4</v>
      </c>
      <c r="Y648" s="4">
        <v>7.1999999999999993</v>
      </c>
      <c r="Z648" s="2">
        <f>1*9*6.2</f>
        <v>55.800000000000004</v>
      </c>
      <c r="AA648" s="4">
        <v>1</v>
      </c>
      <c r="AB648" s="4">
        <v>9</v>
      </c>
      <c r="AC648" s="4">
        <v>6.1999999999999993</v>
      </c>
      <c r="AD648" s="2">
        <f>1*4.05*5.2</f>
        <v>21.06</v>
      </c>
      <c r="AE648" s="4">
        <v>1</v>
      </c>
      <c r="AF648" s="4">
        <v>4.05</v>
      </c>
      <c r="AG648" s="4">
        <v>5.1999999999999993</v>
      </c>
      <c r="AH648" s="2">
        <f>1*9.05*4.2</f>
        <v>38.010000000000005</v>
      </c>
      <c r="AI648" s="4">
        <v>1</v>
      </c>
      <c r="AJ648" s="4">
        <v>9.0500000000000007</v>
      </c>
      <c r="AK648" s="4">
        <v>4.1999999999999993</v>
      </c>
    </row>
    <row r="649" spans="22:37" x14ac:dyDescent="0.25">
      <c r="V649" s="2">
        <f>1*4*8.2</f>
        <v>32.799999999999997</v>
      </c>
      <c r="W649" s="4">
        <v>1</v>
      </c>
      <c r="X649" s="4">
        <v>4</v>
      </c>
      <c r="Y649" s="4">
        <v>8.2000000000000028</v>
      </c>
      <c r="Z649" s="2">
        <f>1*9*7.2</f>
        <v>64.8</v>
      </c>
      <c r="AA649" s="4">
        <v>1</v>
      </c>
      <c r="AB649" s="4">
        <v>9</v>
      </c>
      <c r="AC649" s="4">
        <v>7.1999999999999993</v>
      </c>
      <c r="AD649" s="2">
        <f>1*4.05*6.2</f>
        <v>25.11</v>
      </c>
      <c r="AE649" s="4">
        <v>1</v>
      </c>
      <c r="AF649" s="4">
        <v>4.05</v>
      </c>
      <c r="AG649" s="4">
        <v>6.1999999999999993</v>
      </c>
      <c r="AH649" s="2">
        <f>1*9.05*5.2</f>
        <v>47.06</v>
      </c>
      <c r="AI649" s="4">
        <v>1</v>
      </c>
      <c r="AJ649" s="4">
        <v>9.0500000000000007</v>
      </c>
      <c r="AK649" s="4">
        <v>5.1999999999999993</v>
      </c>
    </row>
    <row r="650" spans="22:37" x14ac:dyDescent="0.25">
      <c r="V650" s="2">
        <f>1*4*9.2</f>
        <v>36.799999999999997</v>
      </c>
      <c r="W650" s="4">
        <v>1</v>
      </c>
      <c r="X650" s="4">
        <v>4</v>
      </c>
      <c r="Y650" s="4">
        <v>9.2000000000000028</v>
      </c>
      <c r="Z650" s="2">
        <f>1*9*8.2</f>
        <v>73.8</v>
      </c>
      <c r="AA650" s="4">
        <v>1</v>
      </c>
      <c r="AB650" s="4">
        <v>9</v>
      </c>
      <c r="AC650" s="4">
        <v>8.2000000000000028</v>
      </c>
      <c r="AD650" s="2">
        <f>1*4.05*7.2</f>
        <v>29.16</v>
      </c>
      <c r="AE650" s="4">
        <v>1</v>
      </c>
      <c r="AF650" s="4">
        <v>4.05</v>
      </c>
      <c r="AG650" s="4">
        <v>7.1999999999999993</v>
      </c>
      <c r="AH650" s="2">
        <f>1*9.05*6.2</f>
        <v>56.110000000000007</v>
      </c>
      <c r="AI650" s="4">
        <v>1</v>
      </c>
      <c r="AJ650" s="4">
        <v>9.0500000000000007</v>
      </c>
      <c r="AK650" s="4">
        <v>6.1999999999999993</v>
      </c>
    </row>
    <row r="651" spans="22:37" x14ac:dyDescent="0.25">
      <c r="V651" s="2">
        <f>1*4*10.2</f>
        <v>40.799999999999997</v>
      </c>
      <c r="W651" s="4">
        <v>1</v>
      </c>
      <c r="X651" s="4">
        <v>4</v>
      </c>
      <c r="Y651" s="4">
        <v>10.200000000000003</v>
      </c>
      <c r="Z651" s="2">
        <f>1*9*9.2</f>
        <v>82.8</v>
      </c>
      <c r="AA651" s="4">
        <v>1</v>
      </c>
      <c r="AB651" s="4">
        <v>9</v>
      </c>
      <c r="AC651" s="4">
        <v>9.2000000000000028</v>
      </c>
      <c r="AD651" s="2">
        <f>1*4.05*8.2</f>
        <v>33.209999999999994</v>
      </c>
      <c r="AE651" s="4">
        <v>1</v>
      </c>
      <c r="AF651" s="4">
        <v>4.05</v>
      </c>
      <c r="AG651" s="4">
        <v>8.2000000000000028</v>
      </c>
      <c r="AH651" s="2">
        <f>1*9.05*7.2</f>
        <v>65.160000000000011</v>
      </c>
      <c r="AI651" s="4">
        <v>1</v>
      </c>
      <c r="AJ651" s="4">
        <v>9.0500000000000007</v>
      </c>
      <c r="AK651" s="4">
        <v>7.1999999999999993</v>
      </c>
    </row>
    <row r="652" spans="22:37" x14ac:dyDescent="0.25">
      <c r="V652" s="2">
        <f>1*4*1.25</f>
        <v>5</v>
      </c>
      <c r="W652" s="4">
        <v>1</v>
      </c>
      <c r="X652" s="4">
        <v>4</v>
      </c>
      <c r="Y652" s="4">
        <v>1.2500000000000002</v>
      </c>
      <c r="Z652" s="2">
        <f>1*9*10.2</f>
        <v>91.8</v>
      </c>
      <c r="AA652" s="4">
        <v>1</v>
      </c>
      <c r="AB652" s="4">
        <v>9</v>
      </c>
      <c r="AC652" s="4">
        <v>10.200000000000003</v>
      </c>
      <c r="AD652" s="2">
        <f>1*4.05*9.2</f>
        <v>37.26</v>
      </c>
      <c r="AE652" s="4">
        <v>1</v>
      </c>
      <c r="AF652" s="4">
        <v>4.05</v>
      </c>
      <c r="AG652" s="4">
        <v>9.2000000000000028</v>
      </c>
      <c r="AH652" s="2">
        <f>1*9.05*8.2</f>
        <v>74.209999999999994</v>
      </c>
      <c r="AI652" s="4">
        <v>1</v>
      </c>
      <c r="AJ652" s="4">
        <v>9.0500000000000007</v>
      </c>
      <c r="AK652" s="4">
        <v>8.2000000000000028</v>
      </c>
    </row>
    <row r="653" spans="22:37" x14ac:dyDescent="0.25">
      <c r="V653" s="2">
        <f>1*4*2.25</f>
        <v>9</v>
      </c>
      <c r="W653" s="4">
        <v>1</v>
      </c>
      <c r="X653" s="4">
        <v>4</v>
      </c>
      <c r="Y653" s="4">
        <v>2.2499999999999991</v>
      </c>
      <c r="Z653" s="2">
        <f>1*9*1.25</f>
        <v>11.25</v>
      </c>
      <c r="AA653" s="4">
        <v>1</v>
      </c>
      <c r="AB653" s="4">
        <v>9</v>
      </c>
      <c r="AC653" s="4">
        <v>1.2500000000000002</v>
      </c>
      <c r="AD653" s="2">
        <f>1*4.05*10.2</f>
        <v>41.309999999999995</v>
      </c>
      <c r="AE653" s="4">
        <v>1</v>
      </c>
      <c r="AF653" s="4">
        <v>4.05</v>
      </c>
      <c r="AG653" s="4">
        <v>10.200000000000003</v>
      </c>
      <c r="AH653" s="2">
        <f>1*9.05*9.2</f>
        <v>83.26</v>
      </c>
      <c r="AI653" s="4">
        <v>1</v>
      </c>
      <c r="AJ653" s="4">
        <v>9.0500000000000007</v>
      </c>
      <c r="AK653" s="4">
        <v>9.2000000000000028</v>
      </c>
    </row>
    <row r="654" spans="22:37" x14ac:dyDescent="0.25">
      <c r="V654" s="2">
        <f>1*4*3.25</f>
        <v>13</v>
      </c>
      <c r="W654" s="4">
        <v>1</v>
      </c>
      <c r="X654" s="4">
        <v>4</v>
      </c>
      <c r="Y654" s="4">
        <v>3.2499999999999991</v>
      </c>
      <c r="Z654" s="2">
        <f>1*9*2.25</f>
        <v>20.25</v>
      </c>
      <c r="AA654" s="4">
        <v>1</v>
      </c>
      <c r="AB654" s="4">
        <v>9</v>
      </c>
      <c r="AC654" s="4">
        <v>2.2499999999999991</v>
      </c>
      <c r="AD654" s="2">
        <f>1*4.05*1.25</f>
        <v>5.0625</v>
      </c>
      <c r="AE654" s="4">
        <v>1</v>
      </c>
      <c r="AF654" s="4">
        <v>4.05</v>
      </c>
      <c r="AG654" s="4">
        <v>1.2500000000000002</v>
      </c>
      <c r="AH654" s="2">
        <f>1*9.05*10.2</f>
        <v>92.31</v>
      </c>
      <c r="AI654" s="4">
        <v>1</v>
      </c>
      <c r="AJ654" s="4">
        <v>9.0500000000000007</v>
      </c>
      <c r="AK654" s="4">
        <v>10.200000000000003</v>
      </c>
    </row>
    <row r="655" spans="22:37" x14ac:dyDescent="0.25">
      <c r="V655" s="2">
        <f>1*4*4.25</f>
        <v>17</v>
      </c>
      <c r="W655" s="4">
        <v>1</v>
      </c>
      <c r="X655" s="4">
        <v>4</v>
      </c>
      <c r="Y655" s="4">
        <v>4.2499999999999991</v>
      </c>
      <c r="Z655" s="2">
        <f>1*9*3.25</f>
        <v>29.25</v>
      </c>
      <c r="AA655" s="4">
        <v>1</v>
      </c>
      <c r="AB655" s="4">
        <v>9</v>
      </c>
      <c r="AC655" s="4">
        <v>3.2499999999999991</v>
      </c>
      <c r="AD655" s="2">
        <f>1*4.05*2.25</f>
        <v>9.1124999999999989</v>
      </c>
      <c r="AE655" s="4">
        <v>1</v>
      </c>
      <c r="AF655" s="4">
        <v>4.05</v>
      </c>
      <c r="AG655" s="4">
        <v>2.2499999999999991</v>
      </c>
      <c r="AH655" s="2">
        <f>1*9.05*1.25</f>
        <v>11.3125</v>
      </c>
      <c r="AI655" s="4">
        <v>1</v>
      </c>
      <c r="AJ655" s="4">
        <v>9.0500000000000007</v>
      </c>
      <c r="AK655" s="4">
        <v>1.2500000000000002</v>
      </c>
    </row>
    <row r="656" spans="22:37" x14ac:dyDescent="0.25">
      <c r="V656" s="2">
        <f>1*4*5.25</f>
        <v>21</v>
      </c>
      <c r="W656" s="4">
        <v>1</v>
      </c>
      <c r="X656" s="4">
        <v>4</v>
      </c>
      <c r="Y656" s="4">
        <v>5.2499999999999991</v>
      </c>
      <c r="Z656" s="2">
        <f>1*9*4.25</f>
        <v>38.25</v>
      </c>
      <c r="AA656" s="4">
        <v>1</v>
      </c>
      <c r="AB656" s="4">
        <v>9</v>
      </c>
      <c r="AC656" s="4">
        <v>4.2499999999999991</v>
      </c>
      <c r="AD656" s="2">
        <f>1*4.05*3.25</f>
        <v>13.1625</v>
      </c>
      <c r="AE656" s="4">
        <v>1</v>
      </c>
      <c r="AF656" s="4">
        <v>4.05</v>
      </c>
      <c r="AG656" s="4">
        <v>3.2499999999999991</v>
      </c>
      <c r="AH656" s="2">
        <f>1*9.05*2.25</f>
        <v>20.362500000000001</v>
      </c>
      <c r="AI656" s="4">
        <v>1</v>
      </c>
      <c r="AJ656" s="4">
        <v>9.0500000000000007</v>
      </c>
      <c r="AK656" s="4">
        <v>2.2499999999999991</v>
      </c>
    </row>
    <row r="657" spans="22:37" x14ac:dyDescent="0.25">
      <c r="V657" s="2">
        <f>1*4*6.25</f>
        <v>25</v>
      </c>
      <c r="W657" s="4">
        <v>1</v>
      </c>
      <c r="X657" s="4">
        <v>4</v>
      </c>
      <c r="Y657" s="4">
        <v>6.2499999999999991</v>
      </c>
      <c r="Z657" s="2">
        <f>1*9*5.25</f>
        <v>47.25</v>
      </c>
      <c r="AA657" s="4">
        <v>1</v>
      </c>
      <c r="AB657" s="4">
        <v>9</v>
      </c>
      <c r="AC657" s="4">
        <v>5.2499999999999991</v>
      </c>
      <c r="AD657" s="2">
        <f>1*4.05*4.25</f>
        <v>17.212499999999999</v>
      </c>
      <c r="AE657" s="4">
        <v>1</v>
      </c>
      <c r="AF657" s="4">
        <v>4.05</v>
      </c>
      <c r="AG657" s="4">
        <v>4.2499999999999991</v>
      </c>
      <c r="AH657" s="2">
        <f>1*9.05*3.25</f>
        <v>29.412500000000001</v>
      </c>
      <c r="AI657" s="4">
        <v>1</v>
      </c>
      <c r="AJ657" s="4">
        <v>9.0500000000000007</v>
      </c>
      <c r="AK657" s="4">
        <v>3.2499999999999991</v>
      </c>
    </row>
    <row r="658" spans="22:37" x14ac:dyDescent="0.25">
      <c r="V658" s="2">
        <f>1*4*7.25</f>
        <v>29</v>
      </c>
      <c r="W658" s="4">
        <v>1</v>
      </c>
      <c r="X658" s="4">
        <v>4</v>
      </c>
      <c r="Y658" s="4">
        <v>7.2499999999999991</v>
      </c>
      <c r="Z658" s="2">
        <f>1*9*6.25</f>
        <v>56.25</v>
      </c>
      <c r="AA658" s="4">
        <v>1</v>
      </c>
      <c r="AB658" s="4">
        <v>9</v>
      </c>
      <c r="AC658" s="4">
        <v>6.2499999999999991</v>
      </c>
      <c r="AD658" s="2">
        <f>1*4.05*5.25</f>
        <v>21.262499999999999</v>
      </c>
      <c r="AE658" s="4">
        <v>1</v>
      </c>
      <c r="AF658" s="4">
        <v>4.05</v>
      </c>
      <c r="AG658" s="4">
        <v>5.2499999999999991</v>
      </c>
      <c r="AH658" s="2">
        <f>1*9.05*4.25</f>
        <v>38.462500000000006</v>
      </c>
      <c r="AI658" s="4">
        <v>1</v>
      </c>
      <c r="AJ658" s="4">
        <v>9.0500000000000007</v>
      </c>
      <c r="AK658" s="4">
        <v>4.2499999999999991</v>
      </c>
    </row>
    <row r="659" spans="22:37" x14ac:dyDescent="0.25">
      <c r="V659" s="2">
        <f>1*4*8.25</f>
        <v>33</v>
      </c>
      <c r="W659" s="4">
        <v>1</v>
      </c>
      <c r="X659" s="4">
        <v>4</v>
      </c>
      <c r="Y659" s="4">
        <v>8.2500000000000036</v>
      </c>
      <c r="Z659" s="2">
        <f>1*9*7.25</f>
        <v>65.25</v>
      </c>
      <c r="AA659" s="4">
        <v>1</v>
      </c>
      <c r="AB659" s="4">
        <v>9</v>
      </c>
      <c r="AC659" s="4">
        <v>7.2499999999999991</v>
      </c>
      <c r="AD659" s="2">
        <f>1*4.05*6.25</f>
        <v>25.3125</v>
      </c>
      <c r="AE659" s="4">
        <v>1</v>
      </c>
      <c r="AF659" s="4">
        <v>4.05</v>
      </c>
      <c r="AG659" s="4">
        <v>6.2499999999999991</v>
      </c>
      <c r="AH659" s="2">
        <f>1*9.05*5.25</f>
        <v>47.512500000000003</v>
      </c>
      <c r="AI659" s="4">
        <v>1</v>
      </c>
      <c r="AJ659" s="4">
        <v>9.0500000000000007</v>
      </c>
      <c r="AK659" s="4">
        <v>5.2499999999999991</v>
      </c>
    </row>
    <row r="660" spans="22:37" x14ac:dyDescent="0.25">
      <c r="V660" s="2">
        <f>1*4*9.25</f>
        <v>37</v>
      </c>
      <c r="W660" s="4">
        <v>1</v>
      </c>
      <c r="X660" s="4">
        <v>4</v>
      </c>
      <c r="Y660" s="4">
        <v>9.2500000000000036</v>
      </c>
      <c r="Z660" s="2">
        <f>1*9*8.25</f>
        <v>74.25</v>
      </c>
      <c r="AA660" s="4">
        <v>1</v>
      </c>
      <c r="AB660" s="4">
        <v>9</v>
      </c>
      <c r="AC660" s="4">
        <v>8.2500000000000036</v>
      </c>
      <c r="AD660" s="2">
        <f>1*4.05*7.25</f>
        <v>29.362499999999997</v>
      </c>
      <c r="AE660" s="4">
        <v>1</v>
      </c>
      <c r="AF660" s="4">
        <v>4.05</v>
      </c>
      <c r="AG660" s="4">
        <v>7.2499999999999991</v>
      </c>
      <c r="AH660" s="2">
        <f>1*9.05*6.25</f>
        <v>56.562500000000007</v>
      </c>
      <c r="AI660" s="4">
        <v>1</v>
      </c>
      <c r="AJ660" s="4">
        <v>9.0500000000000007</v>
      </c>
      <c r="AK660" s="4">
        <v>6.2499999999999991</v>
      </c>
    </row>
    <row r="661" spans="22:37" x14ac:dyDescent="0.25">
      <c r="V661" s="2">
        <f>1*4*10.25</f>
        <v>41</v>
      </c>
      <c r="W661" s="4">
        <v>1</v>
      </c>
      <c r="X661" s="4">
        <v>4</v>
      </c>
      <c r="Y661" s="4">
        <v>10.250000000000004</v>
      </c>
      <c r="Z661" s="2">
        <f>1*9*9.25</f>
        <v>83.25</v>
      </c>
      <c r="AA661" s="4">
        <v>1</v>
      </c>
      <c r="AB661" s="4">
        <v>9</v>
      </c>
      <c r="AC661" s="4">
        <v>9.2500000000000036</v>
      </c>
      <c r="AD661" s="2">
        <f>1*4.05*8.25</f>
        <v>33.412500000000001</v>
      </c>
      <c r="AE661" s="4">
        <v>1</v>
      </c>
      <c r="AF661" s="4">
        <v>4.05</v>
      </c>
      <c r="AG661" s="4">
        <v>8.2500000000000036</v>
      </c>
      <c r="AH661" s="2">
        <f>1*9.05*7.25</f>
        <v>65.612500000000011</v>
      </c>
      <c r="AI661" s="4">
        <v>1</v>
      </c>
      <c r="AJ661" s="4">
        <v>9.0500000000000007</v>
      </c>
      <c r="AK661" s="4">
        <v>7.2499999999999991</v>
      </c>
    </row>
    <row r="662" spans="22:37" x14ac:dyDescent="0.25">
      <c r="V662" s="2">
        <f>1*4*1.3</f>
        <v>5.2</v>
      </c>
      <c r="W662" s="4">
        <v>1</v>
      </c>
      <c r="X662" s="4">
        <v>4</v>
      </c>
      <c r="Y662" s="4">
        <v>1.3000000000000003</v>
      </c>
      <c r="Z662" s="2">
        <f>1*9*10.25</f>
        <v>92.25</v>
      </c>
      <c r="AA662" s="4">
        <v>1</v>
      </c>
      <c r="AB662" s="4">
        <v>9</v>
      </c>
      <c r="AC662" s="4">
        <v>10.250000000000004</v>
      </c>
      <c r="AD662" s="2">
        <f>1*4.05*9.25</f>
        <v>37.462499999999999</v>
      </c>
      <c r="AE662" s="4">
        <v>1</v>
      </c>
      <c r="AF662" s="4">
        <v>4.05</v>
      </c>
      <c r="AG662" s="4">
        <v>9.2500000000000036</v>
      </c>
      <c r="AH662" s="2">
        <f>1*9.05*8.25</f>
        <v>74.662500000000009</v>
      </c>
      <c r="AI662" s="4">
        <v>1</v>
      </c>
      <c r="AJ662" s="4">
        <v>9.0500000000000007</v>
      </c>
      <c r="AK662" s="4">
        <v>8.2500000000000036</v>
      </c>
    </row>
    <row r="663" spans="22:37" x14ac:dyDescent="0.25">
      <c r="V663" s="2">
        <f>1*4*2.3</f>
        <v>9.1999999999999993</v>
      </c>
      <c r="W663" s="4">
        <v>1</v>
      </c>
      <c r="X663" s="4">
        <v>4</v>
      </c>
      <c r="Y663" s="4">
        <v>2.2999999999999989</v>
      </c>
      <c r="Z663" s="2">
        <f>1*9*1.3</f>
        <v>11.700000000000001</v>
      </c>
      <c r="AA663" s="4">
        <v>1</v>
      </c>
      <c r="AB663" s="4">
        <v>9</v>
      </c>
      <c r="AC663" s="4">
        <v>1.3000000000000003</v>
      </c>
      <c r="AD663" s="2">
        <f>1*4.05*10.25</f>
        <v>41.512499999999996</v>
      </c>
      <c r="AE663" s="4">
        <v>1</v>
      </c>
      <c r="AF663" s="4">
        <v>4.05</v>
      </c>
      <c r="AG663" s="4">
        <v>10.250000000000004</v>
      </c>
      <c r="AH663" s="2">
        <f>1*9.05*9.25</f>
        <v>83.712500000000006</v>
      </c>
      <c r="AI663" s="4">
        <v>1</v>
      </c>
      <c r="AJ663" s="4">
        <v>9.0500000000000007</v>
      </c>
      <c r="AK663" s="4">
        <v>9.2500000000000036</v>
      </c>
    </row>
    <row r="664" spans="22:37" x14ac:dyDescent="0.25">
      <c r="V664" s="2">
        <f>1*4*3.3</f>
        <v>13.2</v>
      </c>
      <c r="W664" s="4">
        <v>1</v>
      </c>
      <c r="X664" s="4">
        <v>4</v>
      </c>
      <c r="Y664" s="4">
        <v>3.2999999999999989</v>
      </c>
      <c r="Z664" s="2">
        <f>1*9*2.3</f>
        <v>20.7</v>
      </c>
      <c r="AA664" s="4">
        <v>1</v>
      </c>
      <c r="AB664" s="4">
        <v>9</v>
      </c>
      <c r="AC664" s="4">
        <v>2.2999999999999989</v>
      </c>
      <c r="AD664" s="2">
        <f>1*4.05*1.3</f>
        <v>5.2649999999999997</v>
      </c>
      <c r="AE664" s="4">
        <v>1</v>
      </c>
      <c r="AF664" s="4">
        <v>4.05</v>
      </c>
      <c r="AG664" s="4">
        <v>1.3000000000000003</v>
      </c>
      <c r="AH664" s="2">
        <f>1*9.05*10.25</f>
        <v>92.762500000000003</v>
      </c>
      <c r="AI664" s="4">
        <v>1</v>
      </c>
      <c r="AJ664" s="4">
        <v>9.0500000000000007</v>
      </c>
      <c r="AK664" s="4">
        <v>10.250000000000004</v>
      </c>
    </row>
    <row r="665" spans="22:37" x14ac:dyDescent="0.25">
      <c r="V665" s="2">
        <f>1*4*4.3</f>
        <v>17.2</v>
      </c>
      <c r="W665" s="4">
        <v>1</v>
      </c>
      <c r="X665" s="4">
        <v>4</v>
      </c>
      <c r="Y665" s="4">
        <v>4.2999999999999989</v>
      </c>
      <c r="Z665" s="2">
        <f>1*9*3.3</f>
        <v>29.7</v>
      </c>
      <c r="AA665" s="4">
        <v>1</v>
      </c>
      <c r="AB665" s="4">
        <v>9</v>
      </c>
      <c r="AC665" s="4">
        <v>3.2999999999999989</v>
      </c>
      <c r="AD665" s="2">
        <f>1*4.05*2.3</f>
        <v>9.3149999999999995</v>
      </c>
      <c r="AE665" s="4">
        <v>1</v>
      </c>
      <c r="AF665" s="4">
        <v>4.05</v>
      </c>
      <c r="AG665" s="4">
        <v>2.2999999999999989</v>
      </c>
      <c r="AH665" s="2">
        <f>1*9.05*1.3</f>
        <v>11.765000000000001</v>
      </c>
      <c r="AI665" s="4">
        <v>1</v>
      </c>
      <c r="AJ665" s="4">
        <v>9.0500000000000007</v>
      </c>
      <c r="AK665" s="4">
        <v>1.3000000000000003</v>
      </c>
    </row>
    <row r="666" spans="22:37" x14ac:dyDescent="0.25">
      <c r="V666" s="2">
        <f>1*4*5.3</f>
        <v>21.2</v>
      </c>
      <c r="W666" s="4">
        <v>1</v>
      </c>
      <c r="X666" s="4">
        <v>4</v>
      </c>
      <c r="Y666" s="4">
        <v>5.2999999999999989</v>
      </c>
      <c r="Z666" s="2">
        <f>1*9*4.3</f>
        <v>38.699999999999996</v>
      </c>
      <c r="AA666" s="4">
        <v>1</v>
      </c>
      <c r="AB666" s="4">
        <v>9</v>
      </c>
      <c r="AC666" s="4">
        <v>4.2999999999999989</v>
      </c>
      <c r="AD666" s="2">
        <f>1*4.05*3.3</f>
        <v>13.364999999999998</v>
      </c>
      <c r="AE666" s="4">
        <v>1</v>
      </c>
      <c r="AF666" s="4">
        <v>4.05</v>
      </c>
      <c r="AG666" s="4">
        <v>3.2999999999999989</v>
      </c>
      <c r="AH666" s="2">
        <f>1*9.05*2.3</f>
        <v>20.815000000000001</v>
      </c>
      <c r="AI666" s="4">
        <v>1</v>
      </c>
      <c r="AJ666" s="4">
        <v>9.0500000000000007</v>
      </c>
      <c r="AK666" s="4">
        <v>2.2999999999999989</v>
      </c>
    </row>
    <row r="667" spans="22:37" x14ac:dyDescent="0.25">
      <c r="V667" s="2">
        <f>1*4*6.3</f>
        <v>25.2</v>
      </c>
      <c r="W667" s="4">
        <v>1</v>
      </c>
      <c r="X667" s="4">
        <v>4</v>
      </c>
      <c r="Y667" s="4">
        <v>6.2999999999999989</v>
      </c>
      <c r="Z667" s="2">
        <f>1*9*5.3</f>
        <v>47.699999999999996</v>
      </c>
      <c r="AA667" s="4">
        <v>1</v>
      </c>
      <c r="AB667" s="4">
        <v>9</v>
      </c>
      <c r="AC667" s="4">
        <v>5.2999999999999989</v>
      </c>
      <c r="AD667" s="2">
        <f>1*4.05*4.3</f>
        <v>17.414999999999999</v>
      </c>
      <c r="AE667" s="4">
        <v>1</v>
      </c>
      <c r="AF667" s="4">
        <v>4.05</v>
      </c>
      <c r="AG667" s="4">
        <v>4.2999999999999989</v>
      </c>
      <c r="AH667" s="2">
        <f>1*9.05*3.3</f>
        <v>29.865000000000002</v>
      </c>
      <c r="AI667" s="4">
        <v>1</v>
      </c>
      <c r="AJ667" s="4">
        <v>9.0500000000000007</v>
      </c>
      <c r="AK667" s="4">
        <v>3.2999999999999989</v>
      </c>
    </row>
    <row r="668" spans="22:37" x14ac:dyDescent="0.25">
      <c r="V668" s="2">
        <f>1*4*7.3</f>
        <v>29.2</v>
      </c>
      <c r="W668" s="4">
        <v>1</v>
      </c>
      <c r="X668" s="4">
        <v>4</v>
      </c>
      <c r="Y668" s="4">
        <v>7.2999999999999989</v>
      </c>
      <c r="Z668" s="2">
        <f>1*9*6.3</f>
        <v>56.699999999999996</v>
      </c>
      <c r="AA668" s="4">
        <v>1</v>
      </c>
      <c r="AB668" s="4">
        <v>9</v>
      </c>
      <c r="AC668" s="4">
        <v>6.2999999999999989</v>
      </c>
      <c r="AD668" s="2">
        <f>1*4.05*5.3</f>
        <v>21.465</v>
      </c>
      <c r="AE668" s="4">
        <v>1</v>
      </c>
      <c r="AF668" s="4">
        <v>4.05</v>
      </c>
      <c r="AG668" s="4">
        <v>5.2999999999999989</v>
      </c>
      <c r="AH668" s="2">
        <f>1*9.05*4.3</f>
        <v>38.914999999999999</v>
      </c>
      <c r="AI668" s="4">
        <v>1</v>
      </c>
      <c r="AJ668" s="4">
        <v>9.0500000000000007</v>
      </c>
      <c r="AK668" s="4">
        <v>4.2999999999999989</v>
      </c>
    </row>
    <row r="669" spans="22:37" x14ac:dyDescent="0.25">
      <c r="V669" s="2">
        <f>1*4*8.3</f>
        <v>33.200000000000003</v>
      </c>
      <c r="W669" s="4">
        <v>1</v>
      </c>
      <c r="X669" s="4">
        <v>4</v>
      </c>
      <c r="Y669" s="4">
        <v>8.3000000000000043</v>
      </c>
      <c r="Z669" s="2">
        <f>1*9*7.3</f>
        <v>65.7</v>
      </c>
      <c r="AA669" s="4">
        <v>1</v>
      </c>
      <c r="AB669" s="4">
        <v>9</v>
      </c>
      <c r="AC669" s="4">
        <v>7.2999999999999989</v>
      </c>
      <c r="AD669" s="2">
        <f>1*4.05*6.3</f>
        <v>25.514999999999997</v>
      </c>
      <c r="AE669" s="4">
        <v>1</v>
      </c>
      <c r="AF669" s="4">
        <v>4.05</v>
      </c>
      <c r="AG669" s="4">
        <v>6.2999999999999989</v>
      </c>
      <c r="AH669" s="2">
        <f>1*9.05*5.3</f>
        <v>47.965000000000003</v>
      </c>
      <c r="AI669" s="4">
        <v>1</v>
      </c>
      <c r="AJ669" s="4">
        <v>9.0500000000000007</v>
      </c>
      <c r="AK669" s="4">
        <v>5.2999999999999989</v>
      </c>
    </row>
    <row r="670" spans="22:37" x14ac:dyDescent="0.25">
      <c r="V670" s="2">
        <f>1*4*9.3</f>
        <v>37.200000000000003</v>
      </c>
      <c r="W670" s="4">
        <v>1</v>
      </c>
      <c r="X670" s="4">
        <v>4</v>
      </c>
      <c r="Y670" s="4">
        <v>9.3000000000000043</v>
      </c>
      <c r="Z670" s="2">
        <f>1*9*8.3</f>
        <v>74.7</v>
      </c>
      <c r="AA670" s="4">
        <v>1</v>
      </c>
      <c r="AB670" s="4">
        <v>9</v>
      </c>
      <c r="AC670" s="4">
        <v>8.3000000000000043</v>
      </c>
      <c r="AD670" s="2">
        <f>1*4.05*7.3</f>
        <v>29.564999999999998</v>
      </c>
      <c r="AE670" s="4">
        <v>1</v>
      </c>
      <c r="AF670" s="4">
        <v>4.05</v>
      </c>
      <c r="AG670" s="4">
        <v>7.2999999999999989</v>
      </c>
      <c r="AH670" s="2">
        <f>1*9.05*6.3</f>
        <v>57.015000000000001</v>
      </c>
      <c r="AI670" s="4">
        <v>1</v>
      </c>
      <c r="AJ670" s="4">
        <v>9.0500000000000007</v>
      </c>
      <c r="AK670" s="4">
        <v>6.2999999999999989</v>
      </c>
    </row>
    <row r="671" spans="22:37" x14ac:dyDescent="0.25">
      <c r="V671" s="2">
        <f>1*4*10.3</f>
        <v>41.2</v>
      </c>
      <c r="W671" s="4">
        <v>1</v>
      </c>
      <c r="X671" s="4">
        <v>4</v>
      </c>
      <c r="Y671" s="4">
        <v>10.300000000000004</v>
      </c>
      <c r="Z671" s="2">
        <f>1*9*9.3</f>
        <v>83.7</v>
      </c>
      <c r="AA671" s="4">
        <v>1</v>
      </c>
      <c r="AB671" s="4">
        <v>9</v>
      </c>
      <c r="AC671" s="4">
        <v>9.3000000000000043</v>
      </c>
      <c r="AD671" s="2">
        <f>1*4.05*8.3</f>
        <v>33.615000000000002</v>
      </c>
      <c r="AE671" s="4">
        <v>1</v>
      </c>
      <c r="AF671" s="4">
        <v>4.05</v>
      </c>
      <c r="AG671" s="4">
        <v>8.3000000000000043</v>
      </c>
      <c r="AH671" s="2">
        <f>1*9.05*7.3</f>
        <v>66.064999999999998</v>
      </c>
      <c r="AI671" s="4">
        <v>1</v>
      </c>
      <c r="AJ671" s="4">
        <v>9.0500000000000007</v>
      </c>
      <c r="AK671" s="4">
        <v>7.2999999999999989</v>
      </c>
    </row>
    <row r="672" spans="22:37" x14ac:dyDescent="0.25">
      <c r="V672" s="2">
        <f>1*4*1.35</f>
        <v>5.4</v>
      </c>
      <c r="W672" s="4">
        <v>1</v>
      </c>
      <c r="X672" s="4">
        <v>4</v>
      </c>
      <c r="Y672" s="4">
        <v>1.3500000000000003</v>
      </c>
      <c r="Z672" s="2">
        <f>1*9*10.3</f>
        <v>92.7</v>
      </c>
      <c r="AA672" s="4">
        <v>1</v>
      </c>
      <c r="AB672" s="4">
        <v>9</v>
      </c>
      <c r="AC672" s="4">
        <v>10.300000000000004</v>
      </c>
      <c r="AD672" s="2">
        <f>1*4.05*9.3</f>
        <v>37.664999999999999</v>
      </c>
      <c r="AE672" s="4">
        <v>1</v>
      </c>
      <c r="AF672" s="4">
        <v>4.05</v>
      </c>
      <c r="AG672" s="4">
        <v>9.3000000000000043</v>
      </c>
      <c r="AH672" s="2">
        <f>1*9.05*8.3</f>
        <v>75.115000000000009</v>
      </c>
      <c r="AI672" s="4">
        <v>1</v>
      </c>
      <c r="AJ672" s="4">
        <v>9.0500000000000007</v>
      </c>
      <c r="AK672" s="4">
        <v>8.3000000000000043</v>
      </c>
    </row>
    <row r="673" spans="22:37" x14ac:dyDescent="0.25">
      <c r="V673" s="2">
        <f>1*4*2.35</f>
        <v>9.4</v>
      </c>
      <c r="W673" s="4">
        <v>1</v>
      </c>
      <c r="X673" s="4">
        <v>4</v>
      </c>
      <c r="Y673" s="4">
        <v>2.3499999999999988</v>
      </c>
      <c r="Z673" s="2">
        <f>1*9*1.35</f>
        <v>12.15</v>
      </c>
      <c r="AA673" s="4">
        <v>1</v>
      </c>
      <c r="AB673" s="4">
        <v>9</v>
      </c>
      <c r="AC673" s="4">
        <v>1.3500000000000003</v>
      </c>
      <c r="AD673" s="2">
        <f>1*4.05*10.3</f>
        <v>41.715000000000003</v>
      </c>
      <c r="AE673" s="4">
        <v>1</v>
      </c>
      <c r="AF673" s="4">
        <v>4.05</v>
      </c>
      <c r="AG673" s="4">
        <v>10.300000000000004</v>
      </c>
      <c r="AH673" s="2">
        <f>1*9.05*9.3</f>
        <v>84.165000000000006</v>
      </c>
      <c r="AI673" s="4">
        <v>1</v>
      </c>
      <c r="AJ673" s="4">
        <v>9.0500000000000007</v>
      </c>
      <c r="AK673" s="4">
        <v>9.3000000000000043</v>
      </c>
    </row>
    <row r="674" spans="22:37" x14ac:dyDescent="0.25">
      <c r="V674" s="2">
        <f>1*4*3.35</f>
        <v>13.4</v>
      </c>
      <c r="W674" s="4">
        <v>1</v>
      </c>
      <c r="X674" s="4">
        <v>4</v>
      </c>
      <c r="Y674" s="4">
        <v>3.3499999999999988</v>
      </c>
      <c r="Z674" s="2">
        <f>1*9*2.35</f>
        <v>21.150000000000002</v>
      </c>
      <c r="AA674" s="4">
        <v>1</v>
      </c>
      <c r="AB674" s="4">
        <v>9</v>
      </c>
      <c r="AC674" s="4">
        <v>2.3499999999999988</v>
      </c>
      <c r="AD674" s="2">
        <f>1*4.05*1.35</f>
        <v>5.4675000000000002</v>
      </c>
      <c r="AE674" s="4">
        <v>1</v>
      </c>
      <c r="AF674" s="4">
        <v>4.05</v>
      </c>
      <c r="AG674" s="4">
        <v>1.3500000000000003</v>
      </c>
      <c r="AH674" s="2">
        <f>1*9.05*10.3</f>
        <v>93.215000000000018</v>
      </c>
      <c r="AI674" s="4">
        <v>1</v>
      </c>
      <c r="AJ674" s="4">
        <v>9.0500000000000007</v>
      </c>
      <c r="AK674" s="4">
        <v>10.300000000000004</v>
      </c>
    </row>
    <row r="675" spans="22:37" x14ac:dyDescent="0.25">
      <c r="V675" s="2">
        <f>1*4*4.35</f>
        <v>17.399999999999999</v>
      </c>
      <c r="W675" s="4">
        <v>1</v>
      </c>
      <c r="X675" s="4">
        <v>4</v>
      </c>
      <c r="Y675" s="4">
        <v>4.3499999999999988</v>
      </c>
      <c r="Z675" s="2">
        <f>1*9*3.35</f>
        <v>30.150000000000002</v>
      </c>
      <c r="AA675" s="4">
        <v>1</v>
      </c>
      <c r="AB675" s="4">
        <v>9</v>
      </c>
      <c r="AC675" s="4">
        <v>3.3499999999999988</v>
      </c>
      <c r="AD675" s="2">
        <f>1*4.05*2.35</f>
        <v>9.5175000000000001</v>
      </c>
      <c r="AE675" s="4">
        <v>1</v>
      </c>
      <c r="AF675" s="4">
        <v>4.05</v>
      </c>
      <c r="AG675" s="4">
        <v>2.3499999999999988</v>
      </c>
      <c r="AH675" s="2">
        <f>1*9.05*1.35</f>
        <v>12.217500000000001</v>
      </c>
      <c r="AI675" s="4">
        <v>1</v>
      </c>
      <c r="AJ675" s="4">
        <v>9.0500000000000007</v>
      </c>
      <c r="AK675" s="4">
        <v>1.3500000000000003</v>
      </c>
    </row>
    <row r="676" spans="22:37" x14ac:dyDescent="0.25">
      <c r="V676" s="2">
        <f>1*4*5.35</f>
        <v>21.4</v>
      </c>
      <c r="W676" s="4">
        <v>1</v>
      </c>
      <c r="X676" s="4">
        <v>4</v>
      </c>
      <c r="Y676" s="4">
        <v>5.3499999999999988</v>
      </c>
      <c r="Z676" s="2">
        <f>1*9*4.35</f>
        <v>39.15</v>
      </c>
      <c r="AA676" s="4">
        <v>1</v>
      </c>
      <c r="AB676" s="4">
        <v>9</v>
      </c>
      <c r="AC676" s="4">
        <v>4.3499999999999988</v>
      </c>
      <c r="AD676" s="2">
        <f>1*4.05*3.35</f>
        <v>13.567499999999999</v>
      </c>
      <c r="AE676" s="4">
        <v>1</v>
      </c>
      <c r="AF676" s="4">
        <v>4.05</v>
      </c>
      <c r="AG676" s="4">
        <v>3.3499999999999988</v>
      </c>
      <c r="AH676" s="2">
        <f>1*9.05*2.35</f>
        <v>21.267500000000002</v>
      </c>
      <c r="AI676" s="4">
        <v>1</v>
      </c>
      <c r="AJ676" s="4">
        <v>9.0500000000000007</v>
      </c>
      <c r="AK676" s="4">
        <v>2.3499999999999988</v>
      </c>
    </row>
    <row r="677" spans="22:37" x14ac:dyDescent="0.25">
      <c r="V677" s="2">
        <f>1*4*6.35</f>
        <v>25.4</v>
      </c>
      <c r="W677" s="4">
        <v>1</v>
      </c>
      <c r="X677" s="4">
        <v>4</v>
      </c>
      <c r="Y677" s="4">
        <v>6.3499999999999988</v>
      </c>
      <c r="Z677" s="2">
        <f>1*9*5.35</f>
        <v>48.15</v>
      </c>
      <c r="AA677" s="4">
        <v>1</v>
      </c>
      <c r="AB677" s="4">
        <v>9</v>
      </c>
      <c r="AC677" s="4">
        <v>5.3499999999999988</v>
      </c>
      <c r="AD677" s="2">
        <f>1*4.05*4.35</f>
        <v>17.617499999999996</v>
      </c>
      <c r="AE677" s="4">
        <v>1</v>
      </c>
      <c r="AF677" s="4">
        <v>4.05</v>
      </c>
      <c r="AG677" s="4">
        <v>4.3499999999999988</v>
      </c>
      <c r="AH677" s="2">
        <f>1*9.05*3.35</f>
        <v>30.317500000000003</v>
      </c>
      <c r="AI677" s="4">
        <v>1</v>
      </c>
      <c r="AJ677" s="4">
        <v>9.0500000000000007</v>
      </c>
      <c r="AK677" s="4">
        <v>3.3499999999999988</v>
      </c>
    </row>
    <row r="678" spans="22:37" x14ac:dyDescent="0.25">
      <c r="V678" s="2">
        <f>1*4*7.35</f>
        <v>29.4</v>
      </c>
      <c r="W678" s="4">
        <v>1</v>
      </c>
      <c r="X678" s="4">
        <v>4</v>
      </c>
      <c r="Y678" s="4">
        <v>7.3499999999999988</v>
      </c>
      <c r="Z678" s="2">
        <f>1*9*6.35</f>
        <v>57.15</v>
      </c>
      <c r="AA678" s="4">
        <v>1</v>
      </c>
      <c r="AB678" s="4">
        <v>9</v>
      </c>
      <c r="AC678" s="4">
        <v>6.3499999999999988</v>
      </c>
      <c r="AD678" s="2">
        <f>1*4.05*5.35</f>
        <v>21.667499999999997</v>
      </c>
      <c r="AE678" s="4">
        <v>1</v>
      </c>
      <c r="AF678" s="4">
        <v>4.05</v>
      </c>
      <c r="AG678" s="4">
        <v>5.3499999999999988</v>
      </c>
      <c r="AH678" s="2">
        <f>1*9.05*4.35</f>
        <v>39.3675</v>
      </c>
      <c r="AI678" s="4">
        <v>1</v>
      </c>
      <c r="AJ678" s="4">
        <v>9.0500000000000007</v>
      </c>
      <c r="AK678" s="4">
        <v>4.3499999999999988</v>
      </c>
    </row>
    <row r="679" spans="22:37" x14ac:dyDescent="0.25">
      <c r="V679" s="2">
        <f>1*4*8.35000000000001</f>
        <v>33.400000000000041</v>
      </c>
      <c r="W679" s="4">
        <v>1</v>
      </c>
      <c r="X679" s="4">
        <v>4</v>
      </c>
      <c r="Y679" s="4">
        <v>8.350000000000005</v>
      </c>
      <c r="Z679" s="2">
        <f>1*9*7.35</f>
        <v>66.149999999999991</v>
      </c>
      <c r="AA679" s="4">
        <v>1</v>
      </c>
      <c r="AB679" s="4">
        <v>9</v>
      </c>
      <c r="AC679" s="4">
        <v>7.3499999999999988</v>
      </c>
      <c r="AD679" s="2">
        <f>1*4.05*6.35</f>
        <v>25.717499999999998</v>
      </c>
      <c r="AE679" s="4">
        <v>1</v>
      </c>
      <c r="AF679" s="4">
        <v>4.05</v>
      </c>
      <c r="AG679" s="4">
        <v>6.3499999999999988</v>
      </c>
      <c r="AH679" s="2">
        <f>1*9.05*5.35</f>
        <v>48.417500000000004</v>
      </c>
      <c r="AI679" s="4">
        <v>1</v>
      </c>
      <c r="AJ679" s="4">
        <v>9.0500000000000007</v>
      </c>
      <c r="AK679" s="4">
        <v>5.3499999999999988</v>
      </c>
    </row>
    <row r="680" spans="22:37" x14ac:dyDescent="0.25">
      <c r="V680" s="2">
        <f>1*4*9.35000000000001</f>
        <v>37.400000000000041</v>
      </c>
      <c r="W680" s="4">
        <v>1</v>
      </c>
      <c r="X680" s="4">
        <v>4</v>
      </c>
      <c r="Y680" s="4">
        <v>9.350000000000005</v>
      </c>
      <c r="Z680" s="2">
        <f>1*9*8.35000000000001</f>
        <v>75.150000000000091</v>
      </c>
      <c r="AA680" s="4">
        <v>1</v>
      </c>
      <c r="AB680" s="4">
        <v>9</v>
      </c>
      <c r="AC680" s="4">
        <v>8.350000000000005</v>
      </c>
      <c r="AD680" s="2">
        <f>1*4.05*7.35</f>
        <v>29.767499999999998</v>
      </c>
      <c r="AE680" s="4">
        <v>1</v>
      </c>
      <c r="AF680" s="4">
        <v>4.05</v>
      </c>
      <c r="AG680" s="4">
        <v>7.3499999999999988</v>
      </c>
      <c r="AH680" s="2">
        <f>1*9.05*6.35</f>
        <v>57.467500000000001</v>
      </c>
      <c r="AI680" s="4">
        <v>1</v>
      </c>
      <c r="AJ680" s="4">
        <v>9.0500000000000007</v>
      </c>
      <c r="AK680" s="4">
        <v>6.3499999999999988</v>
      </c>
    </row>
    <row r="681" spans="22:37" x14ac:dyDescent="0.25">
      <c r="V681" s="2">
        <f>1*4*10.35</f>
        <v>41.4</v>
      </c>
      <c r="W681" s="4">
        <v>1</v>
      </c>
      <c r="X681" s="4">
        <v>4</v>
      </c>
      <c r="Y681" s="4">
        <v>10.350000000000005</v>
      </c>
      <c r="Z681" s="2">
        <f>1*9*9.35000000000001</f>
        <v>84.150000000000091</v>
      </c>
      <c r="AA681" s="4">
        <v>1</v>
      </c>
      <c r="AB681" s="4">
        <v>9</v>
      </c>
      <c r="AC681" s="4">
        <v>9.350000000000005</v>
      </c>
      <c r="AD681" s="2">
        <f>1*4.05*8.35000000000001</f>
        <v>33.817500000000038</v>
      </c>
      <c r="AE681" s="4">
        <v>1</v>
      </c>
      <c r="AF681" s="4">
        <v>4.05</v>
      </c>
      <c r="AG681" s="4">
        <v>8.350000000000005</v>
      </c>
      <c r="AH681" s="2">
        <f>1*9.05*7.35</f>
        <v>66.517499999999998</v>
      </c>
      <c r="AI681" s="4">
        <v>1</v>
      </c>
      <c r="AJ681" s="4">
        <v>9.0500000000000007</v>
      </c>
      <c r="AK681" s="4">
        <v>7.3499999999999988</v>
      </c>
    </row>
    <row r="682" spans="22:37" x14ac:dyDescent="0.25">
      <c r="V682" s="2">
        <f>1*4*1.4</f>
        <v>5.6</v>
      </c>
      <c r="W682" s="4">
        <v>1</v>
      </c>
      <c r="X682" s="4">
        <v>4</v>
      </c>
      <c r="Y682" s="4">
        <v>1.4000000000000004</v>
      </c>
      <c r="Z682" s="2">
        <f>1*9*10.35</f>
        <v>93.149999999999991</v>
      </c>
      <c r="AA682" s="4">
        <v>1</v>
      </c>
      <c r="AB682" s="4">
        <v>9</v>
      </c>
      <c r="AC682" s="4">
        <v>10.350000000000005</v>
      </c>
      <c r="AD682" s="2">
        <f>1*4.05*9.35000000000001</f>
        <v>37.867500000000042</v>
      </c>
      <c r="AE682" s="4">
        <v>1</v>
      </c>
      <c r="AF682" s="4">
        <v>4.05</v>
      </c>
      <c r="AG682" s="4">
        <v>9.350000000000005</v>
      </c>
      <c r="AH682" s="2">
        <f>1*9.05*8.35000000000001</f>
        <v>75.567500000000095</v>
      </c>
      <c r="AI682" s="4">
        <v>1</v>
      </c>
      <c r="AJ682" s="4">
        <v>9.0500000000000007</v>
      </c>
      <c r="AK682" s="4">
        <v>8.350000000000005</v>
      </c>
    </row>
    <row r="683" spans="22:37" x14ac:dyDescent="0.25">
      <c r="V683" s="2">
        <f>1*4*2.4</f>
        <v>9.6</v>
      </c>
      <c r="W683" s="4">
        <v>1</v>
      </c>
      <c r="X683" s="4">
        <v>4</v>
      </c>
      <c r="Y683" s="4">
        <v>2.3999999999999986</v>
      </c>
      <c r="Z683" s="2">
        <f>1*9*1.4</f>
        <v>12.6</v>
      </c>
      <c r="AA683" s="4">
        <v>1</v>
      </c>
      <c r="AB683" s="4">
        <v>9</v>
      </c>
      <c r="AC683" s="4">
        <v>1.4000000000000004</v>
      </c>
      <c r="AD683" s="2">
        <f>1*4.05*10.35</f>
        <v>41.917499999999997</v>
      </c>
      <c r="AE683" s="4">
        <v>1</v>
      </c>
      <c r="AF683" s="4">
        <v>4.05</v>
      </c>
      <c r="AG683" s="4">
        <v>10.350000000000005</v>
      </c>
      <c r="AH683" s="2">
        <f>1*9.05*9.35000000000001</f>
        <v>84.617500000000106</v>
      </c>
      <c r="AI683" s="4">
        <v>1</v>
      </c>
      <c r="AJ683" s="4">
        <v>9.0500000000000007</v>
      </c>
      <c r="AK683" s="4">
        <v>9.350000000000005</v>
      </c>
    </row>
    <row r="684" spans="22:37" x14ac:dyDescent="0.25">
      <c r="V684" s="2">
        <f>1*4*3.4</f>
        <v>13.6</v>
      </c>
      <c r="W684" s="4">
        <v>1</v>
      </c>
      <c r="X684" s="4">
        <v>4</v>
      </c>
      <c r="Y684" s="4">
        <v>3.3999999999999986</v>
      </c>
      <c r="Z684" s="2">
        <f>1*9*2.4</f>
        <v>21.599999999999998</v>
      </c>
      <c r="AA684" s="4">
        <v>1</v>
      </c>
      <c r="AB684" s="4">
        <v>9</v>
      </c>
      <c r="AC684" s="4">
        <v>2.3999999999999986</v>
      </c>
      <c r="AD684" s="2">
        <f>1*4.05*1.4</f>
        <v>5.669999999999999</v>
      </c>
      <c r="AE684" s="4">
        <v>1</v>
      </c>
      <c r="AF684" s="4">
        <v>4.05</v>
      </c>
      <c r="AG684" s="4">
        <v>1.4000000000000004</v>
      </c>
      <c r="AH684" s="2">
        <f>1*9.05*10.35</f>
        <v>93.667500000000004</v>
      </c>
      <c r="AI684" s="4">
        <v>1</v>
      </c>
      <c r="AJ684" s="4">
        <v>9.0500000000000007</v>
      </c>
      <c r="AK684" s="4">
        <v>10.350000000000005</v>
      </c>
    </row>
    <row r="685" spans="22:37" x14ac:dyDescent="0.25">
      <c r="V685" s="2">
        <f>1*4*4.4</f>
        <v>17.600000000000001</v>
      </c>
      <c r="W685" s="4">
        <v>1</v>
      </c>
      <c r="X685" s="4">
        <v>4</v>
      </c>
      <c r="Y685" s="4">
        <v>4.3999999999999986</v>
      </c>
      <c r="Z685" s="2">
        <f>1*9*3.4</f>
        <v>30.599999999999998</v>
      </c>
      <c r="AA685" s="4">
        <v>1</v>
      </c>
      <c r="AB685" s="4">
        <v>9</v>
      </c>
      <c r="AC685" s="4">
        <v>3.3999999999999986</v>
      </c>
      <c r="AD685" s="2">
        <f>1*4.05*2.4</f>
        <v>9.7199999999999989</v>
      </c>
      <c r="AE685" s="4">
        <v>1</v>
      </c>
      <c r="AF685" s="4">
        <v>4.05</v>
      </c>
      <c r="AG685" s="4">
        <v>2.3999999999999986</v>
      </c>
      <c r="AH685" s="2">
        <f>1*9.05*1.4</f>
        <v>12.67</v>
      </c>
      <c r="AI685" s="4">
        <v>1</v>
      </c>
      <c r="AJ685" s="4">
        <v>9.0500000000000007</v>
      </c>
      <c r="AK685" s="4">
        <v>1.4000000000000004</v>
      </c>
    </row>
    <row r="686" spans="22:37" x14ac:dyDescent="0.25">
      <c r="V686" s="2">
        <f>1*4*5.4</f>
        <v>21.6</v>
      </c>
      <c r="W686" s="4">
        <v>1</v>
      </c>
      <c r="X686" s="4">
        <v>4</v>
      </c>
      <c r="Y686" s="4">
        <v>5.3999999999999986</v>
      </c>
      <c r="Z686" s="2">
        <f>1*9*4.4</f>
        <v>39.6</v>
      </c>
      <c r="AA686" s="4">
        <v>1</v>
      </c>
      <c r="AB686" s="4">
        <v>9</v>
      </c>
      <c r="AC686" s="4">
        <v>4.3999999999999986</v>
      </c>
      <c r="AD686" s="2">
        <f>1*4.05*3.4</f>
        <v>13.77</v>
      </c>
      <c r="AE686" s="4">
        <v>1</v>
      </c>
      <c r="AF686" s="4">
        <v>4.05</v>
      </c>
      <c r="AG686" s="4">
        <v>3.3999999999999986</v>
      </c>
      <c r="AH686" s="2">
        <f>1*9.05*2.4</f>
        <v>21.720000000000002</v>
      </c>
      <c r="AI686" s="4">
        <v>1</v>
      </c>
      <c r="AJ686" s="4">
        <v>9.0500000000000007</v>
      </c>
      <c r="AK686" s="4">
        <v>2.3999999999999986</v>
      </c>
    </row>
    <row r="687" spans="22:37" x14ac:dyDescent="0.25">
      <c r="V687" s="2">
        <f>1*4*6.4</f>
        <v>25.6</v>
      </c>
      <c r="W687" s="4">
        <v>1</v>
      </c>
      <c r="X687" s="4">
        <v>4</v>
      </c>
      <c r="Y687" s="4">
        <v>6.3999999999999986</v>
      </c>
      <c r="Z687" s="2">
        <f>1*9*5.4</f>
        <v>48.6</v>
      </c>
      <c r="AA687" s="4">
        <v>1</v>
      </c>
      <c r="AB687" s="4">
        <v>9</v>
      </c>
      <c r="AC687" s="4">
        <v>5.3999999999999986</v>
      </c>
      <c r="AD687" s="2">
        <f>1*4.05*4.4</f>
        <v>17.82</v>
      </c>
      <c r="AE687" s="4">
        <v>1</v>
      </c>
      <c r="AF687" s="4">
        <v>4.05</v>
      </c>
      <c r="AG687" s="4">
        <v>4.3999999999999986</v>
      </c>
      <c r="AH687" s="2">
        <f>1*9.05*3.4</f>
        <v>30.770000000000003</v>
      </c>
      <c r="AI687" s="4">
        <v>1</v>
      </c>
      <c r="AJ687" s="4">
        <v>9.0500000000000007</v>
      </c>
      <c r="AK687" s="4">
        <v>3.3999999999999986</v>
      </c>
    </row>
    <row r="688" spans="22:37" x14ac:dyDescent="0.25">
      <c r="V688" s="2">
        <f>1*4*7.4</f>
        <v>29.6</v>
      </c>
      <c r="W688" s="4">
        <v>1</v>
      </c>
      <c r="X688" s="4">
        <v>4</v>
      </c>
      <c r="Y688" s="4">
        <v>7.3999999999999986</v>
      </c>
      <c r="Z688" s="2">
        <f>1*9*6.4</f>
        <v>57.6</v>
      </c>
      <c r="AA688" s="4">
        <v>1</v>
      </c>
      <c r="AB688" s="4">
        <v>9</v>
      </c>
      <c r="AC688" s="4">
        <v>6.3999999999999986</v>
      </c>
      <c r="AD688" s="2">
        <f>1*4.05*5.4</f>
        <v>21.87</v>
      </c>
      <c r="AE688" s="4">
        <v>1</v>
      </c>
      <c r="AF688" s="4">
        <v>4.05</v>
      </c>
      <c r="AG688" s="4">
        <v>5.3999999999999986</v>
      </c>
      <c r="AH688" s="2">
        <f>1*9.05*4.4</f>
        <v>39.820000000000007</v>
      </c>
      <c r="AI688" s="4">
        <v>1</v>
      </c>
      <c r="AJ688" s="4">
        <v>9.0500000000000007</v>
      </c>
      <c r="AK688" s="4">
        <v>4.3999999999999986</v>
      </c>
    </row>
    <row r="689" spans="22:37" x14ac:dyDescent="0.25">
      <c r="V689" s="2">
        <f>1*4*8.40000000000001</f>
        <v>33.600000000000037</v>
      </c>
      <c r="W689" s="4">
        <v>1</v>
      </c>
      <c r="X689" s="4">
        <v>4</v>
      </c>
      <c r="Y689" s="4">
        <v>8.4000000000000057</v>
      </c>
      <c r="Z689" s="2">
        <f>1*9*7.4</f>
        <v>66.600000000000009</v>
      </c>
      <c r="AA689" s="4">
        <v>1</v>
      </c>
      <c r="AB689" s="4">
        <v>9</v>
      </c>
      <c r="AC689" s="4">
        <v>7.3999999999999986</v>
      </c>
      <c r="AD689" s="2">
        <f>1*4.05*6.4</f>
        <v>25.92</v>
      </c>
      <c r="AE689" s="4">
        <v>1</v>
      </c>
      <c r="AF689" s="4">
        <v>4.05</v>
      </c>
      <c r="AG689" s="4">
        <v>6.3999999999999986</v>
      </c>
      <c r="AH689" s="2">
        <f>1*9.05*5.4</f>
        <v>48.870000000000005</v>
      </c>
      <c r="AI689" s="4">
        <v>1</v>
      </c>
      <c r="AJ689" s="4">
        <v>9.0500000000000007</v>
      </c>
      <c r="AK689" s="4">
        <v>5.3999999999999986</v>
      </c>
    </row>
    <row r="690" spans="22:37" x14ac:dyDescent="0.25">
      <c r="V690" s="2">
        <f>1*4*9.40000000000001</f>
        <v>37.600000000000037</v>
      </c>
      <c r="W690" s="4">
        <v>1</v>
      </c>
      <c r="X690" s="4">
        <v>4</v>
      </c>
      <c r="Y690" s="4">
        <v>9.4000000000000057</v>
      </c>
      <c r="Z690" s="2">
        <f>1*9*8.40000000000001</f>
        <v>75.60000000000008</v>
      </c>
      <c r="AA690" s="4">
        <v>1</v>
      </c>
      <c r="AB690" s="4">
        <v>9</v>
      </c>
      <c r="AC690" s="4">
        <v>8.4000000000000057</v>
      </c>
      <c r="AD690" s="2">
        <f>1*4.05*7.4</f>
        <v>29.97</v>
      </c>
      <c r="AE690" s="4">
        <v>1</v>
      </c>
      <c r="AF690" s="4">
        <v>4.05</v>
      </c>
      <c r="AG690" s="4">
        <v>7.3999999999999986</v>
      </c>
      <c r="AH690" s="2">
        <f>1*9.05*6.4</f>
        <v>57.920000000000009</v>
      </c>
      <c r="AI690" s="4">
        <v>1</v>
      </c>
      <c r="AJ690" s="4">
        <v>9.0500000000000007</v>
      </c>
      <c r="AK690" s="4">
        <v>6.3999999999999986</v>
      </c>
    </row>
    <row r="691" spans="22:37" x14ac:dyDescent="0.25">
      <c r="V691" s="2">
        <f>1*4*10.4</f>
        <v>41.6</v>
      </c>
      <c r="W691" s="4">
        <v>1</v>
      </c>
      <c r="X691" s="4">
        <v>4</v>
      </c>
      <c r="Y691" s="4">
        <v>10.400000000000006</v>
      </c>
      <c r="Z691" s="2">
        <f>1*9*9.40000000000001</f>
        <v>84.60000000000008</v>
      </c>
      <c r="AA691" s="4">
        <v>1</v>
      </c>
      <c r="AB691" s="4">
        <v>9</v>
      </c>
      <c r="AC691" s="4">
        <v>9.4000000000000057</v>
      </c>
      <c r="AD691" s="2">
        <f>1*4.05*8.40000000000001</f>
        <v>34.020000000000039</v>
      </c>
      <c r="AE691" s="4">
        <v>1</v>
      </c>
      <c r="AF691" s="4">
        <v>4.05</v>
      </c>
      <c r="AG691" s="4">
        <v>8.4000000000000057</v>
      </c>
      <c r="AH691" s="2">
        <f>1*9.05*7.4</f>
        <v>66.970000000000013</v>
      </c>
      <c r="AI691" s="4">
        <v>1</v>
      </c>
      <c r="AJ691" s="4">
        <v>9.0500000000000007</v>
      </c>
      <c r="AK691" s="4">
        <v>7.3999999999999986</v>
      </c>
    </row>
    <row r="692" spans="22:37" x14ac:dyDescent="0.25">
      <c r="V692" s="2">
        <f>1*4*1.45</f>
        <v>5.8</v>
      </c>
      <c r="W692" s="4">
        <v>1</v>
      </c>
      <c r="X692" s="4">
        <v>4</v>
      </c>
      <c r="Y692" s="4">
        <v>1.4500000000000004</v>
      </c>
      <c r="Z692" s="2">
        <f>1*9*10.4</f>
        <v>93.600000000000009</v>
      </c>
      <c r="AA692" s="4">
        <v>1</v>
      </c>
      <c r="AB692" s="4">
        <v>9</v>
      </c>
      <c r="AC692" s="4">
        <v>10.400000000000006</v>
      </c>
      <c r="AD692" s="2">
        <f>1*4.05*9.40000000000001</f>
        <v>38.070000000000036</v>
      </c>
      <c r="AE692" s="4">
        <v>1</v>
      </c>
      <c r="AF692" s="4">
        <v>4.05</v>
      </c>
      <c r="AG692" s="4">
        <v>9.4000000000000057</v>
      </c>
      <c r="AH692" s="2">
        <f>1*9.05*8.40000000000001</f>
        <v>76.020000000000095</v>
      </c>
      <c r="AI692" s="4">
        <v>1</v>
      </c>
      <c r="AJ692" s="4">
        <v>9.0500000000000007</v>
      </c>
      <c r="AK692" s="4">
        <v>8.4000000000000057</v>
      </c>
    </row>
    <row r="693" spans="22:37" x14ac:dyDescent="0.25">
      <c r="V693" s="2">
        <f>1*4*2.45</f>
        <v>9.8000000000000007</v>
      </c>
      <c r="W693" s="4">
        <v>1</v>
      </c>
      <c r="X693" s="4">
        <v>4</v>
      </c>
      <c r="Y693" s="4">
        <v>2.4499999999999984</v>
      </c>
      <c r="Z693" s="2">
        <f>1*9*1.45</f>
        <v>13.049999999999999</v>
      </c>
      <c r="AA693" s="4">
        <v>1</v>
      </c>
      <c r="AB693" s="4">
        <v>9</v>
      </c>
      <c r="AC693" s="4">
        <v>1.4500000000000004</v>
      </c>
      <c r="AD693" s="2">
        <f>1*4.05*10.4</f>
        <v>42.12</v>
      </c>
      <c r="AE693" s="4">
        <v>1</v>
      </c>
      <c r="AF693" s="4">
        <v>4.05</v>
      </c>
      <c r="AG693" s="4">
        <v>10.400000000000006</v>
      </c>
      <c r="AH693" s="2">
        <f>1*9.05*9.40000000000001</f>
        <v>85.070000000000093</v>
      </c>
      <c r="AI693" s="4">
        <v>1</v>
      </c>
      <c r="AJ693" s="4">
        <v>9.0500000000000007</v>
      </c>
      <c r="AK693" s="4">
        <v>9.4000000000000057</v>
      </c>
    </row>
    <row r="694" spans="22:37" x14ac:dyDescent="0.25">
      <c r="V694" s="2">
        <f>1*4*3.45</f>
        <v>13.8</v>
      </c>
      <c r="W694" s="4">
        <v>1</v>
      </c>
      <c r="X694" s="4">
        <v>4</v>
      </c>
      <c r="Y694" s="4">
        <v>3.4499999999999984</v>
      </c>
      <c r="Z694" s="2">
        <f>1*9*2.45</f>
        <v>22.05</v>
      </c>
      <c r="AA694" s="4">
        <v>1</v>
      </c>
      <c r="AB694" s="4">
        <v>9</v>
      </c>
      <c r="AC694" s="4">
        <v>2.4499999999999984</v>
      </c>
      <c r="AD694" s="2">
        <f>1*4.05*1.45</f>
        <v>5.8724999999999996</v>
      </c>
      <c r="AE694" s="4">
        <v>1</v>
      </c>
      <c r="AF694" s="4">
        <v>4.05</v>
      </c>
      <c r="AG694" s="4">
        <v>1.4500000000000004</v>
      </c>
      <c r="AH694" s="2">
        <f>1*9.05*10.4</f>
        <v>94.12</v>
      </c>
      <c r="AI694" s="4">
        <v>1</v>
      </c>
      <c r="AJ694" s="4">
        <v>9.0500000000000007</v>
      </c>
      <c r="AK694" s="4">
        <v>10.400000000000006</v>
      </c>
    </row>
    <row r="695" spans="22:37" x14ac:dyDescent="0.25">
      <c r="V695" s="2">
        <f>1*4*4.45</f>
        <v>17.8</v>
      </c>
      <c r="W695" s="4">
        <v>1</v>
      </c>
      <c r="X695" s="4">
        <v>4</v>
      </c>
      <c r="Y695" s="4">
        <v>4.4499999999999984</v>
      </c>
      <c r="Z695" s="2">
        <f>1*9*3.45</f>
        <v>31.05</v>
      </c>
      <c r="AA695" s="4">
        <v>1</v>
      </c>
      <c r="AB695" s="4">
        <v>9</v>
      </c>
      <c r="AC695" s="4">
        <v>3.4499999999999984</v>
      </c>
      <c r="AD695" s="2">
        <f>1*4.05*2.45</f>
        <v>9.9224999999999994</v>
      </c>
      <c r="AE695" s="4">
        <v>1</v>
      </c>
      <c r="AF695" s="4">
        <v>4.05</v>
      </c>
      <c r="AG695" s="4">
        <v>2.4499999999999984</v>
      </c>
      <c r="AH695" s="2">
        <f>1*9.05*1.45</f>
        <v>13.1225</v>
      </c>
      <c r="AI695" s="4">
        <v>1</v>
      </c>
      <c r="AJ695" s="4">
        <v>9.0500000000000007</v>
      </c>
      <c r="AK695" s="4">
        <v>1.4500000000000004</v>
      </c>
    </row>
    <row r="696" spans="22:37" x14ac:dyDescent="0.25">
      <c r="V696" s="2">
        <f>1*4*5.45</f>
        <v>21.8</v>
      </c>
      <c r="W696" s="4">
        <v>1</v>
      </c>
      <c r="X696" s="4">
        <v>4</v>
      </c>
      <c r="Y696" s="4">
        <v>5.4499999999999984</v>
      </c>
      <c r="Z696" s="2">
        <f>1*9*4.45</f>
        <v>40.050000000000004</v>
      </c>
      <c r="AA696" s="4">
        <v>1</v>
      </c>
      <c r="AB696" s="4">
        <v>9</v>
      </c>
      <c r="AC696" s="4">
        <v>4.4499999999999984</v>
      </c>
      <c r="AD696" s="2">
        <f>1*4.05*3.45</f>
        <v>13.9725</v>
      </c>
      <c r="AE696" s="4">
        <v>1</v>
      </c>
      <c r="AF696" s="4">
        <v>4.05</v>
      </c>
      <c r="AG696" s="4">
        <v>3.4499999999999984</v>
      </c>
      <c r="AH696" s="2">
        <f>1*9.05*2.45</f>
        <v>22.172500000000003</v>
      </c>
      <c r="AI696" s="4">
        <v>1</v>
      </c>
      <c r="AJ696" s="4">
        <v>9.0500000000000007</v>
      </c>
      <c r="AK696" s="4">
        <v>2.4499999999999984</v>
      </c>
    </row>
    <row r="697" spans="22:37" x14ac:dyDescent="0.25">
      <c r="V697" s="2">
        <f>1*4*6.45</f>
        <v>25.8</v>
      </c>
      <c r="W697" s="4">
        <v>1</v>
      </c>
      <c r="X697" s="4">
        <v>4</v>
      </c>
      <c r="Y697" s="4">
        <v>6.4499999999999984</v>
      </c>
      <c r="Z697" s="2">
        <f>1*9*5.45</f>
        <v>49.050000000000004</v>
      </c>
      <c r="AA697" s="4">
        <v>1</v>
      </c>
      <c r="AB697" s="4">
        <v>9</v>
      </c>
      <c r="AC697" s="4">
        <v>5.4499999999999984</v>
      </c>
      <c r="AD697" s="2">
        <f>1*4.05*4.45</f>
        <v>18.022500000000001</v>
      </c>
      <c r="AE697" s="4">
        <v>1</v>
      </c>
      <c r="AF697" s="4">
        <v>4.05</v>
      </c>
      <c r="AG697" s="4">
        <v>4.4499999999999984</v>
      </c>
      <c r="AH697" s="2">
        <f>1*9.05*3.45</f>
        <v>31.222500000000004</v>
      </c>
      <c r="AI697" s="4">
        <v>1</v>
      </c>
      <c r="AJ697" s="4">
        <v>9.0500000000000007</v>
      </c>
      <c r="AK697" s="4">
        <v>3.4499999999999984</v>
      </c>
    </row>
    <row r="698" spans="22:37" x14ac:dyDescent="0.25">
      <c r="V698" s="2">
        <f>1*4*7.45</f>
        <v>29.8</v>
      </c>
      <c r="W698" s="4">
        <v>1</v>
      </c>
      <c r="X698" s="4">
        <v>4</v>
      </c>
      <c r="Y698" s="4">
        <v>7.4499999999999984</v>
      </c>
      <c r="Z698" s="2">
        <f>1*9*6.45</f>
        <v>58.050000000000004</v>
      </c>
      <c r="AA698" s="4">
        <v>1</v>
      </c>
      <c r="AB698" s="4">
        <v>9</v>
      </c>
      <c r="AC698" s="4">
        <v>6.4499999999999984</v>
      </c>
      <c r="AD698" s="2">
        <f>1*4.05*5.45</f>
        <v>22.072499999999998</v>
      </c>
      <c r="AE698" s="4">
        <v>1</v>
      </c>
      <c r="AF698" s="4">
        <v>4.05</v>
      </c>
      <c r="AG698" s="4">
        <v>5.4499999999999984</v>
      </c>
      <c r="AH698" s="2">
        <f>1*9.05*4.45</f>
        <v>40.272500000000008</v>
      </c>
      <c r="AI698" s="4">
        <v>1</v>
      </c>
      <c r="AJ698" s="4">
        <v>9.0500000000000007</v>
      </c>
      <c r="AK698" s="4">
        <v>4.4499999999999984</v>
      </c>
    </row>
    <row r="699" spans="22:37" x14ac:dyDescent="0.25">
      <c r="V699" s="2">
        <f>1*4*8.45000000000001</f>
        <v>33.80000000000004</v>
      </c>
      <c r="W699" s="4">
        <v>1</v>
      </c>
      <c r="X699" s="4">
        <v>4</v>
      </c>
      <c r="Y699" s="4">
        <v>8.4500000000000064</v>
      </c>
      <c r="Z699" s="2">
        <f>1*9*7.45</f>
        <v>67.05</v>
      </c>
      <c r="AA699" s="4">
        <v>1</v>
      </c>
      <c r="AB699" s="4">
        <v>9</v>
      </c>
      <c r="AC699" s="4">
        <v>7.4499999999999984</v>
      </c>
      <c r="AD699" s="2">
        <f>1*4.05*6.45</f>
        <v>26.122499999999999</v>
      </c>
      <c r="AE699" s="4">
        <v>1</v>
      </c>
      <c r="AF699" s="4">
        <v>4.05</v>
      </c>
      <c r="AG699" s="4">
        <v>6.4499999999999984</v>
      </c>
      <c r="AH699" s="2">
        <f>1*9.05*5.45</f>
        <v>49.322500000000005</v>
      </c>
      <c r="AI699" s="4">
        <v>1</v>
      </c>
      <c r="AJ699" s="4">
        <v>9.0500000000000007</v>
      </c>
      <c r="AK699" s="4">
        <v>5.4499999999999984</v>
      </c>
    </row>
    <row r="700" spans="22:37" x14ac:dyDescent="0.25">
      <c r="V700" s="2">
        <f>1*4*9.45000000000001</f>
        <v>37.80000000000004</v>
      </c>
      <c r="W700" s="4">
        <v>1</v>
      </c>
      <c r="X700" s="4">
        <v>4</v>
      </c>
      <c r="Y700" s="4">
        <v>9.4500000000000064</v>
      </c>
      <c r="Z700" s="2">
        <f>1*9*8.45000000000001</f>
        <v>76.050000000000097</v>
      </c>
      <c r="AA700" s="4">
        <v>1</v>
      </c>
      <c r="AB700" s="4">
        <v>9</v>
      </c>
      <c r="AC700" s="4">
        <v>8.4500000000000064</v>
      </c>
      <c r="AD700" s="2">
        <f>1*4.05*7.45</f>
        <v>30.172499999999999</v>
      </c>
      <c r="AE700" s="4">
        <v>1</v>
      </c>
      <c r="AF700" s="4">
        <v>4.05</v>
      </c>
      <c r="AG700" s="4">
        <v>7.4499999999999984</v>
      </c>
      <c r="AH700" s="2">
        <f>1*9.05*6.45</f>
        <v>58.372500000000009</v>
      </c>
      <c r="AI700" s="4">
        <v>1</v>
      </c>
      <c r="AJ700" s="4">
        <v>9.0500000000000007</v>
      </c>
      <c r="AK700" s="4">
        <v>6.4499999999999984</v>
      </c>
    </row>
    <row r="701" spans="22:37" x14ac:dyDescent="0.25">
      <c r="V701" s="2">
        <f>1*4*10.45</f>
        <v>41.8</v>
      </c>
      <c r="W701" s="4">
        <v>1</v>
      </c>
      <c r="X701" s="4">
        <v>4</v>
      </c>
      <c r="Y701" s="4">
        <v>10.450000000000006</v>
      </c>
      <c r="Z701" s="2">
        <f>1*9*9.45000000000001</f>
        <v>85.050000000000097</v>
      </c>
      <c r="AA701" s="4">
        <v>1</v>
      </c>
      <c r="AB701" s="4">
        <v>9</v>
      </c>
      <c r="AC701" s="4">
        <v>9.4500000000000064</v>
      </c>
      <c r="AD701" s="2">
        <f>1*4.05*8.45000000000001</f>
        <v>34.222500000000039</v>
      </c>
      <c r="AE701" s="4">
        <v>1</v>
      </c>
      <c r="AF701" s="4">
        <v>4.05</v>
      </c>
      <c r="AG701" s="4">
        <v>8.4500000000000064</v>
      </c>
      <c r="AH701" s="2">
        <f>1*9.05*7.45</f>
        <v>67.422500000000014</v>
      </c>
      <c r="AI701" s="4">
        <v>1</v>
      </c>
      <c r="AJ701" s="4">
        <v>9.0500000000000007</v>
      </c>
      <c r="AK701" s="4">
        <v>7.4499999999999984</v>
      </c>
    </row>
    <row r="702" spans="22:37" x14ac:dyDescent="0.25">
      <c r="V702" s="2">
        <f>1*4*1.5</f>
        <v>6</v>
      </c>
      <c r="W702" s="4">
        <v>1</v>
      </c>
      <c r="X702" s="4">
        <v>4</v>
      </c>
      <c r="Y702" s="4">
        <v>1.5000000000000004</v>
      </c>
      <c r="Z702" s="2">
        <f>1*9*10.45</f>
        <v>94.05</v>
      </c>
      <c r="AA702" s="4">
        <v>1</v>
      </c>
      <c r="AB702" s="4">
        <v>9</v>
      </c>
      <c r="AC702" s="4">
        <v>10.450000000000006</v>
      </c>
      <c r="AD702" s="2">
        <f>1*4.05*9.45000000000001</f>
        <v>38.272500000000036</v>
      </c>
      <c r="AE702" s="4">
        <v>1</v>
      </c>
      <c r="AF702" s="4">
        <v>4.05</v>
      </c>
      <c r="AG702" s="4">
        <v>9.4500000000000064</v>
      </c>
      <c r="AH702" s="2">
        <f>1*9.05*8.45000000000001</f>
        <v>76.472500000000096</v>
      </c>
      <c r="AI702" s="4">
        <v>1</v>
      </c>
      <c r="AJ702" s="4">
        <v>9.0500000000000007</v>
      </c>
      <c r="AK702" s="4">
        <v>8.4500000000000064</v>
      </c>
    </row>
    <row r="703" spans="22:37" x14ac:dyDescent="0.25">
      <c r="V703" s="2">
        <f>1*4*2.5</f>
        <v>10</v>
      </c>
      <c r="W703" s="4">
        <v>1</v>
      </c>
      <c r="X703" s="4">
        <v>4</v>
      </c>
      <c r="Y703" s="4">
        <v>2.4999999999999982</v>
      </c>
      <c r="Z703" s="2">
        <f>1*9*1.5</f>
        <v>13.5</v>
      </c>
      <c r="AA703" s="4">
        <v>1</v>
      </c>
      <c r="AB703" s="4">
        <v>9</v>
      </c>
      <c r="AC703" s="4">
        <v>1.5000000000000004</v>
      </c>
      <c r="AD703" s="2">
        <f>1*4.05*10.45</f>
        <v>42.322499999999998</v>
      </c>
      <c r="AE703" s="4">
        <v>1</v>
      </c>
      <c r="AF703" s="4">
        <v>4.05</v>
      </c>
      <c r="AG703" s="4">
        <v>10.450000000000006</v>
      </c>
      <c r="AH703" s="2">
        <f>1*9.05*9.45000000000001</f>
        <v>85.522500000000093</v>
      </c>
      <c r="AI703" s="4">
        <v>1</v>
      </c>
      <c r="AJ703" s="4">
        <v>9.0500000000000007</v>
      </c>
      <c r="AK703" s="4">
        <v>9.4500000000000064</v>
      </c>
    </row>
    <row r="704" spans="22:37" x14ac:dyDescent="0.25">
      <c r="V704" s="2">
        <f>1*4*3.5</f>
        <v>14</v>
      </c>
      <c r="W704" s="4">
        <v>1</v>
      </c>
      <c r="X704" s="4">
        <v>4</v>
      </c>
      <c r="Y704" s="4">
        <v>3.4999999999999982</v>
      </c>
      <c r="Z704" s="2">
        <f>1*9*2.5</f>
        <v>22.5</v>
      </c>
      <c r="AA704" s="4">
        <v>1</v>
      </c>
      <c r="AB704" s="4">
        <v>9</v>
      </c>
      <c r="AC704" s="4">
        <v>2.4999999999999982</v>
      </c>
      <c r="AD704" s="2">
        <f>1*4.05*1.5</f>
        <v>6.0749999999999993</v>
      </c>
      <c r="AE704" s="4">
        <v>1</v>
      </c>
      <c r="AF704" s="4">
        <v>4.05</v>
      </c>
      <c r="AG704" s="4">
        <v>1.5000000000000004</v>
      </c>
      <c r="AH704" s="2">
        <f>1*9.05*10.45</f>
        <v>94.572500000000005</v>
      </c>
      <c r="AI704" s="4">
        <v>1</v>
      </c>
      <c r="AJ704" s="4">
        <v>9.0500000000000007</v>
      </c>
      <c r="AK704" s="4">
        <v>10.450000000000006</v>
      </c>
    </row>
    <row r="705" spans="22:37" x14ac:dyDescent="0.25">
      <c r="V705" s="2">
        <f>1*4*4.5</f>
        <v>18</v>
      </c>
      <c r="W705" s="4">
        <v>1</v>
      </c>
      <c r="X705" s="4">
        <v>4</v>
      </c>
      <c r="Y705" s="4">
        <v>4.4999999999999982</v>
      </c>
      <c r="Z705" s="2">
        <f>1*9*3.5</f>
        <v>31.5</v>
      </c>
      <c r="AA705" s="4">
        <v>1</v>
      </c>
      <c r="AB705" s="4">
        <v>9</v>
      </c>
      <c r="AC705" s="4">
        <v>3.4999999999999982</v>
      </c>
      <c r="AD705" s="2">
        <f>1*4.05*2.5</f>
        <v>10.125</v>
      </c>
      <c r="AE705" s="4">
        <v>1</v>
      </c>
      <c r="AF705" s="4">
        <v>4.05</v>
      </c>
      <c r="AG705" s="4">
        <v>2.4999999999999982</v>
      </c>
      <c r="AH705" s="2">
        <f>1*9.05*1.5</f>
        <v>13.575000000000001</v>
      </c>
      <c r="AI705" s="4">
        <v>1</v>
      </c>
      <c r="AJ705" s="4">
        <v>9.0500000000000007</v>
      </c>
      <c r="AK705" s="4">
        <v>1.5000000000000004</v>
      </c>
    </row>
    <row r="706" spans="22:37" x14ac:dyDescent="0.25">
      <c r="V706" s="2">
        <f>1*4*5.5</f>
        <v>22</v>
      </c>
      <c r="W706" s="4">
        <v>1</v>
      </c>
      <c r="X706" s="4">
        <v>4</v>
      </c>
      <c r="Y706" s="4">
        <v>5.4999999999999982</v>
      </c>
      <c r="Z706" s="2">
        <f>1*9*4.5</f>
        <v>40.5</v>
      </c>
      <c r="AA706" s="4">
        <v>1</v>
      </c>
      <c r="AB706" s="4">
        <v>9</v>
      </c>
      <c r="AC706" s="4">
        <v>4.4999999999999982</v>
      </c>
      <c r="AD706" s="2">
        <f>1*4.05*3.5</f>
        <v>14.174999999999999</v>
      </c>
      <c r="AE706" s="4">
        <v>1</v>
      </c>
      <c r="AF706" s="4">
        <v>4.05</v>
      </c>
      <c r="AG706" s="4">
        <v>3.4999999999999982</v>
      </c>
      <c r="AH706" s="2">
        <f>1*9.05*2.5</f>
        <v>22.625</v>
      </c>
      <c r="AI706" s="4">
        <v>1</v>
      </c>
      <c r="AJ706" s="4">
        <v>9.0500000000000007</v>
      </c>
      <c r="AK706" s="4">
        <v>2.4999999999999982</v>
      </c>
    </row>
    <row r="707" spans="22:37" x14ac:dyDescent="0.25">
      <c r="V707" s="2">
        <f>1*4*6.5</f>
        <v>26</v>
      </c>
      <c r="W707" s="4">
        <v>1</v>
      </c>
      <c r="X707" s="4">
        <v>4</v>
      </c>
      <c r="Y707" s="4">
        <v>6.4999999999999982</v>
      </c>
      <c r="Z707" s="2">
        <f>1*9*5.5</f>
        <v>49.5</v>
      </c>
      <c r="AA707" s="4">
        <v>1</v>
      </c>
      <c r="AB707" s="4">
        <v>9</v>
      </c>
      <c r="AC707" s="4">
        <v>5.4999999999999982</v>
      </c>
      <c r="AD707" s="2">
        <f>1*4.05*4.5</f>
        <v>18.224999999999998</v>
      </c>
      <c r="AE707" s="4">
        <v>1</v>
      </c>
      <c r="AF707" s="4">
        <v>4.05</v>
      </c>
      <c r="AG707" s="4">
        <v>4.4999999999999982</v>
      </c>
      <c r="AH707" s="2">
        <f>1*9.05*3.5</f>
        <v>31.675000000000004</v>
      </c>
      <c r="AI707" s="4">
        <v>1</v>
      </c>
      <c r="AJ707" s="4">
        <v>9.0500000000000007</v>
      </c>
      <c r="AK707" s="4">
        <v>3.4999999999999982</v>
      </c>
    </row>
    <row r="708" spans="22:37" x14ac:dyDescent="0.25">
      <c r="V708" s="2">
        <f>1*4*7.5</f>
        <v>30</v>
      </c>
      <c r="W708" s="4">
        <v>1</v>
      </c>
      <c r="X708" s="4">
        <v>4</v>
      </c>
      <c r="Y708" s="4">
        <v>7.4999999999999982</v>
      </c>
      <c r="Z708" s="2">
        <f>1*9*6.5</f>
        <v>58.5</v>
      </c>
      <c r="AA708" s="4">
        <v>1</v>
      </c>
      <c r="AB708" s="4">
        <v>9</v>
      </c>
      <c r="AC708" s="4">
        <v>6.4999999999999982</v>
      </c>
      <c r="AD708" s="2">
        <f>1*4.05*5.5</f>
        <v>22.274999999999999</v>
      </c>
      <c r="AE708" s="4">
        <v>1</v>
      </c>
      <c r="AF708" s="4">
        <v>4.05</v>
      </c>
      <c r="AG708" s="4">
        <v>5.4999999999999982</v>
      </c>
      <c r="AH708" s="2">
        <f>1*9.05*4.5</f>
        <v>40.725000000000001</v>
      </c>
      <c r="AI708" s="4">
        <v>1</v>
      </c>
      <c r="AJ708" s="4">
        <v>9.0500000000000007</v>
      </c>
      <c r="AK708" s="4">
        <v>4.4999999999999982</v>
      </c>
    </row>
    <row r="709" spans="22:37" x14ac:dyDescent="0.25">
      <c r="V709" s="2">
        <f>1*4*8.50000000000001</f>
        <v>34.000000000000043</v>
      </c>
      <c r="W709" s="4">
        <v>1</v>
      </c>
      <c r="X709" s="4">
        <v>4</v>
      </c>
      <c r="Y709" s="4">
        <v>8.5000000000000071</v>
      </c>
      <c r="Z709" s="2">
        <f>1*9*7.5</f>
        <v>67.5</v>
      </c>
      <c r="AA709" s="4">
        <v>1</v>
      </c>
      <c r="AB709" s="4">
        <v>9</v>
      </c>
      <c r="AC709" s="4">
        <v>7.4999999999999982</v>
      </c>
      <c r="AD709" s="2">
        <f>1*4.05*6.5</f>
        <v>26.324999999999999</v>
      </c>
      <c r="AE709" s="4">
        <v>1</v>
      </c>
      <c r="AF709" s="4">
        <v>4.05</v>
      </c>
      <c r="AG709" s="4">
        <v>6.4999999999999982</v>
      </c>
      <c r="AH709" s="2">
        <f>1*9.05*5.5</f>
        <v>49.775000000000006</v>
      </c>
      <c r="AI709" s="4">
        <v>1</v>
      </c>
      <c r="AJ709" s="4">
        <v>9.0500000000000007</v>
      </c>
      <c r="AK709" s="4">
        <v>5.4999999999999982</v>
      </c>
    </row>
    <row r="710" spans="22:37" x14ac:dyDescent="0.25">
      <c r="V710" s="2">
        <f>1*4*9.50000000000001</f>
        <v>38.000000000000043</v>
      </c>
      <c r="W710" s="4">
        <v>1</v>
      </c>
      <c r="X710" s="4">
        <v>4</v>
      </c>
      <c r="Y710" s="4">
        <v>9.5000000000000071</v>
      </c>
      <c r="Z710" s="2">
        <f>1*9*8.50000000000001</f>
        <v>76.500000000000099</v>
      </c>
      <c r="AA710" s="4">
        <v>1</v>
      </c>
      <c r="AB710" s="4">
        <v>9</v>
      </c>
      <c r="AC710" s="4">
        <v>8.5000000000000071</v>
      </c>
      <c r="AD710" s="2">
        <f>1*4.05*7.5</f>
        <v>30.375</v>
      </c>
      <c r="AE710" s="4">
        <v>1</v>
      </c>
      <c r="AF710" s="4">
        <v>4.05</v>
      </c>
      <c r="AG710" s="4">
        <v>7.4999999999999982</v>
      </c>
      <c r="AH710" s="2">
        <f>1*9.05*6.5</f>
        <v>58.825000000000003</v>
      </c>
      <c r="AI710" s="4">
        <v>1</v>
      </c>
      <c r="AJ710" s="4">
        <v>9.0500000000000007</v>
      </c>
      <c r="AK710" s="4">
        <v>6.4999999999999982</v>
      </c>
    </row>
    <row r="711" spans="22:37" x14ac:dyDescent="0.25">
      <c r="V711" s="2">
        <f>1*4*10.5</f>
        <v>42</v>
      </c>
      <c r="W711" s="4">
        <v>1</v>
      </c>
      <c r="X711" s="4">
        <v>4</v>
      </c>
      <c r="Y711" s="4">
        <v>10.500000000000007</v>
      </c>
      <c r="Z711" s="2">
        <f>1*9*9.50000000000001</f>
        <v>85.500000000000099</v>
      </c>
      <c r="AA711" s="4">
        <v>1</v>
      </c>
      <c r="AB711" s="4">
        <v>9</v>
      </c>
      <c r="AC711" s="4">
        <v>9.5000000000000071</v>
      </c>
      <c r="AD711" s="2">
        <f>1*4.05*8.50000000000001</f>
        <v>34.42500000000004</v>
      </c>
      <c r="AE711" s="4">
        <v>1</v>
      </c>
      <c r="AF711" s="4">
        <v>4.05</v>
      </c>
      <c r="AG711" s="4">
        <v>8.5000000000000071</v>
      </c>
      <c r="AH711" s="2">
        <f>1*9.05*7.5</f>
        <v>67.875</v>
      </c>
      <c r="AI711" s="4">
        <v>1</v>
      </c>
      <c r="AJ711" s="4">
        <v>9.0500000000000007</v>
      </c>
      <c r="AK711" s="4">
        <v>7.4999999999999982</v>
      </c>
    </row>
    <row r="712" spans="22:37" x14ac:dyDescent="0.25">
      <c r="V712" s="2">
        <f>1*4*1.55</f>
        <v>6.2</v>
      </c>
      <c r="W712" s="4">
        <v>1</v>
      </c>
      <c r="X712" s="4">
        <v>4</v>
      </c>
      <c r="Y712" s="4">
        <v>1.5500000000000005</v>
      </c>
      <c r="Z712" s="2">
        <f>1*9*10.5</f>
        <v>94.5</v>
      </c>
      <c r="AA712" s="4">
        <v>1</v>
      </c>
      <c r="AB712" s="4">
        <v>9</v>
      </c>
      <c r="AC712" s="4">
        <v>10.500000000000007</v>
      </c>
      <c r="AD712" s="2">
        <f>1*4.05*9.50000000000001</f>
        <v>38.475000000000044</v>
      </c>
      <c r="AE712" s="4">
        <v>1</v>
      </c>
      <c r="AF712" s="4">
        <v>4.05</v>
      </c>
      <c r="AG712" s="4">
        <v>9.5000000000000071</v>
      </c>
      <c r="AH712" s="2">
        <f>1*9.05*8.50000000000001</f>
        <v>76.925000000000097</v>
      </c>
      <c r="AI712" s="4">
        <v>1</v>
      </c>
      <c r="AJ712" s="4">
        <v>9.0500000000000007</v>
      </c>
      <c r="AK712" s="4">
        <v>8.5000000000000071</v>
      </c>
    </row>
    <row r="713" spans="22:37" x14ac:dyDescent="0.25">
      <c r="V713" s="2">
        <f>1*4*2.55</f>
        <v>10.199999999999999</v>
      </c>
      <c r="W713" s="4">
        <v>1</v>
      </c>
      <c r="X713" s="4">
        <v>4</v>
      </c>
      <c r="Y713" s="4">
        <v>2.549999999999998</v>
      </c>
      <c r="Z713" s="2">
        <f>1*9*1.55</f>
        <v>13.950000000000001</v>
      </c>
      <c r="AA713" s="4">
        <v>1</v>
      </c>
      <c r="AB713" s="4">
        <v>9</v>
      </c>
      <c r="AC713" s="4">
        <v>1.5500000000000005</v>
      </c>
      <c r="AD713" s="2">
        <f>1*4.05*10.5</f>
        <v>42.524999999999999</v>
      </c>
      <c r="AE713" s="4">
        <v>1</v>
      </c>
      <c r="AF713" s="4">
        <v>4.05</v>
      </c>
      <c r="AG713" s="4">
        <v>10.500000000000007</v>
      </c>
      <c r="AH713" s="2">
        <f>1*9.05*9.50000000000001</f>
        <v>85.975000000000108</v>
      </c>
      <c r="AI713" s="4">
        <v>1</v>
      </c>
      <c r="AJ713" s="4">
        <v>9.0500000000000007</v>
      </c>
      <c r="AK713" s="4">
        <v>9.5000000000000071</v>
      </c>
    </row>
    <row r="714" spans="22:37" x14ac:dyDescent="0.25">
      <c r="V714" s="2">
        <f>1*4*3.55</f>
        <v>14.2</v>
      </c>
      <c r="W714" s="4">
        <v>1</v>
      </c>
      <c r="X714" s="4">
        <v>4</v>
      </c>
      <c r="Y714" s="4">
        <v>3.549999999999998</v>
      </c>
      <c r="Z714" s="2">
        <f>1*9*2.55</f>
        <v>22.95</v>
      </c>
      <c r="AA714" s="4">
        <v>1</v>
      </c>
      <c r="AB714" s="4">
        <v>9</v>
      </c>
      <c r="AC714" s="4">
        <v>2.549999999999998</v>
      </c>
      <c r="AD714" s="2">
        <f>1*4.05*1.55</f>
        <v>6.2774999999999999</v>
      </c>
      <c r="AE714" s="4">
        <v>1</v>
      </c>
      <c r="AF714" s="4">
        <v>4.05</v>
      </c>
      <c r="AG714" s="4">
        <v>1.5500000000000005</v>
      </c>
      <c r="AH714" s="2">
        <f>1*9.05*10.5</f>
        <v>95.025000000000006</v>
      </c>
      <c r="AI714" s="4">
        <v>1</v>
      </c>
      <c r="AJ714" s="4">
        <v>9.0500000000000007</v>
      </c>
      <c r="AK714" s="4">
        <v>10.500000000000007</v>
      </c>
    </row>
    <row r="715" spans="22:37" x14ac:dyDescent="0.25">
      <c r="V715" s="2">
        <f>1*4*4.55</f>
        <v>18.2</v>
      </c>
      <c r="W715" s="4">
        <v>1</v>
      </c>
      <c r="X715" s="4">
        <v>4</v>
      </c>
      <c r="Y715" s="4">
        <v>4.549999999999998</v>
      </c>
      <c r="Z715" s="2">
        <f>1*9*3.55</f>
        <v>31.95</v>
      </c>
      <c r="AA715" s="4">
        <v>1</v>
      </c>
      <c r="AB715" s="4">
        <v>9</v>
      </c>
      <c r="AC715" s="4">
        <v>3.549999999999998</v>
      </c>
      <c r="AD715" s="2">
        <f>1*4.05*2.55</f>
        <v>10.327499999999999</v>
      </c>
      <c r="AE715" s="4">
        <v>1</v>
      </c>
      <c r="AF715" s="4">
        <v>4.05</v>
      </c>
      <c r="AG715" s="4">
        <v>2.549999999999998</v>
      </c>
      <c r="AH715" s="2">
        <f>1*9.05*1.55</f>
        <v>14.027500000000002</v>
      </c>
      <c r="AI715" s="4">
        <v>1</v>
      </c>
      <c r="AJ715" s="4">
        <v>9.0500000000000007</v>
      </c>
      <c r="AK715" s="4">
        <v>1.5500000000000005</v>
      </c>
    </row>
    <row r="716" spans="22:37" x14ac:dyDescent="0.25">
      <c r="V716" s="2">
        <f>1*4*5.55</f>
        <v>22.2</v>
      </c>
      <c r="W716" s="4">
        <v>1</v>
      </c>
      <c r="X716" s="4">
        <v>4</v>
      </c>
      <c r="Y716" s="4">
        <v>5.549999999999998</v>
      </c>
      <c r="Z716" s="2">
        <f>1*9*4.55</f>
        <v>40.949999999999996</v>
      </c>
      <c r="AA716" s="4">
        <v>1</v>
      </c>
      <c r="AB716" s="4">
        <v>9</v>
      </c>
      <c r="AC716" s="4">
        <v>4.549999999999998</v>
      </c>
      <c r="AD716" s="2">
        <f>1*4.05*3.55</f>
        <v>14.3775</v>
      </c>
      <c r="AE716" s="4">
        <v>1</v>
      </c>
      <c r="AF716" s="4">
        <v>4.05</v>
      </c>
      <c r="AG716" s="4">
        <v>3.549999999999998</v>
      </c>
      <c r="AH716" s="2">
        <f>1*9.05*2.55</f>
        <v>23.077500000000001</v>
      </c>
      <c r="AI716" s="4">
        <v>1</v>
      </c>
      <c r="AJ716" s="4">
        <v>9.0500000000000007</v>
      </c>
      <c r="AK716" s="4">
        <v>2.549999999999998</v>
      </c>
    </row>
    <row r="717" spans="22:37" x14ac:dyDescent="0.25">
      <c r="V717" s="2">
        <f>1*4*6.55</f>
        <v>26.2</v>
      </c>
      <c r="W717" s="4">
        <v>1</v>
      </c>
      <c r="X717" s="4">
        <v>4</v>
      </c>
      <c r="Y717" s="4">
        <v>6.549999999999998</v>
      </c>
      <c r="Z717" s="2">
        <f>1*9*5.55</f>
        <v>49.949999999999996</v>
      </c>
      <c r="AA717" s="4">
        <v>1</v>
      </c>
      <c r="AB717" s="4">
        <v>9</v>
      </c>
      <c r="AC717" s="4">
        <v>5.549999999999998</v>
      </c>
      <c r="AD717" s="2">
        <f>1*4.05*4.55</f>
        <v>18.427499999999998</v>
      </c>
      <c r="AE717" s="4">
        <v>1</v>
      </c>
      <c r="AF717" s="4">
        <v>4.05</v>
      </c>
      <c r="AG717" s="4">
        <v>4.549999999999998</v>
      </c>
      <c r="AH717" s="2">
        <f>1*9.05*3.55</f>
        <v>32.127499999999998</v>
      </c>
      <c r="AI717" s="4">
        <v>1</v>
      </c>
      <c r="AJ717" s="4">
        <v>9.0500000000000007</v>
      </c>
      <c r="AK717" s="4">
        <v>3.549999999999998</v>
      </c>
    </row>
    <row r="718" spans="22:37" x14ac:dyDescent="0.25">
      <c r="V718" s="2">
        <f>1*4*7.55</f>
        <v>30.2</v>
      </c>
      <c r="W718" s="4">
        <v>1</v>
      </c>
      <c r="X718" s="4">
        <v>4</v>
      </c>
      <c r="Y718" s="4">
        <v>7.549999999999998</v>
      </c>
      <c r="Z718" s="2">
        <f>1*9*6.55</f>
        <v>58.949999999999996</v>
      </c>
      <c r="AA718" s="4">
        <v>1</v>
      </c>
      <c r="AB718" s="4">
        <v>9</v>
      </c>
      <c r="AC718" s="4">
        <v>6.549999999999998</v>
      </c>
      <c r="AD718" s="2">
        <f>1*4.05*5.55</f>
        <v>22.477499999999999</v>
      </c>
      <c r="AE718" s="4">
        <v>1</v>
      </c>
      <c r="AF718" s="4">
        <v>4.05</v>
      </c>
      <c r="AG718" s="4">
        <v>5.549999999999998</v>
      </c>
      <c r="AH718" s="2">
        <f>1*9.05*4.55</f>
        <v>41.177500000000002</v>
      </c>
      <c r="AI718" s="4">
        <v>1</v>
      </c>
      <c r="AJ718" s="4">
        <v>9.0500000000000007</v>
      </c>
      <c r="AK718" s="4">
        <v>4.549999999999998</v>
      </c>
    </row>
    <row r="719" spans="22:37" x14ac:dyDescent="0.25">
      <c r="V719" s="2">
        <f>1*4*8.55000000000001</f>
        <v>34.200000000000038</v>
      </c>
      <c r="W719" s="4">
        <v>1</v>
      </c>
      <c r="X719" s="4">
        <v>4</v>
      </c>
      <c r="Y719" s="4">
        <v>8.5500000000000078</v>
      </c>
      <c r="Z719" s="2">
        <f>1*9*7.55</f>
        <v>67.95</v>
      </c>
      <c r="AA719" s="4">
        <v>1</v>
      </c>
      <c r="AB719" s="4">
        <v>9</v>
      </c>
      <c r="AC719" s="4">
        <v>7.549999999999998</v>
      </c>
      <c r="AD719" s="2">
        <f>1*4.05*6.55</f>
        <v>26.5275</v>
      </c>
      <c r="AE719" s="4">
        <v>1</v>
      </c>
      <c r="AF719" s="4">
        <v>4.05</v>
      </c>
      <c r="AG719" s="4">
        <v>6.549999999999998</v>
      </c>
      <c r="AH719" s="2">
        <f>1*9.05*5.55</f>
        <v>50.227499999999999</v>
      </c>
      <c r="AI719" s="4">
        <v>1</v>
      </c>
      <c r="AJ719" s="4">
        <v>9.0500000000000007</v>
      </c>
      <c r="AK719" s="4">
        <v>5.549999999999998</v>
      </c>
    </row>
    <row r="720" spans="22:37" x14ac:dyDescent="0.25">
      <c r="V720" s="2">
        <f>1*4*9.55000000000001</f>
        <v>38.200000000000038</v>
      </c>
      <c r="W720" s="4">
        <v>1</v>
      </c>
      <c r="X720" s="4">
        <v>4</v>
      </c>
      <c r="Y720" s="4">
        <v>9.5500000000000078</v>
      </c>
      <c r="Z720" s="2">
        <f>1*9*8.55000000000001</f>
        <v>76.950000000000088</v>
      </c>
      <c r="AA720" s="4">
        <v>1</v>
      </c>
      <c r="AB720" s="4">
        <v>9</v>
      </c>
      <c r="AC720" s="4">
        <v>8.5500000000000078</v>
      </c>
      <c r="AD720" s="2">
        <f>1*4.05*7.55</f>
        <v>30.577499999999997</v>
      </c>
      <c r="AE720" s="4">
        <v>1</v>
      </c>
      <c r="AF720" s="4">
        <v>4.05</v>
      </c>
      <c r="AG720" s="4">
        <v>7.549999999999998</v>
      </c>
      <c r="AH720" s="2">
        <f>1*9.05*6.55</f>
        <v>59.277500000000003</v>
      </c>
      <c r="AI720" s="4">
        <v>1</v>
      </c>
      <c r="AJ720" s="4">
        <v>9.0500000000000007</v>
      </c>
      <c r="AK720" s="4">
        <v>6.549999999999998</v>
      </c>
    </row>
    <row r="721" spans="22:37" x14ac:dyDescent="0.25">
      <c r="V721" s="2">
        <f>1*4*10.55</f>
        <v>42.2</v>
      </c>
      <c r="W721" s="4">
        <v>1</v>
      </c>
      <c r="X721" s="4">
        <v>4</v>
      </c>
      <c r="Y721" s="4">
        <v>10.550000000000008</v>
      </c>
      <c r="Z721" s="2">
        <f>1*9*9.55000000000001</f>
        <v>85.950000000000088</v>
      </c>
      <c r="AA721" s="4">
        <v>1</v>
      </c>
      <c r="AB721" s="4">
        <v>9</v>
      </c>
      <c r="AC721" s="4">
        <v>9.5500000000000078</v>
      </c>
      <c r="AD721" s="2">
        <f>1*4.05*8.55000000000001</f>
        <v>34.62750000000004</v>
      </c>
      <c r="AE721" s="4">
        <v>1</v>
      </c>
      <c r="AF721" s="4">
        <v>4.05</v>
      </c>
      <c r="AG721" s="4">
        <v>8.5500000000000078</v>
      </c>
      <c r="AH721" s="2">
        <f>1*9.05*7.55</f>
        <v>68.327500000000001</v>
      </c>
      <c r="AI721" s="4">
        <v>1</v>
      </c>
      <c r="AJ721" s="4">
        <v>9.0500000000000007</v>
      </c>
      <c r="AK721" s="4">
        <v>7.549999999999998</v>
      </c>
    </row>
    <row r="722" spans="22:37" x14ac:dyDescent="0.25">
      <c r="V722" s="2">
        <f>1*4*1.6</f>
        <v>6.4</v>
      </c>
      <c r="W722" s="4">
        <v>1</v>
      </c>
      <c r="X722" s="4">
        <v>4</v>
      </c>
      <c r="Y722" s="4">
        <v>1.6000000000000005</v>
      </c>
      <c r="Z722" s="2">
        <f>1*9*10.55</f>
        <v>94.95</v>
      </c>
      <c r="AA722" s="4">
        <v>1</v>
      </c>
      <c r="AB722" s="4">
        <v>9</v>
      </c>
      <c r="AC722" s="4">
        <v>10.550000000000008</v>
      </c>
      <c r="AD722" s="2">
        <f>1*4.05*9.55000000000001</f>
        <v>38.677500000000038</v>
      </c>
      <c r="AE722" s="4">
        <v>1</v>
      </c>
      <c r="AF722" s="4">
        <v>4.05</v>
      </c>
      <c r="AG722" s="4">
        <v>9.5500000000000078</v>
      </c>
      <c r="AH722" s="2">
        <f>1*9.05*8.55000000000001</f>
        <v>77.377500000000097</v>
      </c>
      <c r="AI722" s="4">
        <v>1</v>
      </c>
      <c r="AJ722" s="4">
        <v>9.0500000000000007</v>
      </c>
      <c r="AK722" s="4">
        <v>8.5500000000000078</v>
      </c>
    </row>
    <row r="723" spans="22:37" x14ac:dyDescent="0.25">
      <c r="V723" s="2">
        <f>1*4*2.6</f>
        <v>10.4</v>
      </c>
      <c r="W723" s="4">
        <v>1</v>
      </c>
      <c r="X723" s="4">
        <v>4</v>
      </c>
      <c r="Y723" s="4">
        <v>2.5999999999999979</v>
      </c>
      <c r="Z723" s="2">
        <f>1*9*1.6</f>
        <v>14.4</v>
      </c>
      <c r="AA723" s="4">
        <v>1</v>
      </c>
      <c r="AB723" s="4">
        <v>9</v>
      </c>
      <c r="AC723" s="4">
        <v>1.6000000000000005</v>
      </c>
      <c r="AD723" s="2">
        <f>1*4.05*10.55</f>
        <v>42.727499999999999</v>
      </c>
      <c r="AE723" s="4">
        <v>1</v>
      </c>
      <c r="AF723" s="4">
        <v>4.05</v>
      </c>
      <c r="AG723" s="4">
        <v>10.550000000000008</v>
      </c>
      <c r="AH723" s="2">
        <f>1*9.05*9.55000000000001</f>
        <v>86.427500000000094</v>
      </c>
      <c r="AI723" s="4">
        <v>1</v>
      </c>
      <c r="AJ723" s="4">
        <v>9.0500000000000007</v>
      </c>
      <c r="AK723" s="4">
        <v>9.5500000000000078</v>
      </c>
    </row>
    <row r="724" spans="22:37" x14ac:dyDescent="0.25">
      <c r="V724" s="2">
        <f>1*4*3.6</f>
        <v>14.4</v>
      </c>
      <c r="W724" s="4">
        <v>1</v>
      </c>
      <c r="X724" s="4">
        <v>4</v>
      </c>
      <c r="Y724" s="4">
        <v>3.5999999999999979</v>
      </c>
      <c r="Z724" s="2">
        <f>1*9*2.6</f>
        <v>23.400000000000002</v>
      </c>
      <c r="AA724" s="4">
        <v>1</v>
      </c>
      <c r="AB724" s="4">
        <v>9</v>
      </c>
      <c r="AC724" s="4">
        <v>2.5999999999999979</v>
      </c>
      <c r="AD724" s="2">
        <f>1*4.05*1.6</f>
        <v>6.48</v>
      </c>
      <c r="AE724" s="4">
        <v>1</v>
      </c>
      <c r="AF724" s="4">
        <v>4.05</v>
      </c>
      <c r="AG724" s="4">
        <v>1.6000000000000005</v>
      </c>
      <c r="AH724" s="2">
        <f>1*9.05*10.55</f>
        <v>95.47750000000002</v>
      </c>
      <c r="AI724" s="4">
        <v>1</v>
      </c>
      <c r="AJ724" s="4">
        <v>9.0500000000000007</v>
      </c>
      <c r="AK724" s="4">
        <v>10.550000000000008</v>
      </c>
    </row>
    <row r="725" spans="22:37" x14ac:dyDescent="0.25">
      <c r="V725" s="2">
        <f>1*4*4.6</f>
        <v>18.399999999999999</v>
      </c>
      <c r="W725" s="4">
        <v>1</v>
      </c>
      <c r="X725" s="4">
        <v>4</v>
      </c>
      <c r="Y725" s="4">
        <v>4.5999999999999979</v>
      </c>
      <c r="Z725" s="2">
        <f>1*9*3.6</f>
        <v>32.4</v>
      </c>
      <c r="AA725" s="4">
        <v>1</v>
      </c>
      <c r="AB725" s="4">
        <v>9</v>
      </c>
      <c r="AC725" s="4">
        <v>3.5999999999999979</v>
      </c>
      <c r="AD725" s="2">
        <f>1*4.05*2.6</f>
        <v>10.53</v>
      </c>
      <c r="AE725" s="4">
        <v>1</v>
      </c>
      <c r="AF725" s="4">
        <v>4.05</v>
      </c>
      <c r="AG725" s="4">
        <v>2.5999999999999979</v>
      </c>
      <c r="AH725" s="2">
        <f>1*9.05*1.6</f>
        <v>14.480000000000002</v>
      </c>
      <c r="AI725" s="4">
        <v>1</v>
      </c>
      <c r="AJ725" s="4">
        <v>9.0500000000000007</v>
      </c>
      <c r="AK725" s="4">
        <v>1.6000000000000005</v>
      </c>
    </row>
    <row r="726" spans="22:37" x14ac:dyDescent="0.25">
      <c r="V726" s="2">
        <f>1*4*5.6</f>
        <v>22.4</v>
      </c>
      <c r="W726" s="4">
        <v>1</v>
      </c>
      <c r="X726" s="4">
        <v>4</v>
      </c>
      <c r="Y726" s="4">
        <v>5.5999999999999979</v>
      </c>
      <c r="Z726" s="2">
        <f>1*9*4.6</f>
        <v>41.4</v>
      </c>
      <c r="AA726" s="4">
        <v>1</v>
      </c>
      <c r="AB726" s="4">
        <v>9</v>
      </c>
      <c r="AC726" s="4">
        <v>4.5999999999999979</v>
      </c>
      <c r="AD726" s="2">
        <f>1*4.05*3.6</f>
        <v>14.58</v>
      </c>
      <c r="AE726" s="4">
        <v>1</v>
      </c>
      <c r="AF726" s="4">
        <v>4.05</v>
      </c>
      <c r="AG726" s="4">
        <v>3.5999999999999979</v>
      </c>
      <c r="AH726" s="2">
        <f>1*9.05*2.6</f>
        <v>23.53</v>
      </c>
      <c r="AI726" s="4">
        <v>1</v>
      </c>
      <c r="AJ726" s="4">
        <v>9.0500000000000007</v>
      </c>
      <c r="AK726" s="4">
        <v>2.5999999999999979</v>
      </c>
    </row>
    <row r="727" spans="22:37" x14ac:dyDescent="0.25">
      <c r="V727" s="2">
        <f>1*4*6.6</f>
        <v>26.4</v>
      </c>
      <c r="W727" s="4">
        <v>1</v>
      </c>
      <c r="X727" s="4">
        <v>4</v>
      </c>
      <c r="Y727" s="4">
        <v>6.5999999999999979</v>
      </c>
      <c r="Z727" s="2">
        <f>1*9*5.6</f>
        <v>50.4</v>
      </c>
      <c r="AA727" s="4">
        <v>1</v>
      </c>
      <c r="AB727" s="4">
        <v>9</v>
      </c>
      <c r="AC727" s="4">
        <v>5.5999999999999979</v>
      </c>
      <c r="AD727" s="2">
        <f>1*4.05*4.6</f>
        <v>18.63</v>
      </c>
      <c r="AE727" s="4">
        <v>1</v>
      </c>
      <c r="AF727" s="4">
        <v>4.05</v>
      </c>
      <c r="AG727" s="4">
        <v>4.5999999999999979</v>
      </c>
      <c r="AH727" s="2">
        <f>1*9.05*3.6</f>
        <v>32.580000000000005</v>
      </c>
      <c r="AI727" s="4">
        <v>1</v>
      </c>
      <c r="AJ727" s="4">
        <v>9.0500000000000007</v>
      </c>
      <c r="AK727" s="4">
        <v>3.5999999999999979</v>
      </c>
    </row>
    <row r="728" spans="22:37" x14ac:dyDescent="0.25">
      <c r="V728" s="2">
        <f>1*4*7.6</f>
        <v>30.4</v>
      </c>
      <c r="W728" s="4">
        <v>1</v>
      </c>
      <c r="X728" s="4">
        <v>4</v>
      </c>
      <c r="Y728" s="4">
        <v>7.5999999999999979</v>
      </c>
      <c r="Z728" s="2">
        <f>1*9*6.6</f>
        <v>59.4</v>
      </c>
      <c r="AA728" s="4">
        <v>1</v>
      </c>
      <c r="AB728" s="4">
        <v>9</v>
      </c>
      <c r="AC728" s="4">
        <v>6.5999999999999979</v>
      </c>
      <c r="AD728" s="2">
        <f>1*4.05*5.6</f>
        <v>22.679999999999996</v>
      </c>
      <c r="AE728" s="4">
        <v>1</v>
      </c>
      <c r="AF728" s="4">
        <v>4.05</v>
      </c>
      <c r="AG728" s="4">
        <v>5.5999999999999979</v>
      </c>
      <c r="AH728" s="2">
        <f>1*9.05*4.6</f>
        <v>41.63</v>
      </c>
      <c r="AI728" s="4">
        <v>1</v>
      </c>
      <c r="AJ728" s="4">
        <v>9.0500000000000007</v>
      </c>
      <c r="AK728" s="4">
        <v>4.5999999999999979</v>
      </c>
    </row>
    <row r="729" spans="22:37" x14ac:dyDescent="0.25">
      <c r="V729" s="2">
        <f>1*4*8.60000000000001</f>
        <v>34.400000000000041</v>
      </c>
      <c r="W729" s="4">
        <v>1</v>
      </c>
      <c r="X729" s="4">
        <v>4</v>
      </c>
      <c r="Y729" s="4">
        <v>8.6000000000000085</v>
      </c>
      <c r="Z729" s="2">
        <f>1*9*7.6</f>
        <v>68.399999999999991</v>
      </c>
      <c r="AA729" s="4">
        <v>1</v>
      </c>
      <c r="AB729" s="4">
        <v>9</v>
      </c>
      <c r="AC729" s="4">
        <v>7.5999999999999979</v>
      </c>
      <c r="AD729" s="2">
        <f>1*4.05*6.6</f>
        <v>26.729999999999997</v>
      </c>
      <c r="AE729" s="4">
        <v>1</v>
      </c>
      <c r="AF729" s="4">
        <v>4.05</v>
      </c>
      <c r="AG729" s="4">
        <v>6.5999999999999979</v>
      </c>
      <c r="AH729" s="2">
        <f>1*9.05*5.6</f>
        <v>50.68</v>
      </c>
      <c r="AI729" s="4">
        <v>1</v>
      </c>
      <c r="AJ729" s="4">
        <v>9.0500000000000007</v>
      </c>
      <c r="AK729" s="4">
        <v>5.5999999999999979</v>
      </c>
    </row>
    <row r="730" spans="22:37" x14ac:dyDescent="0.25">
      <c r="V730" s="2">
        <f>1*4*9.60000000000001</f>
        <v>38.400000000000041</v>
      </c>
      <c r="W730" s="4">
        <v>1</v>
      </c>
      <c r="X730" s="4">
        <v>4</v>
      </c>
      <c r="Y730" s="4">
        <v>9.6000000000000085</v>
      </c>
      <c r="Z730" s="2">
        <f>1*9*8.60000000000001</f>
        <v>77.400000000000091</v>
      </c>
      <c r="AA730" s="4">
        <v>1</v>
      </c>
      <c r="AB730" s="4">
        <v>9</v>
      </c>
      <c r="AC730" s="4">
        <v>8.6000000000000085</v>
      </c>
      <c r="AD730" s="2">
        <f>1*4.05*7.6</f>
        <v>30.779999999999998</v>
      </c>
      <c r="AE730" s="4">
        <v>1</v>
      </c>
      <c r="AF730" s="4">
        <v>4.05</v>
      </c>
      <c r="AG730" s="4">
        <v>7.5999999999999979</v>
      </c>
      <c r="AH730" s="2">
        <f>1*9.05*6.6</f>
        <v>59.730000000000004</v>
      </c>
      <c r="AI730" s="4">
        <v>1</v>
      </c>
      <c r="AJ730" s="4">
        <v>9.0500000000000007</v>
      </c>
      <c r="AK730" s="4">
        <v>6.5999999999999979</v>
      </c>
    </row>
    <row r="731" spans="22:37" x14ac:dyDescent="0.25">
      <c r="V731" s="2">
        <f>1*4*10.6</f>
        <v>42.4</v>
      </c>
      <c r="W731" s="4">
        <v>1</v>
      </c>
      <c r="X731" s="4">
        <v>4</v>
      </c>
      <c r="Y731" s="4">
        <v>10.600000000000009</v>
      </c>
      <c r="Z731" s="2">
        <f>1*9*9.60000000000001</f>
        <v>86.400000000000091</v>
      </c>
      <c r="AA731" s="4">
        <v>1</v>
      </c>
      <c r="AB731" s="4">
        <v>9</v>
      </c>
      <c r="AC731" s="4">
        <v>9.6000000000000085</v>
      </c>
      <c r="AD731" s="2">
        <f>1*4.05*8.60000000000001</f>
        <v>34.830000000000041</v>
      </c>
      <c r="AE731" s="4">
        <v>1</v>
      </c>
      <c r="AF731" s="4">
        <v>4.05</v>
      </c>
      <c r="AG731" s="4">
        <v>8.6000000000000085</v>
      </c>
      <c r="AH731" s="2">
        <f>1*9.05*7.6</f>
        <v>68.78</v>
      </c>
      <c r="AI731" s="4">
        <v>1</v>
      </c>
      <c r="AJ731" s="4">
        <v>9.0500000000000007</v>
      </c>
      <c r="AK731" s="4">
        <v>7.5999999999999979</v>
      </c>
    </row>
    <row r="732" spans="22:37" x14ac:dyDescent="0.25">
      <c r="V732" s="2">
        <f>1*4*1.65</f>
        <v>6.6</v>
      </c>
      <c r="W732" s="4">
        <v>1</v>
      </c>
      <c r="X732" s="4">
        <v>4</v>
      </c>
      <c r="Y732" s="4">
        <v>1.6500000000000006</v>
      </c>
      <c r="Z732" s="2">
        <f>1*9*10.6</f>
        <v>95.399999999999991</v>
      </c>
      <c r="AA732" s="4">
        <v>1</v>
      </c>
      <c r="AB732" s="4">
        <v>9</v>
      </c>
      <c r="AC732" s="4">
        <v>10.600000000000009</v>
      </c>
      <c r="AD732" s="2">
        <f>1*4.05*9.60000000000001</f>
        <v>38.880000000000038</v>
      </c>
      <c r="AE732" s="4">
        <v>1</v>
      </c>
      <c r="AF732" s="4">
        <v>4.05</v>
      </c>
      <c r="AG732" s="4">
        <v>9.6000000000000085</v>
      </c>
      <c r="AH732" s="2">
        <f>1*9.05*8.60000000000001</f>
        <v>77.830000000000098</v>
      </c>
      <c r="AI732" s="4">
        <v>1</v>
      </c>
      <c r="AJ732" s="4">
        <v>9.0500000000000007</v>
      </c>
      <c r="AK732" s="4">
        <v>8.6000000000000085</v>
      </c>
    </row>
    <row r="733" spans="22:37" x14ac:dyDescent="0.25">
      <c r="V733" s="2">
        <f>1*4*2.65</f>
        <v>10.6</v>
      </c>
      <c r="W733" s="4">
        <v>1</v>
      </c>
      <c r="X733" s="4">
        <v>4</v>
      </c>
      <c r="Y733" s="4">
        <v>2.6499999999999977</v>
      </c>
      <c r="Z733" s="2">
        <f>1*9*1.65</f>
        <v>14.85</v>
      </c>
      <c r="AA733" s="4">
        <v>1</v>
      </c>
      <c r="AB733" s="4">
        <v>9</v>
      </c>
      <c r="AC733" s="4">
        <v>1.6500000000000006</v>
      </c>
      <c r="AD733" s="2">
        <f>1*4.05*10.6</f>
        <v>42.93</v>
      </c>
      <c r="AE733" s="4">
        <v>1</v>
      </c>
      <c r="AF733" s="4">
        <v>4.05</v>
      </c>
      <c r="AG733" s="4">
        <v>10.600000000000009</v>
      </c>
      <c r="AH733" s="2">
        <f>1*9.05*9.60000000000001</f>
        <v>86.880000000000095</v>
      </c>
      <c r="AI733" s="4">
        <v>1</v>
      </c>
      <c r="AJ733" s="4">
        <v>9.0500000000000007</v>
      </c>
      <c r="AK733" s="4">
        <v>9.6000000000000085</v>
      </c>
    </row>
    <row r="734" spans="22:37" x14ac:dyDescent="0.25">
      <c r="V734" s="2">
        <f>1*4*3.65</f>
        <v>14.6</v>
      </c>
      <c r="W734" s="4">
        <v>1</v>
      </c>
      <c r="X734" s="4">
        <v>4</v>
      </c>
      <c r="Y734" s="4">
        <v>3.6499999999999977</v>
      </c>
      <c r="Z734" s="2">
        <f>1*9*2.65</f>
        <v>23.849999999999998</v>
      </c>
      <c r="AA734" s="4">
        <v>1</v>
      </c>
      <c r="AB734" s="4">
        <v>9</v>
      </c>
      <c r="AC734" s="4">
        <v>2.6499999999999977</v>
      </c>
      <c r="AD734" s="2">
        <f>1*4.05*1.65</f>
        <v>6.6824999999999992</v>
      </c>
      <c r="AE734" s="4">
        <v>1</v>
      </c>
      <c r="AF734" s="4">
        <v>4.05</v>
      </c>
      <c r="AG734" s="4">
        <v>1.6500000000000006</v>
      </c>
      <c r="AH734" s="2">
        <f>1*9.05*10.6</f>
        <v>95.93</v>
      </c>
      <c r="AI734" s="4">
        <v>1</v>
      </c>
      <c r="AJ734" s="4">
        <v>9.0500000000000007</v>
      </c>
      <c r="AK734" s="4">
        <v>10.600000000000009</v>
      </c>
    </row>
    <row r="735" spans="22:37" x14ac:dyDescent="0.25">
      <c r="V735" s="2">
        <f>1*4*4.65</f>
        <v>18.600000000000001</v>
      </c>
      <c r="W735" s="4">
        <v>1</v>
      </c>
      <c r="X735" s="4">
        <v>4</v>
      </c>
      <c r="Y735" s="4">
        <v>4.6499999999999977</v>
      </c>
      <c r="Z735" s="2">
        <f>1*9*3.65</f>
        <v>32.85</v>
      </c>
      <c r="AA735" s="4">
        <v>1</v>
      </c>
      <c r="AB735" s="4">
        <v>9</v>
      </c>
      <c r="AC735" s="4">
        <v>3.6499999999999977</v>
      </c>
      <c r="AD735" s="2">
        <f>1*4.05*2.65</f>
        <v>10.7325</v>
      </c>
      <c r="AE735" s="4">
        <v>1</v>
      </c>
      <c r="AF735" s="4">
        <v>4.05</v>
      </c>
      <c r="AG735" s="4">
        <v>2.6499999999999977</v>
      </c>
      <c r="AH735" s="2">
        <f>1*9.05*1.65</f>
        <v>14.932500000000001</v>
      </c>
      <c r="AI735" s="4">
        <v>1</v>
      </c>
      <c r="AJ735" s="4">
        <v>9.0500000000000007</v>
      </c>
      <c r="AK735" s="4">
        <v>1.6500000000000006</v>
      </c>
    </row>
    <row r="736" spans="22:37" x14ac:dyDescent="0.25">
      <c r="V736" s="2">
        <f>1*4*5.65</f>
        <v>22.6</v>
      </c>
      <c r="W736" s="4">
        <v>1</v>
      </c>
      <c r="X736" s="4">
        <v>4</v>
      </c>
      <c r="Y736" s="4">
        <v>5.6499999999999977</v>
      </c>
      <c r="Z736" s="2">
        <f>1*9*4.65</f>
        <v>41.85</v>
      </c>
      <c r="AA736" s="4">
        <v>1</v>
      </c>
      <c r="AB736" s="4">
        <v>9</v>
      </c>
      <c r="AC736" s="4">
        <v>4.6499999999999977</v>
      </c>
      <c r="AD736" s="2">
        <f>1*4.05*3.65</f>
        <v>14.782499999999999</v>
      </c>
      <c r="AE736" s="4">
        <v>1</v>
      </c>
      <c r="AF736" s="4">
        <v>4.05</v>
      </c>
      <c r="AG736" s="4">
        <v>3.6499999999999977</v>
      </c>
      <c r="AH736" s="2">
        <f>1*9.05*2.65</f>
        <v>23.982500000000002</v>
      </c>
      <c r="AI736" s="4">
        <v>1</v>
      </c>
      <c r="AJ736" s="4">
        <v>9.0500000000000007</v>
      </c>
      <c r="AK736" s="4">
        <v>2.6499999999999977</v>
      </c>
    </row>
    <row r="737" spans="22:37" x14ac:dyDescent="0.25">
      <c r="V737" s="2">
        <f>1*4*6.65</f>
        <v>26.6</v>
      </c>
      <c r="W737" s="4">
        <v>1</v>
      </c>
      <c r="X737" s="4">
        <v>4</v>
      </c>
      <c r="Y737" s="4">
        <v>6.6499999999999977</v>
      </c>
      <c r="Z737" s="2">
        <f>1*9*5.65</f>
        <v>50.85</v>
      </c>
      <c r="AA737" s="4">
        <v>1</v>
      </c>
      <c r="AB737" s="4">
        <v>9</v>
      </c>
      <c r="AC737" s="4">
        <v>5.6499999999999977</v>
      </c>
      <c r="AD737" s="2">
        <f>1*4.05*4.65</f>
        <v>18.8325</v>
      </c>
      <c r="AE737" s="4">
        <v>1</v>
      </c>
      <c r="AF737" s="4">
        <v>4.05</v>
      </c>
      <c r="AG737" s="4">
        <v>4.6499999999999977</v>
      </c>
      <c r="AH737" s="2">
        <f>1*9.05*3.65</f>
        <v>33.032499999999999</v>
      </c>
      <c r="AI737" s="4">
        <v>1</v>
      </c>
      <c r="AJ737" s="4">
        <v>9.0500000000000007</v>
      </c>
      <c r="AK737" s="4">
        <v>3.6499999999999977</v>
      </c>
    </row>
    <row r="738" spans="22:37" x14ac:dyDescent="0.25">
      <c r="V738" s="2">
        <f>1*4*7.65</f>
        <v>30.6</v>
      </c>
      <c r="W738" s="4">
        <v>1</v>
      </c>
      <c r="X738" s="4">
        <v>4</v>
      </c>
      <c r="Y738" s="4">
        <v>7.6499999999999977</v>
      </c>
      <c r="Z738" s="2">
        <f>1*9*6.65</f>
        <v>59.85</v>
      </c>
      <c r="AA738" s="4">
        <v>1</v>
      </c>
      <c r="AB738" s="4">
        <v>9</v>
      </c>
      <c r="AC738" s="4">
        <v>6.6499999999999977</v>
      </c>
      <c r="AD738" s="2">
        <f>1*4.05*5.65</f>
        <v>22.8825</v>
      </c>
      <c r="AE738" s="4">
        <v>1</v>
      </c>
      <c r="AF738" s="4">
        <v>4.05</v>
      </c>
      <c r="AG738" s="4">
        <v>5.6499999999999977</v>
      </c>
      <c r="AH738" s="2">
        <f>1*9.05*4.65</f>
        <v>42.082500000000003</v>
      </c>
      <c r="AI738" s="4">
        <v>1</v>
      </c>
      <c r="AJ738" s="4">
        <v>9.0500000000000007</v>
      </c>
      <c r="AK738" s="4">
        <v>4.6499999999999977</v>
      </c>
    </row>
    <row r="739" spans="22:37" x14ac:dyDescent="0.25">
      <c r="V739" s="2">
        <f>1*4*8.65000000000001</f>
        <v>34.600000000000037</v>
      </c>
      <c r="W739" s="4">
        <v>1</v>
      </c>
      <c r="X739" s="4">
        <v>4</v>
      </c>
      <c r="Y739" s="4">
        <v>8.6500000000000092</v>
      </c>
      <c r="Z739" s="2">
        <f>1*9*7.65</f>
        <v>68.850000000000009</v>
      </c>
      <c r="AA739" s="4">
        <v>1</v>
      </c>
      <c r="AB739" s="4">
        <v>9</v>
      </c>
      <c r="AC739" s="4">
        <v>7.6499999999999977</v>
      </c>
      <c r="AD739" s="2">
        <f>1*4.05*6.65</f>
        <v>26.932500000000001</v>
      </c>
      <c r="AE739" s="4">
        <v>1</v>
      </c>
      <c r="AF739" s="4">
        <v>4.05</v>
      </c>
      <c r="AG739" s="4">
        <v>6.6499999999999977</v>
      </c>
      <c r="AH739" s="2">
        <f>1*9.05*5.65</f>
        <v>51.132500000000007</v>
      </c>
      <c r="AI739" s="4">
        <v>1</v>
      </c>
      <c r="AJ739" s="4">
        <v>9.0500000000000007</v>
      </c>
      <c r="AK739" s="4">
        <v>5.6499999999999977</v>
      </c>
    </row>
    <row r="740" spans="22:37" x14ac:dyDescent="0.25">
      <c r="V740" s="2">
        <f>1*4*9.65000000000001</f>
        <v>38.600000000000037</v>
      </c>
      <c r="W740" s="4">
        <v>1</v>
      </c>
      <c r="X740" s="4">
        <v>4</v>
      </c>
      <c r="Y740" s="4">
        <v>9.6500000000000092</v>
      </c>
      <c r="Z740" s="2">
        <f>1*9*8.65000000000001</f>
        <v>77.85000000000008</v>
      </c>
      <c r="AA740" s="4">
        <v>1</v>
      </c>
      <c r="AB740" s="4">
        <v>9</v>
      </c>
      <c r="AC740" s="4">
        <v>8.6500000000000092</v>
      </c>
      <c r="AD740" s="2">
        <f>1*4.05*7.65</f>
        <v>30.982500000000002</v>
      </c>
      <c r="AE740" s="4">
        <v>1</v>
      </c>
      <c r="AF740" s="4">
        <v>4.05</v>
      </c>
      <c r="AG740" s="4">
        <v>7.6499999999999977</v>
      </c>
      <c r="AH740" s="2">
        <f>1*9.05*6.65</f>
        <v>60.182500000000005</v>
      </c>
      <c r="AI740" s="4">
        <v>1</v>
      </c>
      <c r="AJ740" s="4">
        <v>9.0500000000000007</v>
      </c>
      <c r="AK740" s="4">
        <v>6.6499999999999977</v>
      </c>
    </row>
    <row r="741" spans="22:37" x14ac:dyDescent="0.25">
      <c r="V741" s="2">
        <f>1*4*10.65</f>
        <v>42.6</v>
      </c>
      <c r="W741" s="4">
        <v>1</v>
      </c>
      <c r="X741" s="4">
        <v>4</v>
      </c>
      <c r="Y741" s="4">
        <v>10.650000000000009</v>
      </c>
      <c r="Z741" s="2">
        <f>1*9*9.65000000000001</f>
        <v>86.85000000000008</v>
      </c>
      <c r="AA741" s="4">
        <v>1</v>
      </c>
      <c r="AB741" s="4">
        <v>9</v>
      </c>
      <c r="AC741" s="4">
        <v>9.6500000000000092</v>
      </c>
      <c r="AD741" s="2">
        <f>1*4.05*8.65000000000001</f>
        <v>35.032500000000034</v>
      </c>
      <c r="AE741" s="4">
        <v>1</v>
      </c>
      <c r="AF741" s="4">
        <v>4.05</v>
      </c>
      <c r="AG741" s="4">
        <v>8.6500000000000092</v>
      </c>
      <c r="AH741" s="2">
        <f>1*9.05*7.65</f>
        <v>69.232500000000002</v>
      </c>
      <c r="AI741" s="4">
        <v>1</v>
      </c>
      <c r="AJ741" s="4">
        <v>9.0500000000000007</v>
      </c>
      <c r="AK741" s="4">
        <v>7.6499999999999977</v>
      </c>
    </row>
    <row r="742" spans="22:37" x14ac:dyDescent="0.25">
      <c r="V742" s="2">
        <f>1*4*1.7</f>
        <v>6.8</v>
      </c>
      <c r="W742" s="4">
        <v>1</v>
      </c>
      <c r="X742" s="4">
        <v>4</v>
      </c>
      <c r="Y742" s="4">
        <v>1.7000000000000006</v>
      </c>
      <c r="Z742" s="2">
        <f>1*9*10.65</f>
        <v>95.850000000000009</v>
      </c>
      <c r="AA742" s="4">
        <v>1</v>
      </c>
      <c r="AB742" s="4">
        <v>9</v>
      </c>
      <c r="AC742" s="4">
        <v>10.650000000000009</v>
      </c>
      <c r="AD742" s="2">
        <f>1*4.05*9.65000000000001</f>
        <v>39.082500000000039</v>
      </c>
      <c r="AE742" s="4">
        <v>1</v>
      </c>
      <c r="AF742" s="4">
        <v>4.05</v>
      </c>
      <c r="AG742" s="4">
        <v>9.6500000000000092</v>
      </c>
      <c r="AH742" s="2">
        <f>1*9.05*8.65000000000001</f>
        <v>78.282500000000084</v>
      </c>
      <c r="AI742" s="4">
        <v>1</v>
      </c>
      <c r="AJ742" s="4">
        <v>9.0500000000000007</v>
      </c>
      <c r="AK742" s="4">
        <v>8.6500000000000092</v>
      </c>
    </row>
    <row r="743" spans="22:37" x14ac:dyDescent="0.25">
      <c r="V743" s="2">
        <f>1*4*2.7</f>
        <v>10.8</v>
      </c>
      <c r="W743" s="4">
        <v>1</v>
      </c>
      <c r="X743" s="4">
        <v>4</v>
      </c>
      <c r="Y743" s="4">
        <v>2.6999999999999975</v>
      </c>
      <c r="Z743" s="2">
        <f>1*9*1.7</f>
        <v>15.299999999999999</v>
      </c>
      <c r="AA743" s="4">
        <v>1</v>
      </c>
      <c r="AB743" s="4">
        <v>9</v>
      </c>
      <c r="AC743" s="4">
        <v>1.7000000000000006</v>
      </c>
      <c r="AD743" s="2">
        <f>1*4.05*10.65</f>
        <v>43.1325</v>
      </c>
      <c r="AE743" s="4">
        <v>1</v>
      </c>
      <c r="AF743" s="4">
        <v>4.05</v>
      </c>
      <c r="AG743" s="4">
        <v>10.650000000000009</v>
      </c>
      <c r="AH743" s="2">
        <f>1*9.05*9.65000000000001</f>
        <v>87.332500000000095</v>
      </c>
      <c r="AI743" s="4">
        <v>1</v>
      </c>
      <c r="AJ743" s="4">
        <v>9.0500000000000007</v>
      </c>
      <c r="AK743" s="4">
        <v>9.6500000000000092</v>
      </c>
    </row>
    <row r="744" spans="22:37" x14ac:dyDescent="0.25">
      <c r="V744" s="2">
        <f>1*4*3.7</f>
        <v>14.8</v>
      </c>
      <c r="W744" s="4">
        <v>1</v>
      </c>
      <c r="X744" s="4">
        <v>4</v>
      </c>
      <c r="Y744" s="4">
        <v>3.6999999999999975</v>
      </c>
      <c r="Z744" s="2">
        <f>1*9*2.7</f>
        <v>24.3</v>
      </c>
      <c r="AA744" s="4">
        <v>1</v>
      </c>
      <c r="AB744" s="4">
        <v>9</v>
      </c>
      <c r="AC744" s="4">
        <v>2.6999999999999975</v>
      </c>
      <c r="AD744" s="2">
        <f>1*4.05*1.7</f>
        <v>6.8849999999999998</v>
      </c>
      <c r="AE744" s="4">
        <v>1</v>
      </c>
      <c r="AF744" s="4">
        <v>4.05</v>
      </c>
      <c r="AG744" s="4">
        <v>1.7000000000000006</v>
      </c>
      <c r="AH744" s="2">
        <f>1*9.05*10.65</f>
        <v>96.382500000000007</v>
      </c>
      <c r="AI744" s="4">
        <v>1</v>
      </c>
      <c r="AJ744" s="4">
        <v>9.0500000000000007</v>
      </c>
      <c r="AK744" s="4">
        <v>10.650000000000009</v>
      </c>
    </row>
    <row r="745" spans="22:37" x14ac:dyDescent="0.25">
      <c r="V745" s="2">
        <f>1*4*4.7</f>
        <v>18.8</v>
      </c>
      <c r="W745" s="4">
        <v>1</v>
      </c>
      <c r="X745" s="4">
        <v>4</v>
      </c>
      <c r="Y745" s="4">
        <v>4.6999999999999975</v>
      </c>
      <c r="Z745" s="2">
        <f>1*9*3.7</f>
        <v>33.300000000000004</v>
      </c>
      <c r="AA745" s="4">
        <v>1</v>
      </c>
      <c r="AB745" s="4">
        <v>9</v>
      </c>
      <c r="AC745" s="4">
        <v>3.6999999999999975</v>
      </c>
      <c r="AD745" s="2">
        <f>1*4.05*2.7</f>
        <v>10.935</v>
      </c>
      <c r="AE745" s="4">
        <v>1</v>
      </c>
      <c r="AF745" s="4">
        <v>4.05</v>
      </c>
      <c r="AG745" s="4">
        <v>2.6999999999999975</v>
      </c>
      <c r="AH745" s="2">
        <f>1*9.05*1.7</f>
        <v>15.385000000000002</v>
      </c>
      <c r="AI745" s="4">
        <v>1</v>
      </c>
      <c r="AJ745" s="4">
        <v>9.0500000000000007</v>
      </c>
      <c r="AK745" s="4">
        <v>1.7000000000000006</v>
      </c>
    </row>
    <row r="746" spans="22:37" x14ac:dyDescent="0.25">
      <c r="V746" s="2">
        <f>1*4*5.7</f>
        <v>22.8</v>
      </c>
      <c r="W746" s="4">
        <v>1</v>
      </c>
      <c r="X746" s="4">
        <v>4</v>
      </c>
      <c r="Y746" s="4">
        <v>5.6999999999999975</v>
      </c>
      <c r="Z746" s="2">
        <f>1*9*4.7</f>
        <v>42.300000000000004</v>
      </c>
      <c r="AA746" s="4">
        <v>1</v>
      </c>
      <c r="AB746" s="4">
        <v>9</v>
      </c>
      <c r="AC746" s="4">
        <v>4.6999999999999975</v>
      </c>
      <c r="AD746" s="2">
        <f>1*4.05*3.7</f>
        <v>14.984999999999999</v>
      </c>
      <c r="AE746" s="4">
        <v>1</v>
      </c>
      <c r="AF746" s="4">
        <v>4.05</v>
      </c>
      <c r="AG746" s="4">
        <v>3.6999999999999975</v>
      </c>
      <c r="AH746" s="2">
        <f>1*9.05*2.7</f>
        <v>24.435000000000002</v>
      </c>
      <c r="AI746" s="4">
        <v>1</v>
      </c>
      <c r="AJ746" s="4">
        <v>9.0500000000000007</v>
      </c>
      <c r="AK746" s="4">
        <v>2.6999999999999975</v>
      </c>
    </row>
    <row r="747" spans="22:37" x14ac:dyDescent="0.25">
      <c r="V747" s="2">
        <f>1*4*6.7</f>
        <v>26.8</v>
      </c>
      <c r="W747" s="4">
        <v>1</v>
      </c>
      <c r="X747" s="4">
        <v>4</v>
      </c>
      <c r="Y747" s="4">
        <v>6.6999999999999975</v>
      </c>
      <c r="Z747" s="2">
        <f>1*9*5.7</f>
        <v>51.300000000000004</v>
      </c>
      <c r="AA747" s="4">
        <v>1</v>
      </c>
      <c r="AB747" s="4">
        <v>9</v>
      </c>
      <c r="AC747" s="4">
        <v>5.6999999999999975</v>
      </c>
      <c r="AD747" s="2">
        <f>1*4.05*4.7</f>
        <v>19.035</v>
      </c>
      <c r="AE747" s="4">
        <v>1</v>
      </c>
      <c r="AF747" s="4">
        <v>4.05</v>
      </c>
      <c r="AG747" s="4">
        <v>4.6999999999999975</v>
      </c>
      <c r="AH747" s="2">
        <f>1*9.05*3.7</f>
        <v>33.485000000000007</v>
      </c>
      <c r="AI747" s="4">
        <v>1</v>
      </c>
      <c r="AJ747" s="4">
        <v>9.0500000000000007</v>
      </c>
      <c r="AK747" s="4">
        <v>3.6999999999999975</v>
      </c>
    </row>
    <row r="748" spans="22:37" x14ac:dyDescent="0.25">
      <c r="V748" s="2">
        <f>1*4*7.7</f>
        <v>30.8</v>
      </c>
      <c r="W748" s="4">
        <v>1</v>
      </c>
      <c r="X748" s="4">
        <v>4</v>
      </c>
      <c r="Y748" s="4">
        <v>7.6999999999999975</v>
      </c>
      <c r="Z748" s="2">
        <f>1*9*6.7</f>
        <v>60.300000000000004</v>
      </c>
      <c r="AA748" s="4">
        <v>1</v>
      </c>
      <c r="AB748" s="4">
        <v>9</v>
      </c>
      <c r="AC748" s="4">
        <v>6.6999999999999975</v>
      </c>
      <c r="AD748" s="2">
        <f>1*4.05*5.7</f>
        <v>23.085000000000001</v>
      </c>
      <c r="AE748" s="4">
        <v>1</v>
      </c>
      <c r="AF748" s="4">
        <v>4.05</v>
      </c>
      <c r="AG748" s="4">
        <v>5.6999999999999975</v>
      </c>
      <c r="AH748" s="2">
        <f>1*9.05*4.7</f>
        <v>42.535000000000004</v>
      </c>
      <c r="AI748" s="4">
        <v>1</v>
      </c>
      <c r="AJ748" s="4">
        <v>9.0500000000000007</v>
      </c>
      <c r="AK748" s="4">
        <v>4.6999999999999975</v>
      </c>
    </row>
    <row r="749" spans="22:37" x14ac:dyDescent="0.25">
      <c r="V749" s="2">
        <f>1*4*8.70000000000001</f>
        <v>34.80000000000004</v>
      </c>
      <c r="W749" s="4">
        <v>1</v>
      </c>
      <c r="X749" s="4">
        <v>4</v>
      </c>
      <c r="Y749" s="4">
        <v>8.7000000000000099</v>
      </c>
      <c r="Z749" s="2">
        <f>1*9*7.7</f>
        <v>69.3</v>
      </c>
      <c r="AA749" s="4">
        <v>1</v>
      </c>
      <c r="AB749" s="4">
        <v>9</v>
      </c>
      <c r="AC749" s="4">
        <v>7.6999999999999975</v>
      </c>
      <c r="AD749" s="2">
        <f>1*4.05*6.7</f>
        <v>27.134999999999998</v>
      </c>
      <c r="AE749" s="4">
        <v>1</v>
      </c>
      <c r="AF749" s="4">
        <v>4.05</v>
      </c>
      <c r="AG749" s="4">
        <v>6.6999999999999975</v>
      </c>
      <c r="AH749" s="2">
        <f>1*9.05*5.7</f>
        <v>51.585000000000008</v>
      </c>
      <c r="AI749" s="4">
        <v>1</v>
      </c>
      <c r="AJ749" s="4">
        <v>9.0500000000000007</v>
      </c>
      <c r="AK749" s="4">
        <v>5.6999999999999975</v>
      </c>
    </row>
    <row r="750" spans="22:37" x14ac:dyDescent="0.25">
      <c r="V750" s="2">
        <f>1*4*9.70000000000001</f>
        <v>38.80000000000004</v>
      </c>
      <c r="W750" s="4">
        <v>1</v>
      </c>
      <c r="X750" s="4">
        <v>4</v>
      </c>
      <c r="Y750" s="4">
        <v>9.7000000000000099</v>
      </c>
      <c r="Z750" s="2">
        <f>1*9*8.70000000000001</f>
        <v>78.300000000000097</v>
      </c>
      <c r="AA750" s="4">
        <v>1</v>
      </c>
      <c r="AB750" s="4">
        <v>9</v>
      </c>
      <c r="AC750" s="4">
        <v>8.7000000000000099</v>
      </c>
      <c r="AD750" s="2">
        <f>1*4.05*7.7</f>
        <v>31.184999999999999</v>
      </c>
      <c r="AE750" s="4">
        <v>1</v>
      </c>
      <c r="AF750" s="4">
        <v>4.05</v>
      </c>
      <c r="AG750" s="4">
        <v>7.6999999999999975</v>
      </c>
      <c r="AH750" s="2">
        <f>1*9.05*6.7</f>
        <v>60.635000000000005</v>
      </c>
      <c r="AI750" s="4">
        <v>1</v>
      </c>
      <c r="AJ750" s="4">
        <v>9.0500000000000007</v>
      </c>
      <c r="AK750" s="4">
        <v>6.6999999999999975</v>
      </c>
    </row>
    <row r="751" spans="22:37" x14ac:dyDescent="0.25">
      <c r="V751" s="2">
        <f>1*4*10.7</f>
        <v>42.8</v>
      </c>
      <c r="W751" s="4">
        <v>1</v>
      </c>
      <c r="X751" s="4">
        <v>4</v>
      </c>
      <c r="Y751" s="4">
        <v>10.70000000000001</v>
      </c>
      <c r="Z751" s="2">
        <f>1*9*9.70000000000001</f>
        <v>87.300000000000097</v>
      </c>
      <c r="AA751" s="4">
        <v>1</v>
      </c>
      <c r="AB751" s="4">
        <v>9</v>
      </c>
      <c r="AC751" s="4">
        <v>9.7000000000000099</v>
      </c>
      <c r="AD751" s="2">
        <f>1*4.05*8.70000000000001</f>
        <v>35.235000000000042</v>
      </c>
      <c r="AE751" s="4">
        <v>1</v>
      </c>
      <c r="AF751" s="4">
        <v>4.05</v>
      </c>
      <c r="AG751" s="4">
        <v>8.7000000000000099</v>
      </c>
      <c r="AH751" s="2">
        <f>1*9.05*7.7</f>
        <v>69.685000000000002</v>
      </c>
      <c r="AI751" s="4">
        <v>1</v>
      </c>
      <c r="AJ751" s="4">
        <v>9.0500000000000007</v>
      </c>
      <c r="AK751" s="4">
        <v>7.6999999999999975</v>
      </c>
    </row>
    <row r="752" spans="22:37" x14ac:dyDescent="0.25">
      <c r="V752" s="2">
        <f>1*4*1.75</f>
        <v>7</v>
      </c>
      <c r="W752" s="4">
        <v>1</v>
      </c>
      <c r="X752" s="4">
        <v>4</v>
      </c>
      <c r="Y752" s="4">
        <v>1.7500000000000007</v>
      </c>
      <c r="Z752" s="2">
        <f>1*9*10.7</f>
        <v>96.3</v>
      </c>
      <c r="AA752" s="4">
        <v>1</v>
      </c>
      <c r="AB752" s="4">
        <v>9</v>
      </c>
      <c r="AC752" s="4">
        <v>10.70000000000001</v>
      </c>
      <c r="AD752" s="2">
        <f>1*4.05*9.70000000000001</f>
        <v>39.285000000000039</v>
      </c>
      <c r="AE752" s="4">
        <v>1</v>
      </c>
      <c r="AF752" s="4">
        <v>4.05</v>
      </c>
      <c r="AG752" s="4">
        <v>9.7000000000000099</v>
      </c>
      <c r="AH752" s="2">
        <f>1*9.05*8.70000000000001</f>
        <v>78.735000000000099</v>
      </c>
      <c r="AI752" s="4">
        <v>1</v>
      </c>
      <c r="AJ752" s="4">
        <v>9.0500000000000007</v>
      </c>
      <c r="AK752" s="4">
        <v>8.7000000000000099</v>
      </c>
    </row>
    <row r="753" spans="22:37" x14ac:dyDescent="0.25">
      <c r="V753" s="2">
        <f>1*4*2.75</f>
        <v>11</v>
      </c>
      <c r="W753" s="4">
        <v>1</v>
      </c>
      <c r="X753" s="4">
        <v>4</v>
      </c>
      <c r="Y753" s="4">
        <v>2.7499999999999973</v>
      </c>
      <c r="Z753" s="2">
        <f>1*9*1.75</f>
        <v>15.75</v>
      </c>
      <c r="AA753" s="4">
        <v>1</v>
      </c>
      <c r="AB753" s="4">
        <v>9</v>
      </c>
      <c r="AC753" s="4">
        <v>1.7500000000000007</v>
      </c>
      <c r="AD753" s="2">
        <f>1*4.05*10.7</f>
        <v>43.334999999999994</v>
      </c>
      <c r="AE753" s="4">
        <v>1</v>
      </c>
      <c r="AF753" s="4">
        <v>4.05</v>
      </c>
      <c r="AG753" s="4">
        <v>10.70000000000001</v>
      </c>
      <c r="AH753" s="2">
        <f>1*9.05*9.70000000000001</f>
        <v>87.785000000000096</v>
      </c>
      <c r="AI753" s="4">
        <v>1</v>
      </c>
      <c r="AJ753" s="4">
        <v>9.0500000000000007</v>
      </c>
      <c r="AK753" s="4">
        <v>9.7000000000000099</v>
      </c>
    </row>
    <row r="754" spans="22:37" x14ac:dyDescent="0.25">
      <c r="V754" s="2">
        <f>1*4*3.75</f>
        <v>15</v>
      </c>
      <c r="W754" s="4">
        <v>1</v>
      </c>
      <c r="X754" s="4">
        <v>4</v>
      </c>
      <c r="Y754" s="4">
        <v>3.7499999999999973</v>
      </c>
      <c r="Z754" s="2">
        <f>1*9*2.75</f>
        <v>24.75</v>
      </c>
      <c r="AA754" s="4">
        <v>1</v>
      </c>
      <c r="AB754" s="4">
        <v>9</v>
      </c>
      <c r="AC754" s="4">
        <v>2.7499999999999973</v>
      </c>
      <c r="AD754" s="2">
        <f>1*4.05*1.75</f>
        <v>7.0874999999999995</v>
      </c>
      <c r="AE754" s="4">
        <v>1</v>
      </c>
      <c r="AF754" s="4">
        <v>4.05</v>
      </c>
      <c r="AG754" s="4">
        <v>1.7500000000000007</v>
      </c>
      <c r="AH754" s="2">
        <f>1*9.05*10.7</f>
        <v>96.835000000000008</v>
      </c>
      <c r="AI754" s="4">
        <v>1</v>
      </c>
      <c r="AJ754" s="4">
        <v>9.0500000000000007</v>
      </c>
      <c r="AK754" s="4">
        <v>10.70000000000001</v>
      </c>
    </row>
    <row r="755" spans="22:37" x14ac:dyDescent="0.25">
      <c r="V755" s="2">
        <f>1*4*4.75</f>
        <v>19</v>
      </c>
      <c r="W755" s="4">
        <v>1</v>
      </c>
      <c r="X755" s="4">
        <v>4</v>
      </c>
      <c r="Y755" s="4">
        <v>4.7499999999999973</v>
      </c>
      <c r="Z755" s="2">
        <f>1*9*3.75</f>
        <v>33.75</v>
      </c>
      <c r="AA755" s="4">
        <v>1</v>
      </c>
      <c r="AB755" s="4">
        <v>9</v>
      </c>
      <c r="AC755" s="4">
        <v>3.7499999999999973</v>
      </c>
      <c r="AD755" s="2">
        <f>1*4.05*2.75</f>
        <v>11.137499999999999</v>
      </c>
      <c r="AE755" s="4">
        <v>1</v>
      </c>
      <c r="AF755" s="4">
        <v>4.05</v>
      </c>
      <c r="AG755" s="4">
        <v>2.7499999999999973</v>
      </c>
      <c r="AH755" s="2">
        <f>1*9.05*1.75</f>
        <v>15.837500000000002</v>
      </c>
      <c r="AI755" s="4">
        <v>1</v>
      </c>
      <c r="AJ755" s="4">
        <v>9.0500000000000007</v>
      </c>
      <c r="AK755" s="4">
        <v>1.7500000000000007</v>
      </c>
    </row>
    <row r="756" spans="22:37" x14ac:dyDescent="0.25">
      <c r="V756" s="2">
        <f>1*4*5.75</f>
        <v>23</v>
      </c>
      <c r="W756" s="4">
        <v>1</v>
      </c>
      <c r="X756" s="4">
        <v>4</v>
      </c>
      <c r="Y756" s="4">
        <v>5.7499999999999973</v>
      </c>
      <c r="Z756" s="2">
        <f>1*9*4.75</f>
        <v>42.75</v>
      </c>
      <c r="AA756" s="4">
        <v>1</v>
      </c>
      <c r="AB756" s="4">
        <v>9</v>
      </c>
      <c r="AC756" s="4">
        <v>4.7499999999999973</v>
      </c>
      <c r="AD756" s="2">
        <f>1*4.05*3.75</f>
        <v>15.1875</v>
      </c>
      <c r="AE756" s="4">
        <v>1</v>
      </c>
      <c r="AF756" s="4">
        <v>4.05</v>
      </c>
      <c r="AG756" s="4">
        <v>3.7499999999999973</v>
      </c>
      <c r="AH756" s="2">
        <f>1*9.05*2.75</f>
        <v>24.887500000000003</v>
      </c>
      <c r="AI756" s="4">
        <v>1</v>
      </c>
      <c r="AJ756" s="4">
        <v>9.0500000000000007</v>
      </c>
      <c r="AK756" s="4">
        <v>2.7499999999999973</v>
      </c>
    </row>
    <row r="757" spans="22:37" x14ac:dyDescent="0.25">
      <c r="V757" s="2">
        <f>1*4*6.75</f>
        <v>27</v>
      </c>
      <c r="W757" s="4">
        <v>1</v>
      </c>
      <c r="X757" s="4">
        <v>4</v>
      </c>
      <c r="Y757" s="4">
        <v>6.7499999999999973</v>
      </c>
      <c r="Z757" s="2">
        <f>1*9*5.75</f>
        <v>51.75</v>
      </c>
      <c r="AA757" s="4">
        <v>1</v>
      </c>
      <c r="AB757" s="4">
        <v>9</v>
      </c>
      <c r="AC757" s="4">
        <v>5.7499999999999973</v>
      </c>
      <c r="AD757" s="2">
        <f>1*4.05*4.75</f>
        <v>19.237500000000001</v>
      </c>
      <c r="AE757" s="4">
        <v>1</v>
      </c>
      <c r="AF757" s="4">
        <v>4.05</v>
      </c>
      <c r="AG757" s="4">
        <v>4.7499999999999973</v>
      </c>
      <c r="AH757" s="2">
        <f>1*9.05*3.75</f>
        <v>33.9375</v>
      </c>
      <c r="AI757" s="4">
        <v>1</v>
      </c>
      <c r="AJ757" s="4">
        <v>9.0500000000000007</v>
      </c>
      <c r="AK757" s="4">
        <v>3.7499999999999973</v>
      </c>
    </row>
    <row r="758" spans="22:37" x14ac:dyDescent="0.25">
      <c r="V758" s="2">
        <f>1*4*7.75</f>
        <v>31</v>
      </c>
      <c r="W758" s="4">
        <v>1</v>
      </c>
      <c r="X758" s="4">
        <v>4</v>
      </c>
      <c r="Y758" s="4">
        <v>7.7499999999999973</v>
      </c>
      <c r="Z758" s="2">
        <f>1*9*6.75</f>
        <v>60.75</v>
      </c>
      <c r="AA758" s="4">
        <v>1</v>
      </c>
      <c r="AB758" s="4">
        <v>9</v>
      </c>
      <c r="AC758" s="4">
        <v>6.7499999999999973</v>
      </c>
      <c r="AD758" s="2">
        <f>1*4.05*5.75</f>
        <v>23.287499999999998</v>
      </c>
      <c r="AE758" s="4">
        <v>1</v>
      </c>
      <c r="AF758" s="4">
        <v>4.05</v>
      </c>
      <c r="AG758" s="4">
        <v>5.7499999999999973</v>
      </c>
      <c r="AH758" s="2">
        <f>1*9.05*4.75</f>
        <v>42.987500000000004</v>
      </c>
      <c r="AI758" s="4">
        <v>1</v>
      </c>
      <c r="AJ758" s="4">
        <v>9.0500000000000007</v>
      </c>
      <c r="AK758" s="4">
        <v>4.7499999999999973</v>
      </c>
    </row>
    <row r="759" spans="22:37" x14ac:dyDescent="0.25">
      <c r="V759" s="2">
        <f>1*4*8.75000000000001</f>
        <v>35.000000000000043</v>
      </c>
      <c r="W759" s="4">
        <v>1</v>
      </c>
      <c r="X759" s="4">
        <v>4</v>
      </c>
      <c r="Y759" s="4">
        <v>8.7500000000000107</v>
      </c>
      <c r="Z759" s="2">
        <f>1*9*7.75</f>
        <v>69.75</v>
      </c>
      <c r="AA759" s="4">
        <v>1</v>
      </c>
      <c r="AB759" s="4">
        <v>9</v>
      </c>
      <c r="AC759" s="4">
        <v>7.7499999999999973</v>
      </c>
      <c r="AD759" s="2">
        <f>1*4.05*6.75</f>
        <v>27.337499999999999</v>
      </c>
      <c r="AE759" s="4">
        <v>1</v>
      </c>
      <c r="AF759" s="4">
        <v>4.05</v>
      </c>
      <c r="AG759" s="4">
        <v>6.7499999999999973</v>
      </c>
      <c r="AH759" s="2">
        <f>1*9.05*5.75</f>
        <v>52.037500000000001</v>
      </c>
      <c r="AI759" s="4">
        <v>1</v>
      </c>
      <c r="AJ759" s="4">
        <v>9.0500000000000007</v>
      </c>
      <c r="AK759" s="4">
        <v>5.7499999999999973</v>
      </c>
    </row>
    <row r="760" spans="22:37" x14ac:dyDescent="0.25">
      <c r="V760" s="2">
        <f>1*4*9.75000000000001</f>
        <v>39.000000000000043</v>
      </c>
      <c r="W760" s="4">
        <v>1</v>
      </c>
      <c r="X760" s="4">
        <v>4</v>
      </c>
      <c r="Y760" s="4">
        <v>9.7500000000000107</v>
      </c>
      <c r="Z760" s="2">
        <f>1*9*8.75000000000001</f>
        <v>78.750000000000099</v>
      </c>
      <c r="AA760" s="4">
        <v>1</v>
      </c>
      <c r="AB760" s="4">
        <v>9</v>
      </c>
      <c r="AC760" s="4">
        <v>8.7500000000000107</v>
      </c>
      <c r="AD760" s="2">
        <f>1*4.05*7.75</f>
        <v>31.387499999999999</v>
      </c>
      <c r="AE760" s="4">
        <v>1</v>
      </c>
      <c r="AF760" s="4">
        <v>4.05</v>
      </c>
      <c r="AG760" s="4">
        <v>7.7499999999999973</v>
      </c>
      <c r="AH760" s="2">
        <f>1*9.05*6.75</f>
        <v>61.087500000000006</v>
      </c>
      <c r="AI760" s="4">
        <v>1</v>
      </c>
      <c r="AJ760" s="4">
        <v>9.0500000000000007</v>
      </c>
      <c r="AK760" s="4">
        <v>6.7499999999999973</v>
      </c>
    </row>
    <row r="761" spans="22:37" x14ac:dyDescent="0.25">
      <c r="V761" s="2">
        <f>1*4*10.75</f>
        <v>43</v>
      </c>
      <c r="W761" s="4">
        <v>1</v>
      </c>
      <c r="X761" s="4">
        <v>4</v>
      </c>
      <c r="Y761" s="4">
        <v>10.750000000000011</v>
      </c>
      <c r="Z761" s="2">
        <f>1*9*9.75000000000001</f>
        <v>87.750000000000099</v>
      </c>
      <c r="AA761" s="4">
        <v>1</v>
      </c>
      <c r="AB761" s="4">
        <v>9</v>
      </c>
      <c r="AC761" s="4">
        <v>9.7500000000000107</v>
      </c>
      <c r="AD761" s="2">
        <f>1*4.05*8.75000000000001</f>
        <v>35.437500000000043</v>
      </c>
      <c r="AE761" s="4">
        <v>1</v>
      </c>
      <c r="AF761" s="4">
        <v>4.05</v>
      </c>
      <c r="AG761" s="4">
        <v>8.7500000000000107</v>
      </c>
      <c r="AH761" s="2">
        <f>1*9.05*7.75</f>
        <v>70.137500000000003</v>
      </c>
      <c r="AI761" s="4">
        <v>1</v>
      </c>
      <c r="AJ761" s="4">
        <v>9.0500000000000007</v>
      </c>
      <c r="AK761" s="4">
        <v>7.7499999999999973</v>
      </c>
    </row>
    <row r="762" spans="22:37" x14ac:dyDescent="0.25">
      <c r="V762" s="2">
        <f>1*4*1.8</f>
        <v>7.2</v>
      </c>
      <c r="W762" s="4">
        <v>1</v>
      </c>
      <c r="X762" s="4">
        <v>4</v>
      </c>
      <c r="Y762" s="4">
        <v>1.8000000000000007</v>
      </c>
      <c r="Z762" s="2">
        <f>1*9*10.75</f>
        <v>96.75</v>
      </c>
      <c r="AA762" s="4">
        <v>1</v>
      </c>
      <c r="AB762" s="4">
        <v>9</v>
      </c>
      <c r="AC762" s="4">
        <v>10.750000000000011</v>
      </c>
      <c r="AD762" s="2">
        <f>1*4.05*9.75000000000001</f>
        <v>39.48750000000004</v>
      </c>
      <c r="AE762" s="4">
        <v>1</v>
      </c>
      <c r="AF762" s="4">
        <v>4.05</v>
      </c>
      <c r="AG762" s="4">
        <v>9.7500000000000107</v>
      </c>
      <c r="AH762" s="2">
        <f>1*9.05*8.75000000000001</f>
        <v>79.187500000000099</v>
      </c>
      <c r="AI762" s="4">
        <v>1</v>
      </c>
      <c r="AJ762" s="4">
        <v>9.0500000000000007</v>
      </c>
      <c r="AK762" s="4">
        <v>8.7500000000000107</v>
      </c>
    </row>
    <row r="763" spans="22:37" x14ac:dyDescent="0.25">
      <c r="V763" s="2">
        <f>1*4*2.8</f>
        <v>11.2</v>
      </c>
      <c r="W763" s="4">
        <v>1</v>
      </c>
      <c r="X763" s="4">
        <v>4</v>
      </c>
      <c r="Y763" s="4">
        <v>2.7999999999999972</v>
      </c>
      <c r="Z763" s="2">
        <f>1*9*1.8</f>
        <v>16.2</v>
      </c>
      <c r="AA763" s="4">
        <v>1</v>
      </c>
      <c r="AB763" s="4">
        <v>9</v>
      </c>
      <c r="AC763" s="4">
        <v>1.8000000000000007</v>
      </c>
      <c r="AD763" s="2">
        <f>1*4.05*10.75</f>
        <v>43.537500000000001</v>
      </c>
      <c r="AE763" s="4">
        <v>1</v>
      </c>
      <c r="AF763" s="4">
        <v>4.05</v>
      </c>
      <c r="AG763" s="4">
        <v>10.750000000000011</v>
      </c>
      <c r="AH763" s="2">
        <f>1*9.05*9.75000000000001</f>
        <v>88.237500000000097</v>
      </c>
      <c r="AI763" s="4">
        <v>1</v>
      </c>
      <c r="AJ763" s="4">
        <v>9.0500000000000007</v>
      </c>
      <c r="AK763" s="4">
        <v>9.7500000000000107</v>
      </c>
    </row>
    <row r="764" spans="22:37" x14ac:dyDescent="0.25">
      <c r="V764" s="2">
        <f>1*4*3.8</f>
        <v>15.2</v>
      </c>
      <c r="W764" s="4">
        <v>1</v>
      </c>
      <c r="X764" s="4">
        <v>4</v>
      </c>
      <c r="Y764" s="4">
        <v>3.7999999999999972</v>
      </c>
      <c r="Z764" s="2">
        <f>1*9*2.8</f>
        <v>25.2</v>
      </c>
      <c r="AA764" s="4">
        <v>1</v>
      </c>
      <c r="AB764" s="4">
        <v>9</v>
      </c>
      <c r="AC764" s="4">
        <v>2.7999999999999972</v>
      </c>
      <c r="AD764" s="2">
        <f>1*4.05*1.8</f>
        <v>7.29</v>
      </c>
      <c r="AE764" s="4">
        <v>1</v>
      </c>
      <c r="AF764" s="4">
        <v>4.05</v>
      </c>
      <c r="AG764" s="4">
        <v>1.8000000000000007</v>
      </c>
      <c r="AH764" s="2">
        <f>1*9.05*10.75</f>
        <v>97.287500000000009</v>
      </c>
      <c r="AI764" s="4">
        <v>1</v>
      </c>
      <c r="AJ764" s="4">
        <v>9.0500000000000007</v>
      </c>
      <c r="AK764" s="4">
        <v>10.750000000000011</v>
      </c>
    </row>
    <row r="765" spans="22:37" x14ac:dyDescent="0.25">
      <c r="V765" s="2">
        <f>1*4*4.8</f>
        <v>19.2</v>
      </c>
      <c r="W765" s="4">
        <v>1</v>
      </c>
      <c r="X765" s="4">
        <v>4</v>
      </c>
      <c r="Y765" s="4">
        <v>4.7999999999999972</v>
      </c>
      <c r="Z765" s="2">
        <f>1*9*3.8</f>
        <v>34.199999999999996</v>
      </c>
      <c r="AA765" s="4">
        <v>1</v>
      </c>
      <c r="AB765" s="4">
        <v>9</v>
      </c>
      <c r="AC765" s="4">
        <v>3.7999999999999972</v>
      </c>
      <c r="AD765" s="2">
        <f>1*4.05*2.8</f>
        <v>11.339999999999998</v>
      </c>
      <c r="AE765" s="4">
        <v>1</v>
      </c>
      <c r="AF765" s="4">
        <v>4.05</v>
      </c>
      <c r="AG765" s="4">
        <v>2.7999999999999972</v>
      </c>
      <c r="AH765" s="2">
        <f>1*9.05*1.8</f>
        <v>16.290000000000003</v>
      </c>
      <c r="AI765" s="4">
        <v>1</v>
      </c>
      <c r="AJ765" s="4">
        <v>9.0500000000000007</v>
      </c>
      <c r="AK765" s="4">
        <v>1.8000000000000007</v>
      </c>
    </row>
    <row r="766" spans="22:37" x14ac:dyDescent="0.25">
      <c r="V766" s="2">
        <f>1*4*5.8</f>
        <v>23.2</v>
      </c>
      <c r="W766" s="4">
        <v>1</v>
      </c>
      <c r="X766" s="4">
        <v>4</v>
      </c>
      <c r="Y766" s="4">
        <v>5.7999999999999972</v>
      </c>
      <c r="Z766" s="2">
        <f>1*9*4.8</f>
        <v>43.199999999999996</v>
      </c>
      <c r="AA766" s="4">
        <v>1</v>
      </c>
      <c r="AB766" s="4">
        <v>9</v>
      </c>
      <c r="AC766" s="4">
        <v>4.7999999999999972</v>
      </c>
      <c r="AD766" s="2">
        <f>1*4.05*3.8</f>
        <v>15.389999999999999</v>
      </c>
      <c r="AE766" s="4">
        <v>1</v>
      </c>
      <c r="AF766" s="4">
        <v>4.05</v>
      </c>
      <c r="AG766" s="4">
        <v>3.7999999999999972</v>
      </c>
      <c r="AH766" s="2">
        <f>1*9.05*2.8</f>
        <v>25.34</v>
      </c>
      <c r="AI766" s="4">
        <v>1</v>
      </c>
      <c r="AJ766" s="4">
        <v>9.0500000000000007</v>
      </c>
      <c r="AK766" s="4">
        <v>2.7999999999999972</v>
      </c>
    </row>
    <row r="767" spans="22:37" x14ac:dyDescent="0.25">
      <c r="V767" s="2">
        <f>1*4*6.8</f>
        <v>27.2</v>
      </c>
      <c r="W767" s="4">
        <v>1</v>
      </c>
      <c r="X767" s="4">
        <v>4</v>
      </c>
      <c r="Y767" s="4">
        <v>6.7999999999999972</v>
      </c>
      <c r="Z767" s="2">
        <f>1*9*5.8</f>
        <v>52.199999999999996</v>
      </c>
      <c r="AA767" s="4">
        <v>1</v>
      </c>
      <c r="AB767" s="4">
        <v>9</v>
      </c>
      <c r="AC767" s="4">
        <v>5.7999999999999972</v>
      </c>
      <c r="AD767" s="2">
        <f>1*4.05*4.8</f>
        <v>19.439999999999998</v>
      </c>
      <c r="AE767" s="4">
        <v>1</v>
      </c>
      <c r="AF767" s="4">
        <v>4.05</v>
      </c>
      <c r="AG767" s="4">
        <v>4.7999999999999972</v>
      </c>
      <c r="AH767" s="2">
        <f>1*9.05*3.8</f>
        <v>34.39</v>
      </c>
      <c r="AI767" s="4">
        <v>1</v>
      </c>
      <c r="AJ767" s="4">
        <v>9.0500000000000007</v>
      </c>
      <c r="AK767" s="4">
        <v>3.7999999999999972</v>
      </c>
    </row>
    <row r="768" spans="22:37" x14ac:dyDescent="0.25">
      <c r="V768" s="2">
        <f>1*4*7.8</f>
        <v>31.2</v>
      </c>
      <c r="W768" s="4">
        <v>1</v>
      </c>
      <c r="X768" s="4">
        <v>4</v>
      </c>
      <c r="Y768" s="4">
        <v>7.7999999999999972</v>
      </c>
      <c r="Z768" s="2">
        <f>1*9*6.8</f>
        <v>61.199999999999996</v>
      </c>
      <c r="AA768" s="4">
        <v>1</v>
      </c>
      <c r="AB768" s="4">
        <v>9</v>
      </c>
      <c r="AC768" s="4">
        <v>6.7999999999999972</v>
      </c>
      <c r="AD768" s="2">
        <f>1*4.05*5.8</f>
        <v>23.49</v>
      </c>
      <c r="AE768" s="4">
        <v>1</v>
      </c>
      <c r="AF768" s="4">
        <v>4.05</v>
      </c>
      <c r="AG768" s="4">
        <v>5.7999999999999972</v>
      </c>
      <c r="AH768" s="2">
        <f>1*9.05*4.8</f>
        <v>43.440000000000005</v>
      </c>
      <c r="AI768" s="4">
        <v>1</v>
      </c>
      <c r="AJ768" s="4">
        <v>9.0500000000000007</v>
      </c>
      <c r="AK768" s="4">
        <v>4.7999999999999972</v>
      </c>
    </row>
    <row r="769" spans="22:37" x14ac:dyDescent="0.25">
      <c r="V769" s="2">
        <f>1*4*8.80000000000001</f>
        <v>35.200000000000038</v>
      </c>
      <c r="W769" s="4">
        <v>1</v>
      </c>
      <c r="X769" s="4">
        <v>4</v>
      </c>
      <c r="Y769" s="4">
        <v>8.8000000000000114</v>
      </c>
      <c r="Z769" s="2">
        <f>1*9*7.8</f>
        <v>70.2</v>
      </c>
      <c r="AA769" s="4">
        <v>1</v>
      </c>
      <c r="AB769" s="4">
        <v>9</v>
      </c>
      <c r="AC769" s="4">
        <v>7.7999999999999972</v>
      </c>
      <c r="AD769" s="2">
        <f>1*4.05*6.8</f>
        <v>27.54</v>
      </c>
      <c r="AE769" s="4">
        <v>1</v>
      </c>
      <c r="AF769" s="4">
        <v>4.05</v>
      </c>
      <c r="AG769" s="4">
        <v>6.7999999999999972</v>
      </c>
      <c r="AH769" s="2">
        <f>1*9.05*5.8</f>
        <v>52.49</v>
      </c>
      <c r="AI769" s="4">
        <v>1</v>
      </c>
      <c r="AJ769" s="4">
        <v>9.0500000000000007</v>
      </c>
      <c r="AK769" s="4">
        <v>5.7999999999999972</v>
      </c>
    </row>
    <row r="770" spans="22:37" x14ac:dyDescent="0.25">
      <c r="V770" s="2">
        <f>1*4*9.80000000000001</f>
        <v>39.200000000000038</v>
      </c>
      <c r="W770" s="4">
        <v>1</v>
      </c>
      <c r="X770" s="4">
        <v>4</v>
      </c>
      <c r="Y770" s="4">
        <v>9.8000000000000114</v>
      </c>
      <c r="Z770" s="2">
        <f>1*9*8.80000000000001</f>
        <v>79.200000000000088</v>
      </c>
      <c r="AA770" s="4">
        <v>1</v>
      </c>
      <c r="AB770" s="4">
        <v>9</v>
      </c>
      <c r="AC770" s="4">
        <v>8.8000000000000114</v>
      </c>
      <c r="AD770" s="2">
        <f>1*4.05*7.8</f>
        <v>31.589999999999996</v>
      </c>
      <c r="AE770" s="4">
        <v>1</v>
      </c>
      <c r="AF770" s="4">
        <v>4.05</v>
      </c>
      <c r="AG770" s="4">
        <v>7.7999999999999972</v>
      </c>
      <c r="AH770" s="2">
        <f>1*9.05*6.8</f>
        <v>61.540000000000006</v>
      </c>
      <c r="AI770" s="4">
        <v>1</v>
      </c>
      <c r="AJ770" s="4">
        <v>9.0500000000000007</v>
      </c>
      <c r="AK770" s="4">
        <v>6.7999999999999972</v>
      </c>
    </row>
    <row r="771" spans="22:37" x14ac:dyDescent="0.25">
      <c r="V771" s="2">
        <f>1*4*10.8</f>
        <v>43.2</v>
      </c>
      <c r="W771" s="4">
        <v>1</v>
      </c>
      <c r="X771" s="4">
        <v>4</v>
      </c>
      <c r="Y771" s="4">
        <v>10.800000000000011</v>
      </c>
      <c r="Z771" s="2">
        <f>1*9*9.80000000000001</f>
        <v>88.200000000000088</v>
      </c>
      <c r="AA771" s="4">
        <v>1</v>
      </c>
      <c r="AB771" s="4">
        <v>9</v>
      </c>
      <c r="AC771" s="4">
        <v>9.8000000000000114</v>
      </c>
      <c r="AD771" s="2">
        <f>1*4.05*8.80000000000001</f>
        <v>35.640000000000036</v>
      </c>
      <c r="AE771" s="4">
        <v>1</v>
      </c>
      <c r="AF771" s="4">
        <v>4.05</v>
      </c>
      <c r="AG771" s="4">
        <v>8.8000000000000114</v>
      </c>
      <c r="AH771" s="2">
        <f>1*9.05*7.8</f>
        <v>70.59</v>
      </c>
      <c r="AI771" s="4">
        <v>1</v>
      </c>
      <c r="AJ771" s="4">
        <v>9.0500000000000007</v>
      </c>
      <c r="AK771" s="4">
        <v>7.7999999999999972</v>
      </c>
    </row>
    <row r="772" spans="22:37" x14ac:dyDescent="0.25">
      <c r="V772" s="2">
        <f>1*4*1.85</f>
        <v>7.4</v>
      </c>
      <c r="W772" s="4">
        <v>1</v>
      </c>
      <c r="X772" s="4">
        <v>4</v>
      </c>
      <c r="Y772" s="4">
        <v>1.8500000000000008</v>
      </c>
      <c r="Z772" s="2">
        <f>1*9*10.8</f>
        <v>97.2</v>
      </c>
      <c r="AA772" s="4">
        <v>1</v>
      </c>
      <c r="AB772" s="4">
        <v>9</v>
      </c>
      <c r="AC772" s="4">
        <v>10.800000000000011</v>
      </c>
      <c r="AD772" s="2">
        <f>1*4.05*9.80000000000001</f>
        <v>39.69000000000004</v>
      </c>
      <c r="AE772" s="4">
        <v>1</v>
      </c>
      <c r="AF772" s="4">
        <v>4.05</v>
      </c>
      <c r="AG772" s="4">
        <v>9.8000000000000114</v>
      </c>
      <c r="AH772" s="2">
        <f>1*9.05*8.80000000000001</f>
        <v>79.6400000000001</v>
      </c>
      <c r="AI772" s="4">
        <v>1</v>
      </c>
      <c r="AJ772" s="4">
        <v>9.0500000000000007</v>
      </c>
      <c r="AK772" s="4">
        <v>8.8000000000000114</v>
      </c>
    </row>
    <row r="773" spans="22:37" x14ac:dyDescent="0.25">
      <c r="V773" s="2">
        <f>1*4*2.85</f>
        <v>11.4</v>
      </c>
      <c r="W773" s="4">
        <v>1</v>
      </c>
      <c r="X773" s="4">
        <v>4</v>
      </c>
      <c r="Y773" s="4">
        <v>2.849999999999997</v>
      </c>
      <c r="Z773" s="2">
        <f>1*9*1.85</f>
        <v>16.650000000000002</v>
      </c>
      <c r="AA773" s="4">
        <v>1</v>
      </c>
      <c r="AB773" s="4">
        <v>9</v>
      </c>
      <c r="AC773" s="4">
        <v>1.8500000000000008</v>
      </c>
      <c r="AD773" s="2">
        <f>1*4.05*10.8</f>
        <v>43.74</v>
      </c>
      <c r="AE773" s="4">
        <v>1</v>
      </c>
      <c r="AF773" s="4">
        <v>4.05</v>
      </c>
      <c r="AG773" s="4">
        <v>10.800000000000011</v>
      </c>
      <c r="AH773" s="2">
        <f>1*9.05*9.80000000000001</f>
        <v>88.690000000000097</v>
      </c>
      <c r="AI773" s="4">
        <v>1</v>
      </c>
      <c r="AJ773" s="4">
        <v>9.0500000000000007</v>
      </c>
      <c r="AK773" s="4">
        <v>9.8000000000000114</v>
      </c>
    </row>
    <row r="774" spans="22:37" x14ac:dyDescent="0.25">
      <c r="V774" s="2">
        <f>1*4*3.85</f>
        <v>15.4</v>
      </c>
      <c r="W774" s="4">
        <v>1</v>
      </c>
      <c r="X774" s="4">
        <v>4</v>
      </c>
      <c r="Y774" s="4">
        <v>3.849999999999997</v>
      </c>
      <c r="Z774" s="2">
        <f>1*9*2.85</f>
        <v>25.650000000000002</v>
      </c>
      <c r="AA774" s="4">
        <v>1</v>
      </c>
      <c r="AB774" s="4">
        <v>9</v>
      </c>
      <c r="AC774" s="4">
        <v>2.849999999999997</v>
      </c>
      <c r="AD774" s="2">
        <f>1*4.05*1.85</f>
        <v>7.4924999999999997</v>
      </c>
      <c r="AE774" s="4">
        <v>1</v>
      </c>
      <c r="AF774" s="4">
        <v>4.05</v>
      </c>
      <c r="AG774" s="4">
        <v>1.8500000000000008</v>
      </c>
      <c r="AH774" s="2">
        <f>1*9.05*10.8</f>
        <v>97.740000000000009</v>
      </c>
      <c r="AI774" s="4">
        <v>1</v>
      </c>
      <c r="AJ774" s="4">
        <v>9.0500000000000007</v>
      </c>
      <c r="AK774" s="4">
        <v>10.800000000000011</v>
      </c>
    </row>
    <row r="775" spans="22:37" x14ac:dyDescent="0.25">
      <c r="V775" s="2">
        <f>1*4*4.85</f>
        <v>19.399999999999999</v>
      </c>
      <c r="W775" s="4">
        <v>1</v>
      </c>
      <c r="X775" s="4">
        <v>4</v>
      </c>
      <c r="Y775" s="4">
        <v>4.849999999999997</v>
      </c>
      <c r="Z775" s="2">
        <f>1*9*3.85</f>
        <v>34.65</v>
      </c>
      <c r="AA775" s="4">
        <v>1</v>
      </c>
      <c r="AB775" s="4">
        <v>9</v>
      </c>
      <c r="AC775" s="4">
        <v>3.849999999999997</v>
      </c>
      <c r="AD775" s="2">
        <f>1*4.05*2.85</f>
        <v>11.5425</v>
      </c>
      <c r="AE775" s="4">
        <v>1</v>
      </c>
      <c r="AF775" s="4">
        <v>4.05</v>
      </c>
      <c r="AG775" s="4">
        <v>2.849999999999997</v>
      </c>
      <c r="AH775" s="2">
        <f>1*9.05*1.85</f>
        <v>16.742500000000003</v>
      </c>
      <c r="AI775" s="4">
        <v>1</v>
      </c>
      <c r="AJ775" s="4">
        <v>9.0500000000000007</v>
      </c>
      <c r="AK775" s="4">
        <v>1.8500000000000008</v>
      </c>
    </row>
    <row r="776" spans="22:37" x14ac:dyDescent="0.25">
      <c r="V776" s="2">
        <f>1*4*5.85</f>
        <v>23.4</v>
      </c>
      <c r="W776" s="4">
        <v>1</v>
      </c>
      <c r="X776" s="4">
        <v>4</v>
      </c>
      <c r="Y776" s="4">
        <v>5.849999999999997</v>
      </c>
      <c r="Z776" s="2">
        <f>1*9*4.85</f>
        <v>43.65</v>
      </c>
      <c r="AA776" s="4">
        <v>1</v>
      </c>
      <c r="AB776" s="4">
        <v>9</v>
      </c>
      <c r="AC776" s="4">
        <v>4.849999999999997</v>
      </c>
      <c r="AD776" s="2">
        <f>1*4.05*3.85</f>
        <v>15.592499999999999</v>
      </c>
      <c r="AE776" s="4">
        <v>1</v>
      </c>
      <c r="AF776" s="4">
        <v>4.05</v>
      </c>
      <c r="AG776" s="4">
        <v>3.849999999999997</v>
      </c>
      <c r="AH776" s="2">
        <f>1*9.05*2.85</f>
        <v>25.792500000000004</v>
      </c>
      <c r="AI776" s="4">
        <v>1</v>
      </c>
      <c r="AJ776" s="4">
        <v>9.0500000000000007</v>
      </c>
      <c r="AK776" s="4">
        <v>2.849999999999997</v>
      </c>
    </row>
    <row r="777" spans="22:37" x14ac:dyDescent="0.25">
      <c r="V777" s="2">
        <f>1*4*6.85</f>
        <v>27.4</v>
      </c>
      <c r="W777" s="4">
        <v>1</v>
      </c>
      <c r="X777" s="4">
        <v>4</v>
      </c>
      <c r="Y777" s="4">
        <v>6.849999999999997</v>
      </c>
      <c r="Z777" s="2">
        <f>1*9*5.85</f>
        <v>52.65</v>
      </c>
      <c r="AA777" s="4">
        <v>1</v>
      </c>
      <c r="AB777" s="4">
        <v>9</v>
      </c>
      <c r="AC777" s="4">
        <v>5.849999999999997</v>
      </c>
      <c r="AD777" s="2">
        <f>1*4.05*4.85</f>
        <v>19.642499999999998</v>
      </c>
      <c r="AE777" s="4">
        <v>1</v>
      </c>
      <c r="AF777" s="4">
        <v>4.05</v>
      </c>
      <c r="AG777" s="4">
        <v>4.849999999999997</v>
      </c>
      <c r="AH777" s="2">
        <f>1*9.05*3.85</f>
        <v>34.842500000000001</v>
      </c>
      <c r="AI777" s="4">
        <v>1</v>
      </c>
      <c r="AJ777" s="4">
        <v>9.0500000000000007</v>
      </c>
      <c r="AK777" s="4">
        <v>3.849999999999997</v>
      </c>
    </row>
    <row r="778" spans="22:37" x14ac:dyDescent="0.25">
      <c r="V778" s="2">
        <f>1*4*7.85</f>
        <v>31.4</v>
      </c>
      <c r="W778" s="4">
        <v>1</v>
      </c>
      <c r="X778" s="4">
        <v>4</v>
      </c>
      <c r="Y778" s="4">
        <v>7.849999999999997</v>
      </c>
      <c r="Z778" s="2">
        <f>1*9*6.85</f>
        <v>61.65</v>
      </c>
      <c r="AA778" s="4">
        <v>1</v>
      </c>
      <c r="AB778" s="4">
        <v>9</v>
      </c>
      <c r="AC778" s="4">
        <v>6.849999999999997</v>
      </c>
      <c r="AD778" s="2">
        <f>1*4.05*5.85</f>
        <v>23.692499999999999</v>
      </c>
      <c r="AE778" s="4">
        <v>1</v>
      </c>
      <c r="AF778" s="4">
        <v>4.05</v>
      </c>
      <c r="AG778" s="4">
        <v>5.849999999999997</v>
      </c>
      <c r="AH778" s="2">
        <f>1*9.05*4.85</f>
        <v>43.892499999999998</v>
      </c>
      <c r="AI778" s="4">
        <v>1</v>
      </c>
      <c r="AJ778" s="4">
        <v>9.0500000000000007</v>
      </c>
      <c r="AK778" s="4">
        <v>4.849999999999997</v>
      </c>
    </row>
    <row r="779" spans="22:37" x14ac:dyDescent="0.25">
      <c r="V779" s="2">
        <f>1*4*8.85000000000001</f>
        <v>35.400000000000041</v>
      </c>
      <c r="W779" s="4">
        <v>1</v>
      </c>
      <c r="X779" s="4">
        <v>4</v>
      </c>
      <c r="Y779" s="4">
        <v>8.8500000000000121</v>
      </c>
      <c r="Z779" s="2">
        <f>1*9*7.85</f>
        <v>70.649999999999991</v>
      </c>
      <c r="AA779" s="4">
        <v>1</v>
      </c>
      <c r="AB779" s="4">
        <v>9</v>
      </c>
      <c r="AC779" s="4">
        <v>7.849999999999997</v>
      </c>
      <c r="AD779" s="2">
        <f>1*4.05*6.85</f>
        <v>27.742499999999996</v>
      </c>
      <c r="AE779" s="4">
        <v>1</v>
      </c>
      <c r="AF779" s="4">
        <v>4.05</v>
      </c>
      <c r="AG779" s="4">
        <v>6.849999999999997</v>
      </c>
      <c r="AH779" s="2">
        <f>1*9.05*5.85</f>
        <v>52.942500000000003</v>
      </c>
      <c r="AI779" s="4">
        <v>1</v>
      </c>
      <c r="AJ779" s="4">
        <v>9.0500000000000007</v>
      </c>
      <c r="AK779" s="4">
        <v>5.849999999999997</v>
      </c>
    </row>
    <row r="780" spans="22:37" x14ac:dyDescent="0.25">
      <c r="V780" s="2">
        <f>1*4*9.85000000000001</f>
        <v>39.400000000000041</v>
      </c>
      <c r="W780" s="4">
        <v>1</v>
      </c>
      <c r="X780" s="4">
        <v>4</v>
      </c>
      <c r="Y780" s="4">
        <v>9.8500000000000121</v>
      </c>
      <c r="Z780" s="2">
        <f>1*9*8.85000000000001</f>
        <v>79.650000000000091</v>
      </c>
      <c r="AA780" s="4">
        <v>1</v>
      </c>
      <c r="AB780" s="4">
        <v>9</v>
      </c>
      <c r="AC780" s="4">
        <v>8.8500000000000121</v>
      </c>
      <c r="AD780" s="2">
        <f>1*4.05*7.85</f>
        <v>31.792499999999997</v>
      </c>
      <c r="AE780" s="4">
        <v>1</v>
      </c>
      <c r="AF780" s="4">
        <v>4.05</v>
      </c>
      <c r="AG780" s="4">
        <v>7.849999999999997</v>
      </c>
      <c r="AH780" s="2">
        <f>1*9.05*6.85</f>
        <v>61.9925</v>
      </c>
      <c r="AI780" s="4">
        <v>1</v>
      </c>
      <c r="AJ780" s="4">
        <v>9.0500000000000007</v>
      </c>
      <c r="AK780" s="4">
        <v>6.849999999999997</v>
      </c>
    </row>
    <row r="781" spans="22:37" x14ac:dyDescent="0.25">
      <c r="V781" s="2">
        <f>1*4*10.85</f>
        <v>43.4</v>
      </c>
      <c r="W781" s="4">
        <v>1</v>
      </c>
      <c r="X781" s="4">
        <v>4</v>
      </c>
      <c r="Y781" s="4">
        <v>10.850000000000012</v>
      </c>
      <c r="Z781" s="2">
        <f>1*9*9.85000000000001</f>
        <v>88.650000000000091</v>
      </c>
      <c r="AA781" s="4">
        <v>1</v>
      </c>
      <c r="AB781" s="4">
        <v>9</v>
      </c>
      <c r="AC781" s="4">
        <v>9.8500000000000121</v>
      </c>
      <c r="AD781" s="2">
        <f>1*4.05*8.85000000000001</f>
        <v>35.842500000000037</v>
      </c>
      <c r="AE781" s="4">
        <v>1</v>
      </c>
      <c r="AF781" s="4">
        <v>4.05</v>
      </c>
      <c r="AG781" s="4">
        <v>8.8500000000000121</v>
      </c>
      <c r="AH781" s="2">
        <f>1*9.05*7.85</f>
        <v>71.042500000000004</v>
      </c>
      <c r="AI781" s="4">
        <v>1</v>
      </c>
      <c r="AJ781" s="4">
        <v>9.0500000000000007</v>
      </c>
      <c r="AK781" s="4">
        <v>7.849999999999997</v>
      </c>
    </row>
    <row r="782" spans="22:37" x14ac:dyDescent="0.25">
      <c r="V782" s="2">
        <f>1*4*1.9</f>
        <v>7.6</v>
      </c>
      <c r="W782" s="4">
        <v>1</v>
      </c>
      <c r="X782" s="4">
        <v>4</v>
      </c>
      <c r="Y782" s="4">
        <v>1.9000000000000008</v>
      </c>
      <c r="Z782" s="2">
        <f>1*9*10.85</f>
        <v>97.649999999999991</v>
      </c>
      <c r="AA782" s="4">
        <v>1</v>
      </c>
      <c r="AB782" s="4">
        <v>9</v>
      </c>
      <c r="AC782" s="4">
        <v>10.850000000000012</v>
      </c>
      <c r="AD782" s="2">
        <f>1*4.05*9.85000000000001</f>
        <v>39.892500000000041</v>
      </c>
      <c r="AE782" s="4">
        <v>1</v>
      </c>
      <c r="AF782" s="4">
        <v>4.05</v>
      </c>
      <c r="AG782" s="4">
        <v>9.8500000000000121</v>
      </c>
      <c r="AH782" s="2">
        <f>1*9.05*8.85000000000001</f>
        <v>80.092500000000101</v>
      </c>
      <c r="AI782" s="4">
        <v>1</v>
      </c>
      <c r="AJ782" s="4">
        <v>9.0500000000000007</v>
      </c>
      <c r="AK782" s="4">
        <v>8.8500000000000121</v>
      </c>
    </row>
    <row r="783" spans="22:37" x14ac:dyDescent="0.25">
      <c r="V783" s="2">
        <f>1*4*2.9</f>
        <v>11.6</v>
      </c>
      <c r="W783" s="4">
        <v>1</v>
      </c>
      <c r="X783" s="4">
        <v>4</v>
      </c>
      <c r="Y783" s="4">
        <v>2.8999999999999968</v>
      </c>
      <c r="Z783" s="2">
        <f>1*9*1.9</f>
        <v>17.099999999999998</v>
      </c>
      <c r="AA783" s="4">
        <v>1</v>
      </c>
      <c r="AB783" s="4">
        <v>9</v>
      </c>
      <c r="AC783" s="4">
        <v>1.9000000000000008</v>
      </c>
      <c r="AD783" s="2">
        <f>1*4.05*10.85</f>
        <v>43.942499999999995</v>
      </c>
      <c r="AE783" s="4">
        <v>1</v>
      </c>
      <c r="AF783" s="4">
        <v>4.05</v>
      </c>
      <c r="AG783" s="4">
        <v>10.850000000000012</v>
      </c>
      <c r="AH783" s="2">
        <f>1*9.05*9.85000000000001</f>
        <v>89.142500000000098</v>
      </c>
      <c r="AI783" s="4">
        <v>1</v>
      </c>
      <c r="AJ783" s="4">
        <v>9.0500000000000007</v>
      </c>
      <c r="AK783" s="4">
        <v>9.8500000000000121</v>
      </c>
    </row>
    <row r="784" spans="22:37" x14ac:dyDescent="0.25">
      <c r="V784" s="2">
        <f>1*4*3.9</f>
        <v>15.6</v>
      </c>
      <c r="W784" s="4">
        <v>1</v>
      </c>
      <c r="X784" s="4">
        <v>4</v>
      </c>
      <c r="Y784" s="4">
        <v>3.8999999999999968</v>
      </c>
      <c r="Z784" s="2">
        <f>1*9*2.9</f>
        <v>26.099999999999998</v>
      </c>
      <c r="AA784" s="4">
        <v>1</v>
      </c>
      <c r="AB784" s="4">
        <v>9</v>
      </c>
      <c r="AC784" s="4">
        <v>2.8999999999999968</v>
      </c>
      <c r="AD784" s="2">
        <f>1*4.05*1.9</f>
        <v>7.6949999999999994</v>
      </c>
      <c r="AE784" s="4">
        <v>1</v>
      </c>
      <c r="AF784" s="4">
        <v>4.05</v>
      </c>
      <c r="AG784" s="4">
        <v>1.9000000000000008</v>
      </c>
      <c r="AH784" s="2">
        <f>1*9.05*10.85</f>
        <v>98.19250000000001</v>
      </c>
      <c r="AI784" s="4">
        <v>1</v>
      </c>
      <c r="AJ784" s="4">
        <v>9.0500000000000007</v>
      </c>
      <c r="AK784" s="4">
        <v>10.850000000000012</v>
      </c>
    </row>
    <row r="785" spans="22:37" x14ac:dyDescent="0.25">
      <c r="V785" s="2">
        <f>1*4*4.9</f>
        <v>19.600000000000001</v>
      </c>
      <c r="W785" s="4">
        <v>1</v>
      </c>
      <c r="X785" s="4">
        <v>4</v>
      </c>
      <c r="Y785" s="4">
        <v>4.8999999999999968</v>
      </c>
      <c r="Z785" s="2">
        <f>1*9*3.9</f>
        <v>35.1</v>
      </c>
      <c r="AA785" s="4">
        <v>1</v>
      </c>
      <c r="AB785" s="4">
        <v>9</v>
      </c>
      <c r="AC785" s="4">
        <v>3.8999999999999968</v>
      </c>
      <c r="AD785" s="2">
        <f>1*4.05*2.9</f>
        <v>11.744999999999999</v>
      </c>
      <c r="AE785" s="4">
        <v>1</v>
      </c>
      <c r="AF785" s="4">
        <v>4.05</v>
      </c>
      <c r="AG785" s="4">
        <v>2.8999999999999968</v>
      </c>
      <c r="AH785" s="2">
        <f>1*9.05*1.9</f>
        <v>17.195</v>
      </c>
      <c r="AI785" s="4">
        <v>1</v>
      </c>
      <c r="AJ785" s="4">
        <v>9.0500000000000007</v>
      </c>
      <c r="AK785" s="4">
        <v>1.9000000000000008</v>
      </c>
    </row>
    <row r="786" spans="22:37" x14ac:dyDescent="0.25">
      <c r="V786" s="2">
        <f>1*4*5.9</f>
        <v>23.6</v>
      </c>
      <c r="W786" s="4">
        <v>1</v>
      </c>
      <c r="X786" s="4">
        <v>4</v>
      </c>
      <c r="Y786" s="4">
        <v>5.8999999999999968</v>
      </c>
      <c r="Z786" s="2">
        <f>1*9*4.9</f>
        <v>44.1</v>
      </c>
      <c r="AA786" s="4">
        <v>1</v>
      </c>
      <c r="AB786" s="4">
        <v>9</v>
      </c>
      <c r="AC786" s="4">
        <v>4.8999999999999968</v>
      </c>
      <c r="AD786" s="2">
        <f>1*4.05*3.9</f>
        <v>15.794999999999998</v>
      </c>
      <c r="AE786" s="4">
        <v>1</v>
      </c>
      <c r="AF786" s="4">
        <v>4.05</v>
      </c>
      <c r="AG786" s="4">
        <v>3.8999999999999968</v>
      </c>
      <c r="AH786" s="2">
        <f>1*9.05*2.9</f>
        <v>26.245000000000001</v>
      </c>
      <c r="AI786" s="4">
        <v>1</v>
      </c>
      <c r="AJ786" s="4">
        <v>9.0500000000000007</v>
      </c>
      <c r="AK786" s="4">
        <v>2.8999999999999968</v>
      </c>
    </row>
    <row r="787" spans="22:37" x14ac:dyDescent="0.25">
      <c r="V787" s="2">
        <f>1*4*6.9</f>
        <v>27.6</v>
      </c>
      <c r="W787" s="4">
        <v>1</v>
      </c>
      <c r="X787" s="4">
        <v>4</v>
      </c>
      <c r="Y787" s="4">
        <v>6.8999999999999968</v>
      </c>
      <c r="Z787" s="2">
        <f>1*9*5.9</f>
        <v>53.1</v>
      </c>
      <c r="AA787" s="4">
        <v>1</v>
      </c>
      <c r="AB787" s="4">
        <v>9</v>
      </c>
      <c r="AC787" s="4">
        <v>5.8999999999999968</v>
      </c>
      <c r="AD787" s="2">
        <f>1*4.05*4.9</f>
        <v>19.844999999999999</v>
      </c>
      <c r="AE787" s="4">
        <v>1</v>
      </c>
      <c r="AF787" s="4">
        <v>4.05</v>
      </c>
      <c r="AG787" s="4">
        <v>4.8999999999999968</v>
      </c>
      <c r="AH787" s="2">
        <f>1*9.05*3.9</f>
        <v>35.295000000000002</v>
      </c>
      <c r="AI787" s="4">
        <v>1</v>
      </c>
      <c r="AJ787" s="4">
        <v>9.0500000000000007</v>
      </c>
      <c r="AK787" s="4">
        <v>3.8999999999999968</v>
      </c>
    </row>
    <row r="788" spans="22:37" x14ac:dyDescent="0.25">
      <c r="V788" s="2">
        <f>1*4*7.9</f>
        <v>31.6</v>
      </c>
      <c r="W788" s="4">
        <v>1</v>
      </c>
      <c r="X788" s="4">
        <v>4</v>
      </c>
      <c r="Y788" s="4">
        <v>7.8999999999999968</v>
      </c>
      <c r="Z788" s="2">
        <f>1*9*6.9</f>
        <v>62.1</v>
      </c>
      <c r="AA788" s="4">
        <v>1</v>
      </c>
      <c r="AB788" s="4">
        <v>9</v>
      </c>
      <c r="AC788" s="4">
        <v>6.8999999999999968</v>
      </c>
      <c r="AD788" s="2">
        <f>1*4.05*5.9</f>
        <v>23.895</v>
      </c>
      <c r="AE788" s="4">
        <v>1</v>
      </c>
      <c r="AF788" s="4">
        <v>4.05</v>
      </c>
      <c r="AG788" s="4">
        <v>5.8999999999999968</v>
      </c>
      <c r="AH788" s="2">
        <f>1*9.05*4.9</f>
        <v>44.345000000000006</v>
      </c>
      <c r="AI788" s="4">
        <v>1</v>
      </c>
      <c r="AJ788" s="4">
        <v>9.0500000000000007</v>
      </c>
      <c r="AK788" s="4">
        <v>4.8999999999999968</v>
      </c>
    </row>
    <row r="789" spans="22:37" x14ac:dyDescent="0.25">
      <c r="V789" s="2">
        <f>1*4*8.90000000000001</f>
        <v>35.600000000000037</v>
      </c>
      <c r="W789" s="4">
        <v>1</v>
      </c>
      <c r="X789" s="4">
        <v>4</v>
      </c>
      <c r="Y789" s="4">
        <v>8.9000000000000128</v>
      </c>
      <c r="Z789" s="2">
        <f>1*9*7.9</f>
        <v>71.100000000000009</v>
      </c>
      <c r="AA789" s="4">
        <v>1</v>
      </c>
      <c r="AB789" s="4">
        <v>9</v>
      </c>
      <c r="AC789" s="4">
        <v>7.8999999999999968</v>
      </c>
      <c r="AD789" s="2">
        <f>1*4.05*6.9</f>
        <v>27.945</v>
      </c>
      <c r="AE789" s="4">
        <v>1</v>
      </c>
      <c r="AF789" s="4">
        <v>4.05</v>
      </c>
      <c r="AG789" s="4">
        <v>6.8999999999999968</v>
      </c>
      <c r="AH789" s="2">
        <f>1*9.05*5.9</f>
        <v>53.39500000000001</v>
      </c>
      <c r="AI789" s="4">
        <v>1</v>
      </c>
      <c r="AJ789" s="4">
        <v>9.0500000000000007</v>
      </c>
      <c r="AK789" s="4">
        <v>5.8999999999999968</v>
      </c>
    </row>
    <row r="790" spans="22:37" x14ac:dyDescent="0.25">
      <c r="V790" s="2">
        <f>1*4*9.90000000000001</f>
        <v>39.600000000000037</v>
      </c>
      <c r="W790" s="4">
        <v>1</v>
      </c>
      <c r="X790" s="4">
        <v>4</v>
      </c>
      <c r="Y790" s="4">
        <v>9.9000000000000128</v>
      </c>
      <c r="Z790" s="2">
        <f>1*9*8.90000000000001</f>
        <v>80.10000000000008</v>
      </c>
      <c r="AA790" s="4">
        <v>1</v>
      </c>
      <c r="AB790" s="4">
        <v>9</v>
      </c>
      <c r="AC790" s="4">
        <v>8.9000000000000128</v>
      </c>
      <c r="AD790" s="2">
        <f>1*4.05*7.9</f>
        <v>31.995000000000001</v>
      </c>
      <c r="AE790" s="4">
        <v>1</v>
      </c>
      <c r="AF790" s="4">
        <v>4.05</v>
      </c>
      <c r="AG790" s="4">
        <v>7.8999999999999968</v>
      </c>
      <c r="AH790" s="2">
        <f>1*9.05*6.9</f>
        <v>62.445000000000007</v>
      </c>
      <c r="AI790" s="4">
        <v>1</v>
      </c>
      <c r="AJ790" s="4">
        <v>9.0500000000000007</v>
      </c>
      <c r="AK790" s="4">
        <v>6.8999999999999968</v>
      </c>
    </row>
    <row r="791" spans="22:37" x14ac:dyDescent="0.25">
      <c r="V791" s="2">
        <f>1*4*10.9</f>
        <v>43.6</v>
      </c>
      <c r="W791" s="4">
        <v>1</v>
      </c>
      <c r="X791" s="4">
        <v>4</v>
      </c>
      <c r="Y791" s="4">
        <v>10.900000000000013</v>
      </c>
      <c r="Z791" s="2">
        <f>1*9*9.90000000000001</f>
        <v>89.10000000000008</v>
      </c>
      <c r="AA791" s="4">
        <v>1</v>
      </c>
      <c r="AB791" s="4">
        <v>9</v>
      </c>
      <c r="AC791" s="4">
        <v>9.9000000000000128</v>
      </c>
      <c r="AD791" s="2">
        <f>1*4.05*8.90000000000001</f>
        <v>36.045000000000037</v>
      </c>
      <c r="AE791" s="4">
        <v>1</v>
      </c>
      <c r="AF791" s="4">
        <v>4.05</v>
      </c>
      <c r="AG791" s="4">
        <v>8.9000000000000128</v>
      </c>
      <c r="AH791" s="2">
        <f>1*9.05*7.9</f>
        <v>71.495000000000005</v>
      </c>
      <c r="AI791" s="4">
        <v>1</v>
      </c>
      <c r="AJ791" s="4">
        <v>9.0500000000000007</v>
      </c>
      <c r="AK791" s="4">
        <v>7.8999999999999968</v>
      </c>
    </row>
    <row r="792" spans="22:37" x14ac:dyDescent="0.25">
      <c r="V792" s="2">
        <f>1*4*1.95</f>
        <v>7.8</v>
      </c>
      <c r="W792" s="4">
        <v>1</v>
      </c>
      <c r="X792" s="4">
        <v>4</v>
      </c>
      <c r="Y792" s="4">
        <v>1.9500000000000008</v>
      </c>
      <c r="Z792" s="2">
        <f>1*9*10.9</f>
        <v>98.100000000000009</v>
      </c>
      <c r="AA792" s="4">
        <v>1</v>
      </c>
      <c r="AB792" s="4">
        <v>9</v>
      </c>
      <c r="AC792" s="4">
        <v>10.900000000000013</v>
      </c>
      <c r="AD792" s="2">
        <f>1*4.05*9.90000000000001</f>
        <v>40.095000000000034</v>
      </c>
      <c r="AE792" s="4">
        <v>1</v>
      </c>
      <c r="AF792" s="4">
        <v>4.05</v>
      </c>
      <c r="AG792" s="4">
        <v>9.9000000000000128</v>
      </c>
      <c r="AH792" s="2">
        <f>1*9.05*8.90000000000001</f>
        <v>80.545000000000087</v>
      </c>
      <c r="AI792" s="4">
        <v>1</v>
      </c>
      <c r="AJ792" s="4">
        <v>9.0500000000000007</v>
      </c>
      <c r="AK792" s="4">
        <v>8.9000000000000128</v>
      </c>
    </row>
    <row r="793" spans="22:37" x14ac:dyDescent="0.25">
      <c r="V793" s="2">
        <f>1*4*2.95</f>
        <v>11.8</v>
      </c>
      <c r="W793" s="4">
        <v>1</v>
      </c>
      <c r="X793" s="4">
        <v>4</v>
      </c>
      <c r="Y793" s="4">
        <v>2.9499999999999966</v>
      </c>
      <c r="Z793" s="2">
        <f>1*9*1.95</f>
        <v>17.55</v>
      </c>
      <c r="AA793" s="4">
        <v>1</v>
      </c>
      <c r="AB793" s="4">
        <v>9</v>
      </c>
      <c r="AC793" s="4">
        <v>1.9500000000000008</v>
      </c>
      <c r="AD793" s="2">
        <f>1*4.05*10.9</f>
        <v>44.144999999999996</v>
      </c>
      <c r="AE793" s="4">
        <v>1</v>
      </c>
      <c r="AF793" s="4">
        <v>4.05</v>
      </c>
      <c r="AG793" s="4">
        <v>10.900000000000013</v>
      </c>
      <c r="AH793" s="2">
        <f>1*9.05*9.90000000000001</f>
        <v>89.595000000000084</v>
      </c>
      <c r="AI793" s="4">
        <v>1</v>
      </c>
      <c r="AJ793" s="4">
        <v>9.0500000000000007</v>
      </c>
      <c r="AK793" s="4">
        <v>9.9000000000000128</v>
      </c>
    </row>
    <row r="794" spans="22:37" x14ac:dyDescent="0.25">
      <c r="V794" s="2">
        <f>1*4*3.95</f>
        <v>15.8</v>
      </c>
      <c r="W794" s="4">
        <v>1</v>
      </c>
      <c r="X794" s="4">
        <v>4</v>
      </c>
      <c r="Y794" s="4">
        <v>3.9499999999999966</v>
      </c>
      <c r="Z794" s="2">
        <f>1*9*2.95</f>
        <v>26.55</v>
      </c>
      <c r="AA794" s="4">
        <v>1</v>
      </c>
      <c r="AB794" s="4">
        <v>9</v>
      </c>
      <c r="AC794" s="4">
        <v>2.9499999999999966</v>
      </c>
      <c r="AD794" s="2">
        <f>1*4.05*1.95</f>
        <v>7.8974999999999991</v>
      </c>
      <c r="AE794" s="4">
        <v>1</v>
      </c>
      <c r="AF794" s="4">
        <v>4.05</v>
      </c>
      <c r="AG794" s="4">
        <v>1.9500000000000008</v>
      </c>
      <c r="AH794" s="2">
        <f>1*9.05*10.9</f>
        <v>98.64500000000001</v>
      </c>
      <c r="AI794" s="4">
        <v>1</v>
      </c>
      <c r="AJ794" s="4">
        <v>9.0500000000000007</v>
      </c>
      <c r="AK794" s="4">
        <v>10.900000000000013</v>
      </c>
    </row>
    <row r="795" spans="22:37" x14ac:dyDescent="0.25">
      <c r="V795" s="2">
        <f>1*4*4.95</f>
        <v>19.8</v>
      </c>
      <c r="W795" s="4">
        <v>1</v>
      </c>
      <c r="X795" s="4">
        <v>4</v>
      </c>
      <c r="Y795" s="4">
        <v>4.9499999999999966</v>
      </c>
      <c r="Z795" s="2">
        <f>1*9*3.95</f>
        <v>35.550000000000004</v>
      </c>
      <c r="AA795" s="4">
        <v>1</v>
      </c>
      <c r="AB795" s="4">
        <v>9</v>
      </c>
      <c r="AC795" s="4">
        <v>3.9499999999999966</v>
      </c>
      <c r="AD795" s="2">
        <f>1*4.05*2.95</f>
        <v>11.9475</v>
      </c>
      <c r="AE795" s="4">
        <v>1</v>
      </c>
      <c r="AF795" s="4">
        <v>4.05</v>
      </c>
      <c r="AG795" s="4">
        <v>2.9499999999999966</v>
      </c>
      <c r="AH795" s="2">
        <f>1*9.05*1.95</f>
        <v>17.647500000000001</v>
      </c>
      <c r="AI795" s="4">
        <v>1</v>
      </c>
      <c r="AJ795" s="4">
        <v>9.0500000000000007</v>
      </c>
      <c r="AK795" s="4">
        <v>1.9500000000000008</v>
      </c>
    </row>
    <row r="796" spans="22:37" x14ac:dyDescent="0.25">
      <c r="V796" s="2">
        <f>1*4*5.95</f>
        <v>23.8</v>
      </c>
      <c r="W796" s="4">
        <v>1</v>
      </c>
      <c r="X796" s="4">
        <v>4</v>
      </c>
      <c r="Y796" s="4">
        <v>5.9499999999999966</v>
      </c>
      <c r="Z796" s="2">
        <f>1*9*4.95</f>
        <v>44.550000000000004</v>
      </c>
      <c r="AA796" s="4">
        <v>1</v>
      </c>
      <c r="AB796" s="4">
        <v>9</v>
      </c>
      <c r="AC796" s="4">
        <v>4.9499999999999966</v>
      </c>
      <c r="AD796" s="2">
        <f>1*4.05*3.95</f>
        <v>15.9975</v>
      </c>
      <c r="AE796" s="4">
        <v>1</v>
      </c>
      <c r="AF796" s="4">
        <v>4.05</v>
      </c>
      <c r="AG796" s="4">
        <v>3.9499999999999966</v>
      </c>
      <c r="AH796" s="2">
        <f>1*9.05*2.95</f>
        <v>26.697500000000005</v>
      </c>
      <c r="AI796" s="4">
        <v>1</v>
      </c>
      <c r="AJ796" s="4">
        <v>9.0500000000000007</v>
      </c>
      <c r="AK796" s="4">
        <v>2.9499999999999966</v>
      </c>
    </row>
    <row r="797" spans="22:37" x14ac:dyDescent="0.25">
      <c r="V797" s="2">
        <f>1*4*6.95</f>
        <v>27.8</v>
      </c>
      <c r="W797" s="4">
        <v>1</v>
      </c>
      <c r="X797" s="4">
        <v>4</v>
      </c>
      <c r="Y797" s="4">
        <v>6.9499999999999966</v>
      </c>
      <c r="Z797" s="2">
        <f>1*9*5.95</f>
        <v>53.550000000000004</v>
      </c>
      <c r="AA797" s="4">
        <v>1</v>
      </c>
      <c r="AB797" s="4">
        <v>9</v>
      </c>
      <c r="AC797" s="4">
        <v>5.9499999999999966</v>
      </c>
      <c r="AD797" s="2">
        <f>1*4.05*4.95</f>
        <v>20.047499999999999</v>
      </c>
      <c r="AE797" s="4">
        <v>1</v>
      </c>
      <c r="AF797" s="4">
        <v>4.05</v>
      </c>
      <c r="AG797" s="4">
        <v>4.9499999999999966</v>
      </c>
      <c r="AH797" s="2">
        <f>1*9.05*3.95</f>
        <v>35.747500000000002</v>
      </c>
      <c r="AI797" s="4">
        <v>1</v>
      </c>
      <c r="AJ797" s="4">
        <v>9.0500000000000007</v>
      </c>
      <c r="AK797" s="4">
        <v>3.9499999999999966</v>
      </c>
    </row>
    <row r="798" spans="22:37" x14ac:dyDescent="0.25">
      <c r="V798" s="2">
        <f>1*4*7.95</f>
        <v>31.8</v>
      </c>
      <c r="W798" s="4">
        <v>1</v>
      </c>
      <c r="X798" s="4">
        <v>4</v>
      </c>
      <c r="Y798" s="4">
        <v>7.9499999999999966</v>
      </c>
      <c r="Z798" s="2">
        <f>1*9*6.95</f>
        <v>62.550000000000004</v>
      </c>
      <c r="AA798" s="4">
        <v>1</v>
      </c>
      <c r="AB798" s="4">
        <v>9</v>
      </c>
      <c r="AC798" s="4">
        <v>6.9499999999999966</v>
      </c>
      <c r="AD798" s="2">
        <f>1*4.05*5.95</f>
        <v>24.0975</v>
      </c>
      <c r="AE798" s="4">
        <v>1</v>
      </c>
      <c r="AF798" s="4">
        <v>4.05</v>
      </c>
      <c r="AG798" s="4">
        <v>5.9499999999999966</v>
      </c>
      <c r="AH798" s="2">
        <f>1*9.05*4.95</f>
        <v>44.797500000000007</v>
      </c>
      <c r="AI798" s="4">
        <v>1</v>
      </c>
      <c r="AJ798" s="4">
        <v>9.0500000000000007</v>
      </c>
      <c r="AK798" s="4">
        <v>4.9499999999999966</v>
      </c>
    </row>
    <row r="799" spans="22:37" x14ac:dyDescent="0.25">
      <c r="V799" s="2">
        <f>1*4*8.95000000000001</f>
        <v>35.80000000000004</v>
      </c>
      <c r="W799" s="4">
        <v>1</v>
      </c>
      <c r="X799" s="4">
        <v>4</v>
      </c>
      <c r="Y799" s="4">
        <v>8.9500000000000135</v>
      </c>
      <c r="Z799" s="2">
        <f>1*9*7.95</f>
        <v>71.55</v>
      </c>
      <c r="AA799" s="4">
        <v>1</v>
      </c>
      <c r="AB799" s="4">
        <v>9</v>
      </c>
      <c r="AC799" s="4">
        <v>7.9499999999999966</v>
      </c>
      <c r="AD799" s="2">
        <f>1*4.05*6.95</f>
        <v>28.147500000000001</v>
      </c>
      <c r="AE799" s="4">
        <v>1</v>
      </c>
      <c r="AF799" s="4">
        <v>4.05</v>
      </c>
      <c r="AG799" s="4">
        <v>6.9499999999999966</v>
      </c>
      <c r="AH799" s="2">
        <f>1*9.05*5.95</f>
        <v>53.847500000000004</v>
      </c>
      <c r="AI799" s="4">
        <v>1</v>
      </c>
      <c r="AJ799" s="4">
        <v>9.0500000000000007</v>
      </c>
      <c r="AK799" s="4">
        <v>5.9499999999999966</v>
      </c>
    </row>
    <row r="800" spans="22:37" x14ac:dyDescent="0.25">
      <c r="V800" s="2">
        <f>1*4*9.95000000000001</f>
        <v>39.80000000000004</v>
      </c>
      <c r="W800" s="4">
        <v>1</v>
      </c>
      <c r="X800" s="4">
        <v>4</v>
      </c>
      <c r="Y800" s="4">
        <v>9.9500000000000135</v>
      </c>
      <c r="Z800" s="2">
        <f>1*9*8.95000000000001</f>
        <v>80.550000000000097</v>
      </c>
      <c r="AA800" s="4">
        <v>1</v>
      </c>
      <c r="AB800" s="4">
        <v>9</v>
      </c>
      <c r="AC800" s="4">
        <v>8.9500000000000135</v>
      </c>
      <c r="AD800" s="2">
        <f>1*4.05*7.95</f>
        <v>32.197499999999998</v>
      </c>
      <c r="AE800" s="4">
        <v>1</v>
      </c>
      <c r="AF800" s="4">
        <v>4.05</v>
      </c>
      <c r="AG800" s="4">
        <v>7.9499999999999966</v>
      </c>
      <c r="AH800" s="2">
        <f>1*9.05*6.95</f>
        <v>62.897500000000008</v>
      </c>
      <c r="AI800" s="4">
        <v>1</v>
      </c>
      <c r="AJ800" s="4">
        <v>9.0500000000000007</v>
      </c>
      <c r="AK800" s="4">
        <v>6.9499999999999966</v>
      </c>
    </row>
    <row r="801" spans="22:37" x14ac:dyDescent="0.25">
      <c r="V801" s="2">
        <f>1*4*10.95</f>
        <v>43.8</v>
      </c>
      <c r="W801" s="4">
        <v>1</v>
      </c>
      <c r="X801" s="4">
        <v>4</v>
      </c>
      <c r="Y801" s="4">
        <v>10.950000000000014</v>
      </c>
      <c r="Z801" s="2">
        <f>1*9*9.95000000000001</f>
        <v>89.550000000000097</v>
      </c>
      <c r="AA801" s="4">
        <v>1</v>
      </c>
      <c r="AB801" s="4">
        <v>9</v>
      </c>
      <c r="AC801" s="4">
        <v>9.9500000000000135</v>
      </c>
      <c r="AD801" s="2">
        <f>1*4.05*8.95000000000001</f>
        <v>36.247500000000038</v>
      </c>
      <c r="AE801" s="4">
        <v>1</v>
      </c>
      <c r="AF801" s="4">
        <v>4.05</v>
      </c>
      <c r="AG801" s="4">
        <v>8.9500000000000135</v>
      </c>
      <c r="AH801" s="2">
        <f>1*9.05*7.95</f>
        <v>71.947500000000005</v>
      </c>
      <c r="AI801" s="4">
        <v>1</v>
      </c>
      <c r="AJ801" s="4">
        <v>9.0500000000000007</v>
      </c>
      <c r="AK801" s="4">
        <v>7.9499999999999966</v>
      </c>
    </row>
    <row r="802" spans="22:37" x14ac:dyDescent="0.25">
      <c r="V802" s="2">
        <f>1*5*1</f>
        <v>5</v>
      </c>
      <c r="W802" s="4">
        <v>1</v>
      </c>
      <c r="X802" s="4">
        <v>5</v>
      </c>
      <c r="Y802" s="4">
        <v>1</v>
      </c>
      <c r="Z802" s="2">
        <f>1*9*10.95</f>
        <v>98.55</v>
      </c>
      <c r="AA802" s="4">
        <v>1</v>
      </c>
      <c r="AB802" s="4">
        <v>9</v>
      </c>
      <c r="AC802" s="4">
        <v>10.950000000000014</v>
      </c>
      <c r="AD802" s="2">
        <f>1*4.05*9.95000000000001</f>
        <v>40.297500000000042</v>
      </c>
      <c r="AE802" s="4">
        <v>1</v>
      </c>
      <c r="AF802" s="4">
        <v>4.05</v>
      </c>
      <c r="AG802" s="4">
        <v>9.9500000000000135</v>
      </c>
      <c r="AH802" s="2">
        <f>1*9.05*8.95000000000001</f>
        <v>80.997500000000102</v>
      </c>
      <c r="AI802" s="4">
        <v>1</v>
      </c>
      <c r="AJ802" s="4">
        <v>9.0500000000000007</v>
      </c>
      <c r="AK802" s="4">
        <v>8.9500000000000135</v>
      </c>
    </row>
    <row r="803" spans="22:37" x14ac:dyDescent="0.25">
      <c r="V803" s="2">
        <f>1*5*2</f>
        <v>10</v>
      </c>
      <c r="W803" s="4">
        <v>1</v>
      </c>
      <c r="X803" s="4">
        <v>5</v>
      </c>
      <c r="Y803" s="4">
        <v>2</v>
      </c>
      <c r="Z803" s="2">
        <f>1*10*1</f>
        <v>10</v>
      </c>
      <c r="AA803" s="4">
        <v>1</v>
      </c>
      <c r="AB803" s="4">
        <v>10</v>
      </c>
      <c r="AC803" s="4">
        <v>1</v>
      </c>
      <c r="AD803" s="2">
        <f>1*4.05*10.95</f>
        <v>44.347499999999997</v>
      </c>
      <c r="AE803" s="4">
        <v>1</v>
      </c>
      <c r="AF803" s="4">
        <v>4.05</v>
      </c>
      <c r="AG803" s="4">
        <v>10.950000000000014</v>
      </c>
      <c r="AH803" s="2">
        <f>1*9.05*9.95000000000001</f>
        <v>90.047500000000099</v>
      </c>
      <c r="AI803" s="4">
        <v>1</v>
      </c>
      <c r="AJ803" s="4">
        <v>9.0500000000000007</v>
      </c>
      <c r="AK803" s="4">
        <v>9.9500000000000135</v>
      </c>
    </row>
    <row r="804" spans="22:37" x14ac:dyDescent="0.25">
      <c r="V804" s="2">
        <f>1*5*3</f>
        <v>15</v>
      </c>
      <c r="W804" s="4">
        <v>1</v>
      </c>
      <c r="X804" s="4">
        <v>5</v>
      </c>
      <c r="Y804" s="4">
        <v>3</v>
      </c>
      <c r="Z804" s="2">
        <f>1*10*2</f>
        <v>20</v>
      </c>
      <c r="AA804" s="4">
        <v>1</v>
      </c>
      <c r="AB804" s="4">
        <v>10</v>
      </c>
      <c r="AC804" s="4">
        <v>2</v>
      </c>
      <c r="AD804" s="2">
        <f>1*5.05*1</f>
        <v>5.05</v>
      </c>
      <c r="AE804" s="4">
        <v>1</v>
      </c>
      <c r="AF804" s="4">
        <v>5.05</v>
      </c>
      <c r="AG804" s="4">
        <v>1</v>
      </c>
      <c r="AH804" s="2">
        <f>1*9.05*10.95</f>
        <v>99.097499999999997</v>
      </c>
      <c r="AI804" s="4">
        <v>1</v>
      </c>
      <c r="AJ804" s="4">
        <v>9.0500000000000007</v>
      </c>
      <c r="AK804" s="4">
        <v>10.950000000000014</v>
      </c>
    </row>
    <row r="805" spans="22:37" x14ac:dyDescent="0.25">
      <c r="V805" s="2">
        <f>1*5*4</f>
        <v>20</v>
      </c>
      <c r="W805" s="4">
        <v>1</v>
      </c>
      <c r="X805" s="4">
        <v>5</v>
      </c>
      <c r="Y805" s="4">
        <v>4</v>
      </c>
      <c r="Z805" s="2">
        <f>1*10*3</f>
        <v>30</v>
      </c>
      <c r="AA805" s="4">
        <v>1</v>
      </c>
      <c r="AB805" s="4">
        <v>10</v>
      </c>
      <c r="AC805" s="4">
        <v>3</v>
      </c>
      <c r="AD805" s="2">
        <f>1*5.05*2</f>
        <v>10.1</v>
      </c>
      <c r="AE805" s="4">
        <v>1</v>
      </c>
      <c r="AF805" s="4">
        <v>5.05</v>
      </c>
      <c r="AG805" s="4">
        <v>2</v>
      </c>
      <c r="AH805" s="2">
        <f>1*10.05*1</f>
        <v>10.050000000000001</v>
      </c>
      <c r="AI805" s="4">
        <v>1</v>
      </c>
      <c r="AJ805" s="4">
        <v>10.050000000000001</v>
      </c>
      <c r="AK805" s="4">
        <v>1</v>
      </c>
    </row>
    <row r="806" spans="22:37" x14ac:dyDescent="0.25">
      <c r="V806" s="2">
        <f>1*5*5</f>
        <v>25</v>
      </c>
      <c r="W806" s="4">
        <v>1</v>
      </c>
      <c r="X806" s="4">
        <v>5</v>
      </c>
      <c r="Y806" s="4">
        <v>5</v>
      </c>
      <c r="Z806" s="2">
        <f>1*10*4</f>
        <v>40</v>
      </c>
      <c r="AA806" s="4">
        <v>1</v>
      </c>
      <c r="AB806" s="4">
        <v>10</v>
      </c>
      <c r="AC806" s="4">
        <v>4</v>
      </c>
      <c r="AD806" s="2">
        <f>1*5.05*3</f>
        <v>15.149999999999999</v>
      </c>
      <c r="AE806" s="4">
        <v>1</v>
      </c>
      <c r="AF806" s="4">
        <v>5.05</v>
      </c>
      <c r="AG806" s="4">
        <v>3</v>
      </c>
      <c r="AH806" s="2">
        <f>1*10.05*2</f>
        <v>20.100000000000001</v>
      </c>
      <c r="AI806" s="4">
        <v>1</v>
      </c>
      <c r="AJ806" s="4">
        <v>10.050000000000001</v>
      </c>
      <c r="AK806" s="4">
        <v>2</v>
      </c>
    </row>
    <row r="807" spans="22:37" x14ac:dyDescent="0.25">
      <c r="V807" s="2">
        <f>1*5*6</f>
        <v>30</v>
      </c>
      <c r="W807" s="4">
        <v>1</v>
      </c>
      <c r="X807" s="4">
        <v>5</v>
      </c>
      <c r="Y807" s="4">
        <v>6</v>
      </c>
      <c r="Z807" s="2">
        <f>1*10*5</f>
        <v>50</v>
      </c>
      <c r="AA807" s="4">
        <v>1</v>
      </c>
      <c r="AB807" s="4">
        <v>10</v>
      </c>
      <c r="AC807" s="4">
        <v>5</v>
      </c>
      <c r="AD807" s="2">
        <f>1*5.05*4</f>
        <v>20.2</v>
      </c>
      <c r="AE807" s="4">
        <v>1</v>
      </c>
      <c r="AF807" s="4">
        <v>5.05</v>
      </c>
      <c r="AG807" s="4">
        <v>4</v>
      </c>
      <c r="AH807" s="2">
        <f>1*10.05*3</f>
        <v>30.150000000000002</v>
      </c>
      <c r="AI807" s="4">
        <v>1</v>
      </c>
      <c r="AJ807" s="4">
        <v>10.050000000000001</v>
      </c>
      <c r="AK807" s="4">
        <v>3</v>
      </c>
    </row>
    <row r="808" spans="22:37" x14ac:dyDescent="0.25">
      <c r="V808" s="2">
        <f>1*5*7</f>
        <v>35</v>
      </c>
      <c r="W808" s="4">
        <v>1</v>
      </c>
      <c r="X808" s="4">
        <v>5</v>
      </c>
      <c r="Y808" s="4">
        <v>7</v>
      </c>
      <c r="Z808" s="2">
        <f>1*10*6</f>
        <v>60</v>
      </c>
      <c r="AA808" s="4">
        <v>1</v>
      </c>
      <c r="AB808" s="4">
        <v>10</v>
      </c>
      <c r="AC808" s="4">
        <v>6</v>
      </c>
      <c r="AD808" s="2">
        <f>1*5.05*5</f>
        <v>25.25</v>
      </c>
      <c r="AE808" s="4">
        <v>1</v>
      </c>
      <c r="AF808" s="4">
        <v>5.05</v>
      </c>
      <c r="AG808" s="4">
        <v>5</v>
      </c>
      <c r="AH808" s="2">
        <f>1*10.05*4</f>
        <v>40.200000000000003</v>
      </c>
      <c r="AI808" s="4">
        <v>1</v>
      </c>
      <c r="AJ808" s="4">
        <v>10.050000000000001</v>
      </c>
      <c r="AK808" s="4">
        <v>4</v>
      </c>
    </row>
    <row r="809" spans="22:37" x14ac:dyDescent="0.25">
      <c r="V809" s="2">
        <f>1*5*8</f>
        <v>40</v>
      </c>
      <c r="W809" s="4">
        <v>1</v>
      </c>
      <c r="X809" s="4">
        <v>5</v>
      </c>
      <c r="Y809" s="4">
        <v>8</v>
      </c>
      <c r="Z809" s="2">
        <f>1*10*7</f>
        <v>70</v>
      </c>
      <c r="AA809" s="4">
        <v>1</v>
      </c>
      <c r="AB809" s="4">
        <v>10</v>
      </c>
      <c r="AC809" s="4">
        <v>7</v>
      </c>
      <c r="AD809" s="2">
        <f>1*5.05*6</f>
        <v>30.299999999999997</v>
      </c>
      <c r="AE809" s="4">
        <v>1</v>
      </c>
      <c r="AF809" s="4">
        <v>5.05</v>
      </c>
      <c r="AG809" s="4">
        <v>6</v>
      </c>
      <c r="AH809" s="2">
        <f>1*10.05*5</f>
        <v>50.25</v>
      </c>
      <c r="AI809" s="4">
        <v>1</v>
      </c>
      <c r="AJ809" s="4">
        <v>10.050000000000001</v>
      </c>
      <c r="AK809" s="4">
        <v>5</v>
      </c>
    </row>
    <row r="810" spans="22:37" x14ac:dyDescent="0.25">
      <c r="V810" s="2">
        <f>1*5*9</f>
        <v>45</v>
      </c>
      <c r="W810" s="4">
        <v>1</v>
      </c>
      <c r="X810" s="4">
        <v>5</v>
      </c>
      <c r="Y810" s="4">
        <v>9</v>
      </c>
      <c r="Z810" s="2">
        <f>1*10*8</f>
        <v>80</v>
      </c>
      <c r="AA810" s="4">
        <v>1</v>
      </c>
      <c r="AB810" s="4">
        <v>10</v>
      </c>
      <c r="AC810" s="4">
        <v>8</v>
      </c>
      <c r="AD810" s="2">
        <f>1*5.05*7</f>
        <v>35.35</v>
      </c>
      <c r="AE810" s="4">
        <v>1</v>
      </c>
      <c r="AF810" s="4">
        <v>5.05</v>
      </c>
      <c r="AG810" s="4">
        <v>7</v>
      </c>
      <c r="AH810" s="2">
        <f>1*10.05*6</f>
        <v>60.300000000000004</v>
      </c>
      <c r="AI810" s="4">
        <v>1</v>
      </c>
      <c r="AJ810" s="4">
        <v>10.050000000000001</v>
      </c>
      <c r="AK810" s="4">
        <v>6</v>
      </c>
    </row>
    <row r="811" spans="22:37" x14ac:dyDescent="0.25">
      <c r="V811" s="2">
        <f>1*5*10</f>
        <v>50</v>
      </c>
      <c r="W811" s="4">
        <v>1</v>
      </c>
      <c r="X811" s="4">
        <v>5</v>
      </c>
      <c r="Y811" s="4">
        <v>10</v>
      </c>
      <c r="Z811" s="2">
        <f>1*10*9</f>
        <v>90</v>
      </c>
      <c r="AA811" s="4">
        <v>1</v>
      </c>
      <c r="AB811" s="4">
        <v>10</v>
      </c>
      <c r="AC811" s="4">
        <v>9</v>
      </c>
      <c r="AD811" s="2">
        <f>1*5.05*8</f>
        <v>40.4</v>
      </c>
      <c r="AE811" s="4">
        <v>1</v>
      </c>
      <c r="AF811" s="4">
        <v>5.05</v>
      </c>
      <c r="AG811" s="4">
        <v>8</v>
      </c>
      <c r="AH811" s="2">
        <f>1*10.05*7</f>
        <v>70.350000000000009</v>
      </c>
      <c r="AI811" s="4">
        <v>1</v>
      </c>
      <c r="AJ811" s="4">
        <v>10.050000000000001</v>
      </c>
      <c r="AK811" s="4">
        <v>7</v>
      </c>
    </row>
    <row r="812" spans="22:37" x14ac:dyDescent="0.25">
      <c r="V812" s="2">
        <f>1*5*1.05</f>
        <v>5.25</v>
      </c>
      <c r="W812" s="4">
        <v>1</v>
      </c>
      <c r="X812" s="4">
        <v>5</v>
      </c>
      <c r="Y812" s="4">
        <v>1.05</v>
      </c>
      <c r="Z812" s="2">
        <f>1*10*10</f>
        <v>100</v>
      </c>
      <c r="AA812" s="4">
        <v>1</v>
      </c>
      <c r="AB812" s="4">
        <v>10</v>
      </c>
      <c r="AC812" s="4">
        <v>10</v>
      </c>
      <c r="AD812" s="2">
        <f>1*5.05*9</f>
        <v>45.449999999999996</v>
      </c>
      <c r="AE812" s="4">
        <v>1</v>
      </c>
      <c r="AF812" s="4">
        <v>5.05</v>
      </c>
      <c r="AG812" s="4">
        <v>9</v>
      </c>
      <c r="AH812" s="2">
        <f>1*10.05*8</f>
        <v>80.400000000000006</v>
      </c>
      <c r="AI812" s="4">
        <v>1</v>
      </c>
      <c r="AJ812" s="4">
        <v>10.050000000000001</v>
      </c>
      <c r="AK812" s="4">
        <v>8</v>
      </c>
    </row>
    <row r="813" spans="22:37" x14ac:dyDescent="0.25">
      <c r="V813" s="2">
        <f>1*5*2.05</f>
        <v>10.25</v>
      </c>
      <c r="W813" s="4">
        <v>1</v>
      </c>
      <c r="X813" s="4">
        <v>5</v>
      </c>
      <c r="Y813" s="4">
        <v>2.0499999999999998</v>
      </c>
      <c r="Z813" s="2">
        <f>1*10*1.05</f>
        <v>10.5</v>
      </c>
      <c r="AA813" s="4">
        <v>1</v>
      </c>
      <c r="AB813" s="4">
        <v>10</v>
      </c>
      <c r="AC813" s="4">
        <v>1.05</v>
      </c>
      <c r="AD813" s="2">
        <f>1*5.05*10</f>
        <v>50.5</v>
      </c>
      <c r="AE813" s="4">
        <v>1</v>
      </c>
      <c r="AF813" s="4">
        <v>5.05</v>
      </c>
      <c r="AG813" s="4">
        <v>10</v>
      </c>
      <c r="AH813" s="2">
        <f>1*10.05*9</f>
        <v>90.45</v>
      </c>
      <c r="AI813" s="4">
        <v>1</v>
      </c>
      <c r="AJ813" s="4">
        <v>10.050000000000001</v>
      </c>
      <c r="AK813" s="4">
        <v>9</v>
      </c>
    </row>
    <row r="814" spans="22:37" x14ac:dyDescent="0.25">
      <c r="V814" s="2">
        <f>1*5*3.05</f>
        <v>15.25</v>
      </c>
      <c r="W814" s="4">
        <v>1</v>
      </c>
      <c r="X814" s="4">
        <v>5</v>
      </c>
      <c r="Y814" s="4">
        <v>3.05</v>
      </c>
      <c r="Z814" s="2">
        <f>1*10*2.05</f>
        <v>20.5</v>
      </c>
      <c r="AA814" s="4">
        <v>1</v>
      </c>
      <c r="AB814" s="4">
        <v>10</v>
      </c>
      <c r="AC814" s="4">
        <v>2.0499999999999998</v>
      </c>
      <c r="AD814" s="2">
        <f>1*5.05*1.05</f>
        <v>5.3025000000000002</v>
      </c>
      <c r="AE814" s="4">
        <v>1</v>
      </c>
      <c r="AF814" s="4">
        <v>5.05</v>
      </c>
      <c r="AG814" s="4">
        <v>1.05</v>
      </c>
      <c r="AH814" s="2">
        <f>1*10.05*10</f>
        <v>100.5</v>
      </c>
      <c r="AI814" s="4">
        <v>1</v>
      </c>
      <c r="AJ814" s="4">
        <v>10.050000000000001</v>
      </c>
      <c r="AK814" s="4">
        <v>10</v>
      </c>
    </row>
    <row r="815" spans="22:37" x14ac:dyDescent="0.25">
      <c r="V815" s="2">
        <f>1*5*4.05</f>
        <v>20.25</v>
      </c>
      <c r="W815" s="4">
        <v>1</v>
      </c>
      <c r="X815" s="4">
        <v>5</v>
      </c>
      <c r="Y815" s="4">
        <v>4.05</v>
      </c>
      <c r="Z815" s="2">
        <f>1*10*3.05</f>
        <v>30.5</v>
      </c>
      <c r="AA815" s="4">
        <v>1</v>
      </c>
      <c r="AB815" s="4">
        <v>10</v>
      </c>
      <c r="AC815" s="4">
        <v>3.05</v>
      </c>
      <c r="AD815" s="2">
        <f>1*5.05*2.05</f>
        <v>10.352499999999999</v>
      </c>
      <c r="AE815" s="4">
        <v>1</v>
      </c>
      <c r="AF815" s="4">
        <v>5.05</v>
      </c>
      <c r="AG815" s="4">
        <v>2.0499999999999998</v>
      </c>
      <c r="AH815" s="2">
        <f>1*10.05*1.05</f>
        <v>10.552500000000002</v>
      </c>
      <c r="AI815" s="4">
        <v>1</v>
      </c>
      <c r="AJ815" s="4">
        <v>10.050000000000001</v>
      </c>
      <c r="AK815" s="4">
        <v>1.05</v>
      </c>
    </row>
    <row r="816" spans="22:37" x14ac:dyDescent="0.25">
      <c r="V816" s="2">
        <f>1*5*5.05</f>
        <v>25.25</v>
      </c>
      <c r="W816" s="4">
        <v>1</v>
      </c>
      <c r="X816" s="4">
        <v>5</v>
      </c>
      <c r="Y816" s="4">
        <v>5.05</v>
      </c>
      <c r="Z816" s="2">
        <f>1*10*4.05</f>
        <v>40.5</v>
      </c>
      <c r="AA816" s="4">
        <v>1</v>
      </c>
      <c r="AB816" s="4">
        <v>10</v>
      </c>
      <c r="AC816" s="4">
        <v>4.05</v>
      </c>
      <c r="AD816" s="2">
        <f>1*5.05*3.05</f>
        <v>15.402499999999998</v>
      </c>
      <c r="AE816" s="4">
        <v>1</v>
      </c>
      <c r="AF816" s="4">
        <v>5.05</v>
      </c>
      <c r="AG816" s="4">
        <v>3.05</v>
      </c>
      <c r="AH816" s="2">
        <f>1*10.05*2.05</f>
        <v>20.602499999999999</v>
      </c>
      <c r="AI816" s="4">
        <v>1</v>
      </c>
      <c r="AJ816" s="4">
        <v>10.050000000000001</v>
      </c>
      <c r="AK816" s="4">
        <v>2.0499999999999998</v>
      </c>
    </row>
    <row r="817" spans="22:37" x14ac:dyDescent="0.25">
      <c r="V817" s="2">
        <f>1*5*6.05</f>
        <v>30.25</v>
      </c>
      <c r="W817" s="4">
        <v>1</v>
      </c>
      <c r="X817" s="4">
        <v>5</v>
      </c>
      <c r="Y817" s="4">
        <v>6.05</v>
      </c>
      <c r="Z817" s="2">
        <f>1*10*5.05</f>
        <v>50.5</v>
      </c>
      <c r="AA817" s="4">
        <v>1</v>
      </c>
      <c r="AB817" s="4">
        <v>10</v>
      </c>
      <c r="AC817" s="4">
        <v>5.05</v>
      </c>
      <c r="AD817" s="2">
        <f>1*5.05*4.05</f>
        <v>20.452499999999997</v>
      </c>
      <c r="AE817" s="4">
        <v>1</v>
      </c>
      <c r="AF817" s="4">
        <v>5.05</v>
      </c>
      <c r="AG817" s="4">
        <v>4.05</v>
      </c>
      <c r="AH817" s="2">
        <f>1*10.05*3.05</f>
        <v>30.6525</v>
      </c>
      <c r="AI817" s="4">
        <v>1</v>
      </c>
      <c r="AJ817" s="4">
        <v>10.050000000000001</v>
      </c>
      <c r="AK817" s="4">
        <v>3.05</v>
      </c>
    </row>
    <row r="818" spans="22:37" x14ac:dyDescent="0.25">
      <c r="V818" s="2">
        <f>1*5*7.05</f>
        <v>35.25</v>
      </c>
      <c r="W818" s="4">
        <v>1</v>
      </c>
      <c r="X818" s="4">
        <v>5</v>
      </c>
      <c r="Y818" s="4">
        <v>7.05</v>
      </c>
      <c r="Z818" s="2">
        <f>1*10*6.05</f>
        <v>60.5</v>
      </c>
      <c r="AA818" s="4">
        <v>1</v>
      </c>
      <c r="AB818" s="4">
        <v>10</v>
      </c>
      <c r="AC818" s="4">
        <v>6.05</v>
      </c>
      <c r="AD818" s="2">
        <f>1*5.05*5.05</f>
        <v>25.502499999999998</v>
      </c>
      <c r="AE818" s="4">
        <v>1</v>
      </c>
      <c r="AF818" s="4">
        <v>5.05</v>
      </c>
      <c r="AG818" s="4">
        <v>5.05</v>
      </c>
      <c r="AH818" s="2">
        <f>1*10.05*4.05</f>
        <v>40.702500000000001</v>
      </c>
      <c r="AI818" s="4">
        <v>1</v>
      </c>
      <c r="AJ818" s="4">
        <v>10.050000000000001</v>
      </c>
      <c r="AK818" s="4">
        <v>4.05</v>
      </c>
    </row>
    <row r="819" spans="22:37" x14ac:dyDescent="0.25">
      <c r="V819" s="2">
        <f>1*5*8.05</f>
        <v>40.25</v>
      </c>
      <c r="W819" s="4">
        <v>1</v>
      </c>
      <c r="X819" s="4">
        <v>5</v>
      </c>
      <c r="Y819" s="4">
        <v>8.0500000000000007</v>
      </c>
      <c r="Z819" s="2">
        <f>1*10*7.05</f>
        <v>70.5</v>
      </c>
      <c r="AA819" s="4">
        <v>1</v>
      </c>
      <c r="AB819" s="4">
        <v>10</v>
      </c>
      <c r="AC819" s="4">
        <v>7.05</v>
      </c>
      <c r="AD819" s="2">
        <f>1*5.05*6.05</f>
        <v>30.552499999999998</v>
      </c>
      <c r="AE819" s="4">
        <v>1</v>
      </c>
      <c r="AF819" s="4">
        <v>5.05</v>
      </c>
      <c r="AG819" s="4">
        <v>6.05</v>
      </c>
      <c r="AH819" s="2">
        <f>1*10.05*5.05</f>
        <v>50.752500000000005</v>
      </c>
      <c r="AI819" s="4">
        <v>1</v>
      </c>
      <c r="AJ819" s="4">
        <v>10.050000000000001</v>
      </c>
      <c r="AK819" s="4">
        <v>5.05</v>
      </c>
    </row>
    <row r="820" spans="22:37" x14ac:dyDescent="0.25">
      <c r="V820" s="2">
        <f>1*5*9.05</f>
        <v>45.25</v>
      </c>
      <c r="W820" s="4">
        <v>1</v>
      </c>
      <c r="X820" s="4">
        <v>5</v>
      </c>
      <c r="Y820" s="4">
        <v>9.0500000000000007</v>
      </c>
      <c r="Z820" s="2">
        <f>1*10*8.05</f>
        <v>80.5</v>
      </c>
      <c r="AA820" s="4">
        <v>1</v>
      </c>
      <c r="AB820" s="4">
        <v>10</v>
      </c>
      <c r="AC820" s="4">
        <v>8.0500000000000007</v>
      </c>
      <c r="AD820" s="2">
        <f>1*5.05*7.05</f>
        <v>35.602499999999999</v>
      </c>
      <c r="AE820" s="4">
        <v>1</v>
      </c>
      <c r="AF820" s="4">
        <v>5.05</v>
      </c>
      <c r="AG820" s="4">
        <v>7.05</v>
      </c>
      <c r="AH820" s="2">
        <f>1*10.05*6.05</f>
        <v>60.802500000000002</v>
      </c>
      <c r="AI820" s="4">
        <v>1</v>
      </c>
      <c r="AJ820" s="4">
        <v>10.050000000000001</v>
      </c>
      <c r="AK820" s="4">
        <v>6.05</v>
      </c>
    </row>
    <row r="821" spans="22:37" x14ac:dyDescent="0.25">
      <c r="V821" s="2">
        <f>1*5*10.05</f>
        <v>50.25</v>
      </c>
      <c r="W821" s="4">
        <v>1</v>
      </c>
      <c r="X821" s="4">
        <v>5</v>
      </c>
      <c r="Y821" s="4">
        <v>10.050000000000001</v>
      </c>
      <c r="Z821" s="2">
        <f>1*10*9.05</f>
        <v>90.5</v>
      </c>
      <c r="AA821" s="4">
        <v>1</v>
      </c>
      <c r="AB821" s="4">
        <v>10</v>
      </c>
      <c r="AC821" s="4">
        <v>9.0500000000000007</v>
      </c>
      <c r="AD821" s="2">
        <f>1*5.05*8.05</f>
        <v>40.652500000000003</v>
      </c>
      <c r="AE821" s="4">
        <v>1</v>
      </c>
      <c r="AF821" s="4">
        <v>5.05</v>
      </c>
      <c r="AG821" s="4">
        <v>8.0500000000000007</v>
      </c>
      <c r="AH821" s="2">
        <f>1*10.05*7.05</f>
        <v>70.852500000000006</v>
      </c>
      <c r="AI821" s="4">
        <v>1</v>
      </c>
      <c r="AJ821" s="4">
        <v>10.050000000000001</v>
      </c>
      <c r="AK821" s="4">
        <v>7.05</v>
      </c>
    </row>
    <row r="822" spans="22:37" x14ac:dyDescent="0.25">
      <c r="V822" s="2">
        <f>1*5*1.1</f>
        <v>5.5</v>
      </c>
      <c r="W822" s="4">
        <v>1</v>
      </c>
      <c r="X822" s="4">
        <v>5</v>
      </c>
      <c r="Y822" s="4">
        <v>1.1000000000000001</v>
      </c>
      <c r="Z822" s="2">
        <f>1*10*10.05</f>
        <v>100.5</v>
      </c>
      <c r="AA822" s="4">
        <v>1</v>
      </c>
      <c r="AB822" s="4">
        <v>10</v>
      </c>
      <c r="AC822" s="4">
        <v>10.050000000000001</v>
      </c>
      <c r="AD822" s="2">
        <f>1*5.05*9.05</f>
        <v>45.702500000000001</v>
      </c>
      <c r="AE822" s="4">
        <v>1</v>
      </c>
      <c r="AF822" s="4">
        <v>5.05</v>
      </c>
      <c r="AG822" s="4">
        <v>9.0500000000000007</v>
      </c>
      <c r="AH822" s="2">
        <f>1*10.05*8.05</f>
        <v>80.902500000000018</v>
      </c>
      <c r="AI822" s="4">
        <v>1</v>
      </c>
      <c r="AJ822" s="4">
        <v>10.050000000000001</v>
      </c>
      <c r="AK822" s="4">
        <v>8.0500000000000007</v>
      </c>
    </row>
    <row r="823" spans="22:37" x14ac:dyDescent="0.25">
      <c r="V823" s="2">
        <f>1*5*2.1</f>
        <v>10.5</v>
      </c>
      <c r="W823" s="4">
        <v>1</v>
      </c>
      <c r="X823" s="4">
        <v>5</v>
      </c>
      <c r="Y823" s="4">
        <v>2.0999999999999996</v>
      </c>
      <c r="Z823" s="2">
        <f>1*10*1.1</f>
        <v>11</v>
      </c>
      <c r="AA823" s="4">
        <v>1</v>
      </c>
      <c r="AB823" s="4">
        <v>10</v>
      </c>
      <c r="AC823" s="4">
        <v>1.1000000000000001</v>
      </c>
      <c r="AD823" s="2">
        <f>1*5.05*10.05</f>
        <v>50.752500000000005</v>
      </c>
      <c r="AE823" s="4">
        <v>1</v>
      </c>
      <c r="AF823" s="4">
        <v>5.05</v>
      </c>
      <c r="AG823" s="4">
        <v>10.050000000000001</v>
      </c>
      <c r="AH823" s="2">
        <f>1*10.05*9.05</f>
        <v>90.952500000000015</v>
      </c>
      <c r="AI823" s="4">
        <v>1</v>
      </c>
      <c r="AJ823" s="4">
        <v>10.050000000000001</v>
      </c>
      <c r="AK823" s="4">
        <v>9.0500000000000007</v>
      </c>
    </row>
    <row r="824" spans="22:37" x14ac:dyDescent="0.25">
      <c r="V824" s="2">
        <f>1*5*3.1</f>
        <v>15.5</v>
      </c>
      <c r="W824" s="4">
        <v>1</v>
      </c>
      <c r="X824" s="4">
        <v>5</v>
      </c>
      <c r="Y824" s="4">
        <v>3.0999999999999996</v>
      </c>
      <c r="Z824" s="2">
        <f>1*10*2.1</f>
        <v>21</v>
      </c>
      <c r="AA824" s="4">
        <v>1</v>
      </c>
      <c r="AB824" s="4">
        <v>10</v>
      </c>
      <c r="AC824" s="4">
        <v>2.0999999999999996</v>
      </c>
      <c r="AD824" s="2">
        <f>1*5.05*1.1</f>
        <v>5.5550000000000006</v>
      </c>
      <c r="AE824" s="4">
        <v>1</v>
      </c>
      <c r="AF824" s="4">
        <v>5.05</v>
      </c>
      <c r="AG824" s="4">
        <v>1.1000000000000001</v>
      </c>
      <c r="AH824" s="2">
        <f>1*10.05*10.05</f>
        <v>101.00250000000001</v>
      </c>
      <c r="AI824" s="4">
        <v>1</v>
      </c>
      <c r="AJ824" s="4">
        <v>10.050000000000001</v>
      </c>
      <c r="AK824" s="4">
        <v>10.050000000000001</v>
      </c>
    </row>
    <row r="825" spans="22:37" x14ac:dyDescent="0.25">
      <c r="V825" s="2">
        <f>1*5*4.1</f>
        <v>20.5</v>
      </c>
      <c r="W825" s="4">
        <v>1</v>
      </c>
      <c r="X825" s="4">
        <v>5</v>
      </c>
      <c r="Y825" s="4">
        <v>4.0999999999999996</v>
      </c>
      <c r="Z825" s="2">
        <f>1*10*3.1</f>
        <v>31</v>
      </c>
      <c r="AA825" s="4">
        <v>1</v>
      </c>
      <c r="AB825" s="4">
        <v>10</v>
      </c>
      <c r="AC825" s="4">
        <v>3.0999999999999996</v>
      </c>
      <c r="AD825" s="2">
        <f>1*5.05*2.1</f>
        <v>10.605</v>
      </c>
      <c r="AE825" s="4">
        <v>1</v>
      </c>
      <c r="AF825" s="4">
        <v>5.05</v>
      </c>
      <c r="AG825" s="4">
        <v>2.0999999999999996</v>
      </c>
      <c r="AH825" s="2">
        <f>1*10.05*1.1</f>
        <v>11.055000000000001</v>
      </c>
      <c r="AI825" s="4">
        <v>1</v>
      </c>
      <c r="AJ825" s="4">
        <v>10.050000000000001</v>
      </c>
      <c r="AK825" s="4">
        <v>1.1000000000000001</v>
      </c>
    </row>
    <row r="826" spans="22:37" x14ac:dyDescent="0.25">
      <c r="V826" s="2">
        <f>1*5*5.1</f>
        <v>25.5</v>
      </c>
      <c r="W826" s="4">
        <v>1</v>
      </c>
      <c r="X826" s="4">
        <v>5</v>
      </c>
      <c r="Y826" s="4">
        <v>5.0999999999999996</v>
      </c>
      <c r="Z826" s="2">
        <f>1*10*4.1</f>
        <v>41</v>
      </c>
      <c r="AA826" s="4">
        <v>1</v>
      </c>
      <c r="AB826" s="4">
        <v>10</v>
      </c>
      <c r="AC826" s="4">
        <v>4.0999999999999996</v>
      </c>
      <c r="AD826" s="2">
        <f>1*5.05*3.1</f>
        <v>15.654999999999999</v>
      </c>
      <c r="AE826" s="4">
        <v>1</v>
      </c>
      <c r="AF826" s="4">
        <v>5.05</v>
      </c>
      <c r="AG826" s="4">
        <v>3.0999999999999996</v>
      </c>
      <c r="AH826" s="2">
        <f>1*10.05*2.1</f>
        <v>21.105000000000004</v>
      </c>
      <c r="AI826" s="4">
        <v>1</v>
      </c>
      <c r="AJ826" s="4">
        <v>10.050000000000001</v>
      </c>
      <c r="AK826" s="4">
        <v>2.0999999999999996</v>
      </c>
    </row>
    <row r="827" spans="22:37" x14ac:dyDescent="0.25">
      <c r="V827" s="2">
        <f>1*5*6.1</f>
        <v>30.5</v>
      </c>
      <c r="W827" s="4">
        <v>1</v>
      </c>
      <c r="X827" s="4">
        <v>5</v>
      </c>
      <c r="Y827" s="4">
        <v>6.1</v>
      </c>
      <c r="Z827" s="2">
        <f>1*10*5.1</f>
        <v>51</v>
      </c>
      <c r="AA827" s="4">
        <v>1</v>
      </c>
      <c r="AB827" s="4">
        <v>10</v>
      </c>
      <c r="AC827" s="4">
        <v>5.0999999999999996</v>
      </c>
      <c r="AD827" s="2">
        <f>1*5.05*4.1</f>
        <v>20.704999999999998</v>
      </c>
      <c r="AE827" s="4">
        <v>1</v>
      </c>
      <c r="AF827" s="4">
        <v>5.05</v>
      </c>
      <c r="AG827" s="4">
        <v>4.0999999999999996</v>
      </c>
      <c r="AH827" s="2">
        <f>1*10.05*3.1</f>
        <v>31.155000000000005</v>
      </c>
      <c r="AI827" s="4">
        <v>1</v>
      </c>
      <c r="AJ827" s="4">
        <v>10.050000000000001</v>
      </c>
      <c r="AK827" s="4">
        <v>3.0999999999999996</v>
      </c>
    </row>
    <row r="828" spans="22:37" x14ac:dyDescent="0.25">
      <c r="V828" s="2">
        <f>1*5*7.1</f>
        <v>35.5</v>
      </c>
      <c r="W828" s="4">
        <v>1</v>
      </c>
      <c r="X828" s="4">
        <v>5</v>
      </c>
      <c r="Y828" s="4">
        <v>7.1</v>
      </c>
      <c r="Z828" s="2">
        <f>1*10*6.1</f>
        <v>61</v>
      </c>
      <c r="AA828" s="4">
        <v>1</v>
      </c>
      <c r="AB828" s="4">
        <v>10</v>
      </c>
      <c r="AC828" s="4">
        <v>6.1</v>
      </c>
      <c r="AD828" s="2">
        <f>1*5.05*5.1</f>
        <v>25.754999999999999</v>
      </c>
      <c r="AE828" s="4">
        <v>1</v>
      </c>
      <c r="AF828" s="4">
        <v>5.05</v>
      </c>
      <c r="AG828" s="4">
        <v>5.0999999999999996</v>
      </c>
      <c r="AH828" s="2">
        <f>1*10.05*4.1</f>
        <v>41.204999999999998</v>
      </c>
      <c r="AI828" s="4">
        <v>1</v>
      </c>
      <c r="AJ828" s="4">
        <v>10.050000000000001</v>
      </c>
      <c r="AK828" s="4">
        <v>4.0999999999999996</v>
      </c>
    </row>
    <row r="829" spans="22:37" x14ac:dyDescent="0.25">
      <c r="V829" s="2">
        <f>1*5*8.1</f>
        <v>40.5</v>
      </c>
      <c r="W829" s="4">
        <v>1</v>
      </c>
      <c r="X829" s="4">
        <v>5</v>
      </c>
      <c r="Y829" s="4">
        <v>8.1000000000000014</v>
      </c>
      <c r="Z829" s="2">
        <f>1*10*7.1</f>
        <v>71</v>
      </c>
      <c r="AA829" s="4">
        <v>1</v>
      </c>
      <c r="AB829" s="4">
        <v>10</v>
      </c>
      <c r="AC829" s="4">
        <v>7.1</v>
      </c>
      <c r="AD829" s="2">
        <f>1*5.05*6.1</f>
        <v>30.804999999999996</v>
      </c>
      <c r="AE829" s="4">
        <v>1</v>
      </c>
      <c r="AF829" s="4">
        <v>5.05</v>
      </c>
      <c r="AG829" s="4">
        <v>6.1</v>
      </c>
      <c r="AH829" s="2">
        <f>1*10.05*5.1</f>
        <v>51.255000000000003</v>
      </c>
      <c r="AI829" s="4">
        <v>1</v>
      </c>
      <c r="AJ829" s="4">
        <v>10.050000000000001</v>
      </c>
      <c r="AK829" s="4">
        <v>5.0999999999999996</v>
      </c>
    </row>
    <row r="830" spans="22:37" x14ac:dyDescent="0.25">
      <c r="V830" s="2">
        <f>1*5*9.1</f>
        <v>45.5</v>
      </c>
      <c r="W830" s="4">
        <v>1</v>
      </c>
      <c r="X830" s="4">
        <v>5</v>
      </c>
      <c r="Y830" s="4">
        <v>9.1000000000000014</v>
      </c>
      <c r="Z830" s="2">
        <f>1*10*8.1</f>
        <v>81</v>
      </c>
      <c r="AA830" s="4">
        <v>1</v>
      </c>
      <c r="AB830" s="4">
        <v>10</v>
      </c>
      <c r="AC830" s="4">
        <v>8.1000000000000014</v>
      </c>
      <c r="AD830" s="2">
        <f>1*5.05*7.1</f>
        <v>35.854999999999997</v>
      </c>
      <c r="AE830" s="4">
        <v>1</v>
      </c>
      <c r="AF830" s="4">
        <v>5.05</v>
      </c>
      <c r="AG830" s="4">
        <v>7.1</v>
      </c>
      <c r="AH830" s="2">
        <f>1*10.05*6.1</f>
        <v>61.305</v>
      </c>
      <c r="AI830" s="4">
        <v>1</v>
      </c>
      <c r="AJ830" s="4">
        <v>10.050000000000001</v>
      </c>
      <c r="AK830" s="4">
        <v>6.1</v>
      </c>
    </row>
    <row r="831" spans="22:37" x14ac:dyDescent="0.25">
      <c r="V831" s="2">
        <f>1*5*10.1</f>
        <v>50.5</v>
      </c>
      <c r="W831" s="4">
        <v>1</v>
      </c>
      <c r="X831" s="4">
        <v>5</v>
      </c>
      <c r="Y831" s="4">
        <v>10.100000000000001</v>
      </c>
      <c r="Z831" s="2">
        <f>1*10*9.1</f>
        <v>91</v>
      </c>
      <c r="AA831" s="4">
        <v>1</v>
      </c>
      <c r="AB831" s="4">
        <v>10</v>
      </c>
      <c r="AC831" s="4">
        <v>9.1000000000000014</v>
      </c>
      <c r="AD831" s="2">
        <f>1*5.05*8.1</f>
        <v>40.904999999999994</v>
      </c>
      <c r="AE831" s="4">
        <v>1</v>
      </c>
      <c r="AF831" s="4">
        <v>5.05</v>
      </c>
      <c r="AG831" s="4">
        <v>8.1000000000000014</v>
      </c>
      <c r="AH831" s="2">
        <f>1*10.05*7.1</f>
        <v>71.355000000000004</v>
      </c>
      <c r="AI831" s="4">
        <v>1</v>
      </c>
      <c r="AJ831" s="4">
        <v>10.050000000000001</v>
      </c>
      <c r="AK831" s="4">
        <v>7.1</v>
      </c>
    </row>
    <row r="832" spans="22:37" x14ac:dyDescent="0.25">
      <c r="V832" s="2">
        <f>1*5*1.15</f>
        <v>5.75</v>
      </c>
      <c r="W832" s="4">
        <v>1</v>
      </c>
      <c r="X832" s="4">
        <v>5</v>
      </c>
      <c r="Y832" s="4">
        <v>1.1500000000000001</v>
      </c>
      <c r="Z832" s="2">
        <f>1*10*10.1</f>
        <v>101</v>
      </c>
      <c r="AA832" s="4">
        <v>1</v>
      </c>
      <c r="AB832" s="4">
        <v>10</v>
      </c>
      <c r="AC832" s="4">
        <v>10.100000000000001</v>
      </c>
      <c r="AD832" s="2">
        <f>1*5.05*9.1</f>
        <v>45.954999999999998</v>
      </c>
      <c r="AE832" s="4">
        <v>1</v>
      </c>
      <c r="AF832" s="4">
        <v>5.05</v>
      </c>
      <c r="AG832" s="4">
        <v>9.1000000000000014</v>
      </c>
      <c r="AH832" s="2">
        <f>1*10.05*8.1</f>
        <v>81.405000000000001</v>
      </c>
      <c r="AI832" s="4">
        <v>1</v>
      </c>
      <c r="AJ832" s="4">
        <v>10.050000000000001</v>
      </c>
      <c r="AK832" s="4">
        <v>8.1000000000000014</v>
      </c>
    </row>
    <row r="833" spans="22:37" x14ac:dyDescent="0.25">
      <c r="V833" s="2">
        <f>1*5*2.15</f>
        <v>10.75</v>
      </c>
      <c r="W833" s="4">
        <v>1</v>
      </c>
      <c r="X833" s="4">
        <v>5</v>
      </c>
      <c r="Y833" s="4">
        <v>2.1499999999999995</v>
      </c>
      <c r="Z833" s="2">
        <f>1*10*1.15</f>
        <v>11.5</v>
      </c>
      <c r="AA833" s="4">
        <v>1</v>
      </c>
      <c r="AB833" s="4">
        <v>10</v>
      </c>
      <c r="AC833" s="4">
        <v>1.1500000000000001</v>
      </c>
      <c r="AD833" s="2">
        <f>1*5.05*10.1</f>
        <v>51.004999999999995</v>
      </c>
      <c r="AE833" s="4">
        <v>1</v>
      </c>
      <c r="AF833" s="4">
        <v>5.05</v>
      </c>
      <c r="AG833" s="4">
        <v>10.100000000000001</v>
      </c>
      <c r="AH833" s="2">
        <f>1*10.05*9.1</f>
        <v>91.454999999999998</v>
      </c>
      <c r="AI833" s="4">
        <v>1</v>
      </c>
      <c r="AJ833" s="4">
        <v>10.050000000000001</v>
      </c>
      <c r="AK833" s="4">
        <v>9.1000000000000014</v>
      </c>
    </row>
    <row r="834" spans="22:37" x14ac:dyDescent="0.25">
      <c r="V834" s="2">
        <f>1*5*3.15</f>
        <v>15.75</v>
      </c>
      <c r="W834" s="4">
        <v>1</v>
      </c>
      <c r="X834" s="4">
        <v>5</v>
      </c>
      <c r="Y834" s="4">
        <v>3.1499999999999995</v>
      </c>
      <c r="Z834" s="2">
        <f>1*10*2.15</f>
        <v>21.5</v>
      </c>
      <c r="AA834" s="4">
        <v>1</v>
      </c>
      <c r="AB834" s="4">
        <v>10</v>
      </c>
      <c r="AC834" s="4">
        <v>2.1499999999999995</v>
      </c>
      <c r="AD834" s="2">
        <f>1*5.05*1.15</f>
        <v>5.8074999999999992</v>
      </c>
      <c r="AE834" s="4">
        <v>1</v>
      </c>
      <c r="AF834" s="4">
        <v>5.05</v>
      </c>
      <c r="AG834" s="4">
        <v>1.1500000000000001</v>
      </c>
      <c r="AH834" s="2">
        <f>1*10.05*10.1</f>
        <v>101.50500000000001</v>
      </c>
      <c r="AI834" s="4">
        <v>1</v>
      </c>
      <c r="AJ834" s="4">
        <v>10.050000000000001</v>
      </c>
      <c r="AK834" s="4">
        <v>10.100000000000001</v>
      </c>
    </row>
    <row r="835" spans="22:37" x14ac:dyDescent="0.25">
      <c r="V835" s="2">
        <f>1*5*4.15</f>
        <v>20.75</v>
      </c>
      <c r="W835" s="4">
        <v>1</v>
      </c>
      <c r="X835" s="4">
        <v>5</v>
      </c>
      <c r="Y835" s="4">
        <v>4.1499999999999995</v>
      </c>
      <c r="Z835" s="2">
        <f>1*10*3.15</f>
        <v>31.5</v>
      </c>
      <c r="AA835" s="4">
        <v>1</v>
      </c>
      <c r="AB835" s="4">
        <v>10</v>
      </c>
      <c r="AC835" s="4">
        <v>3.1499999999999995</v>
      </c>
      <c r="AD835" s="2">
        <f>1*5.05*2.15</f>
        <v>10.8575</v>
      </c>
      <c r="AE835" s="4">
        <v>1</v>
      </c>
      <c r="AF835" s="4">
        <v>5.05</v>
      </c>
      <c r="AG835" s="4">
        <v>2.1499999999999995</v>
      </c>
      <c r="AH835" s="2">
        <f>1*10.05*1.15</f>
        <v>11.557499999999999</v>
      </c>
      <c r="AI835" s="4">
        <v>1</v>
      </c>
      <c r="AJ835" s="4">
        <v>10.050000000000001</v>
      </c>
      <c r="AK835" s="4">
        <v>1.1500000000000001</v>
      </c>
    </row>
    <row r="836" spans="22:37" x14ac:dyDescent="0.25">
      <c r="V836" s="2">
        <f>1*5*5.15</f>
        <v>25.75</v>
      </c>
      <c r="W836" s="4">
        <v>1</v>
      </c>
      <c r="X836" s="4">
        <v>5</v>
      </c>
      <c r="Y836" s="4">
        <v>5.1499999999999995</v>
      </c>
      <c r="Z836" s="2">
        <f>1*10*4.15</f>
        <v>41.5</v>
      </c>
      <c r="AA836" s="4">
        <v>1</v>
      </c>
      <c r="AB836" s="4">
        <v>10</v>
      </c>
      <c r="AC836" s="4">
        <v>4.1499999999999995</v>
      </c>
      <c r="AD836" s="2">
        <f>1*5.05*3.15</f>
        <v>15.907499999999999</v>
      </c>
      <c r="AE836" s="4">
        <v>1</v>
      </c>
      <c r="AF836" s="4">
        <v>5.05</v>
      </c>
      <c r="AG836" s="4">
        <v>3.1499999999999995</v>
      </c>
      <c r="AH836" s="2">
        <f>1*10.05*2.15</f>
        <v>21.607500000000002</v>
      </c>
      <c r="AI836" s="4">
        <v>1</v>
      </c>
      <c r="AJ836" s="4">
        <v>10.050000000000001</v>
      </c>
      <c r="AK836" s="4">
        <v>2.1499999999999995</v>
      </c>
    </row>
    <row r="837" spans="22:37" x14ac:dyDescent="0.25">
      <c r="V837" s="2">
        <f>1*5*6.15</f>
        <v>30.75</v>
      </c>
      <c r="W837" s="4">
        <v>1</v>
      </c>
      <c r="X837" s="4">
        <v>5</v>
      </c>
      <c r="Y837" s="4">
        <v>6.1499999999999995</v>
      </c>
      <c r="Z837" s="2">
        <f>1*10*5.15</f>
        <v>51.5</v>
      </c>
      <c r="AA837" s="4">
        <v>1</v>
      </c>
      <c r="AB837" s="4">
        <v>10</v>
      </c>
      <c r="AC837" s="4">
        <v>5.1499999999999995</v>
      </c>
      <c r="AD837" s="2">
        <f>1*5.05*4.15</f>
        <v>20.9575</v>
      </c>
      <c r="AE837" s="4">
        <v>1</v>
      </c>
      <c r="AF837" s="4">
        <v>5.05</v>
      </c>
      <c r="AG837" s="4">
        <v>4.1499999999999995</v>
      </c>
      <c r="AH837" s="2">
        <f>1*10.05*3.15</f>
        <v>31.657500000000002</v>
      </c>
      <c r="AI837" s="4">
        <v>1</v>
      </c>
      <c r="AJ837" s="4">
        <v>10.050000000000001</v>
      </c>
      <c r="AK837" s="4">
        <v>3.1499999999999995</v>
      </c>
    </row>
    <row r="838" spans="22:37" x14ac:dyDescent="0.25">
      <c r="V838" s="2">
        <f>1*5*7.15</f>
        <v>35.75</v>
      </c>
      <c r="W838" s="4">
        <v>1</v>
      </c>
      <c r="X838" s="4">
        <v>5</v>
      </c>
      <c r="Y838" s="4">
        <v>7.1499999999999995</v>
      </c>
      <c r="Z838" s="2">
        <f>1*10*6.15</f>
        <v>61.5</v>
      </c>
      <c r="AA838" s="4">
        <v>1</v>
      </c>
      <c r="AB838" s="4">
        <v>10</v>
      </c>
      <c r="AC838" s="4">
        <v>6.1499999999999995</v>
      </c>
      <c r="AD838" s="2">
        <f>1*5.05*5.15</f>
        <v>26.0075</v>
      </c>
      <c r="AE838" s="4">
        <v>1</v>
      </c>
      <c r="AF838" s="4">
        <v>5.05</v>
      </c>
      <c r="AG838" s="4">
        <v>5.1499999999999995</v>
      </c>
      <c r="AH838" s="2">
        <f>1*10.05*4.15</f>
        <v>41.707500000000003</v>
      </c>
      <c r="AI838" s="4">
        <v>1</v>
      </c>
      <c r="AJ838" s="4">
        <v>10.050000000000001</v>
      </c>
      <c r="AK838" s="4">
        <v>4.1499999999999995</v>
      </c>
    </row>
    <row r="839" spans="22:37" x14ac:dyDescent="0.25">
      <c r="V839" s="2">
        <f>1*5*8.15</f>
        <v>40.75</v>
      </c>
      <c r="W839" s="4">
        <v>1</v>
      </c>
      <c r="X839" s="4">
        <v>5</v>
      </c>
      <c r="Y839" s="4">
        <v>8.1500000000000021</v>
      </c>
      <c r="Z839" s="2">
        <f>1*10*7.15</f>
        <v>71.5</v>
      </c>
      <c r="AA839" s="4">
        <v>1</v>
      </c>
      <c r="AB839" s="4">
        <v>10</v>
      </c>
      <c r="AC839" s="4">
        <v>7.1499999999999995</v>
      </c>
      <c r="AD839" s="2">
        <f>1*5.05*6.15</f>
        <v>31.057500000000001</v>
      </c>
      <c r="AE839" s="4">
        <v>1</v>
      </c>
      <c r="AF839" s="4">
        <v>5.05</v>
      </c>
      <c r="AG839" s="4">
        <v>6.1499999999999995</v>
      </c>
      <c r="AH839" s="2">
        <f>1*10.05*5.15</f>
        <v>51.757500000000007</v>
      </c>
      <c r="AI839" s="4">
        <v>1</v>
      </c>
      <c r="AJ839" s="4">
        <v>10.050000000000001</v>
      </c>
      <c r="AK839" s="4">
        <v>5.1499999999999995</v>
      </c>
    </row>
    <row r="840" spans="22:37" x14ac:dyDescent="0.25">
      <c r="V840" s="2">
        <f>1*5*9.15</f>
        <v>45.75</v>
      </c>
      <c r="W840" s="4">
        <v>1</v>
      </c>
      <c r="X840" s="4">
        <v>5</v>
      </c>
      <c r="Y840" s="4">
        <v>9.1500000000000021</v>
      </c>
      <c r="Z840" s="2">
        <f>1*10*8.15</f>
        <v>81.5</v>
      </c>
      <c r="AA840" s="4">
        <v>1</v>
      </c>
      <c r="AB840" s="4">
        <v>10</v>
      </c>
      <c r="AC840" s="4">
        <v>8.1500000000000021</v>
      </c>
      <c r="AD840" s="2">
        <f>1*5.05*7.15</f>
        <v>36.107500000000002</v>
      </c>
      <c r="AE840" s="4">
        <v>1</v>
      </c>
      <c r="AF840" s="4">
        <v>5.05</v>
      </c>
      <c r="AG840" s="4">
        <v>7.1499999999999995</v>
      </c>
      <c r="AH840" s="2">
        <f>1*10.05*6.15</f>
        <v>61.807500000000005</v>
      </c>
      <c r="AI840" s="4">
        <v>1</v>
      </c>
      <c r="AJ840" s="4">
        <v>10.050000000000001</v>
      </c>
      <c r="AK840" s="4">
        <v>6.1499999999999995</v>
      </c>
    </row>
    <row r="841" spans="22:37" x14ac:dyDescent="0.25">
      <c r="V841" s="2">
        <f>1*5*10.15</f>
        <v>50.75</v>
      </c>
      <c r="W841" s="4">
        <v>1</v>
      </c>
      <c r="X841" s="4">
        <v>5</v>
      </c>
      <c r="Y841" s="4">
        <v>10.150000000000002</v>
      </c>
      <c r="Z841" s="2">
        <f>1*10*9.15</f>
        <v>91.5</v>
      </c>
      <c r="AA841" s="4">
        <v>1</v>
      </c>
      <c r="AB841" s="4">
        <v>10</v>
      </c>
      <c r="AC841" s="4">
        <v>9.1500000000000021</v>
      </c>
      <c r="AD841" s="2">
        <f>1*5.05*8.15</f>
        <v>41.157499999999999</v>
      </c>
      <c r="AE841" s="4">
        <v>1</v>
      </c>
      <c r="AF841" s="4">
        <v>5.05</v>
      </c>
      <c r="AG841" s="4">
        <v>8.1500000000000021</v>
      </c>
      <c r="AH841" s="2">
        <f>1*10.05*7.15</f>
        <v>71.857500000000002</v>
      </c>
      <c r="AI841" s="4">
        <v>1</v>
      </c>
      <c r="AJ841" s="4">
        <v>10.050000000000001</v>
      </c>
      <c r="AK841" s="4">
        <v>7.1499999999999995</v>
      </c>
    </row>
    <row r="842" spans="22:37" x14ac:dyDescent="0.25">
      <c r="V842" s="2">
        <f>1*5*1.2</f>
        <v>6</v>
      </c>
      <c r="W842" s="4">
        <v>1</v>
      </c>
      <c r="X842" s="4">
        <v>5</v>
      </c>
      <c r="Y842" s="4">
        <v>1.2000000000000002</v>
      </c>
      <c r="Z842" s="2">
        <f>1*10*10.15</f>
        <v>101.5</v>
      </c>
      <c r="AA842" s="4">
        <v>1</v>
      </c>
      <c r="AB842" s="4">
        <v>10</v>
      </c>
      <c r="AC842" s="4">
        <v>10.150000000000002</v>
      </c>
      <c r="AD842" s="2">
        <f>1*5.05*9.15</f>
        <v>46.207500000000003</v>
      </c>
      <c r="AE842" s="4">
        <v>1</v>
      </c>
      <c r="AF842" s="4">
        <v>5.05</v>
      </c>
      <c r="AG842" s="4">
        <v>9.1500000000000021</v>
      </c>
      <c r="AH842" s="2">
        <f>1*10.05*8.15</f>
        <v>81.907500000000013</v>
      </c>
      <c r="AI842" s="4">
        <v>1</v>
      </c>
      <c r="AJ842" s="4">
        <v>10.050000000000001</v>
      </c>
      <c r="AK842" s="4">
        <v>8.1500000000000021</v>
      </c>
    </row>
    <row r="843" spans="22:37" x14ac:dyDescent="0.25">
      <c r="V843" s="2">
        <f>1*5*2.2</f>
        <v>11</v>
      </c>
      <c r="W843" s="4">
        <v>1</v>
      </c>
      <c r="X843" s="4">
        <v>5</v>
      </c>
      <c r="Y843" s="4">
        <v>2.1999999999999993</v>
      </c>
      <c r="Z843" s="2">
        <f>1*10*1.2</f>
        <v>12</v>
      </c>
      <c r="AA843" s="4">
        <v>1</v>
      </c>
      <c r="AB843" s="4">
        <v>10</v>
      </c>
      <c r="AC843" s="4">
        <v>1.2000000000000002</v>
      </c>
      <c r="AD843" s="2">
        <f>1*5.05*10.15</f>
        <v>51.2575</v>
      </c>
      <c r="AE843" s="4">
        <v>1</v>
      </c>
      <c r="AF843" s="4">
        <v>5.05</v>
      </c>
      <c r="AG843" s="4">
        <v>10.150000000000002</v>
      </c>
      <c r="AH843" s="2">
        <f>1*10.05*9.15</f>
        <v>91.95750000000001</v>
      </c>
      <c r="AI843" s="4">
        <v>1</v>
      </c>
      <c r="AJ843" s="4">
        <v>10.050000000000001</v>
      </c>
      <c r="AK843" s="4">
        <v>9.1500000000000021</v>
      </c>
    </row>
    <row r="844" spans="22:37" x14ac:dyDescent="0.25">
      <c r="V844" s="2">
        <f>1*5*3.2</f>
        <v>16</v>
      </c>
      <c r="W844" s="4">
        <v>1</v>
      </c>
      <c r="X844" s="4">
        <v>5</v>
      </c>
      <c r="Y844" s="4">
        <v>3.1999999999999993</v>
      </c>
      <c r="Z844" s="2">
        <f>1*10*2.2</f>
        <v>22</v>
      </c>
      <c r="AA844" s="4">
        <v>1</v>
      </c>
      <c r="AB844" s="4">
        <v>10</v>
      </c>
      <c r="AC844" s="4">
        <v>2.1999999999999993</v>
      </c>
      <c r="AD844" s="2">
        <f>1*5.05*1.2</f>
        <v>6.06</v>
      </c>
      <c r="AE844" s="4">
        <v>1</v>
      </c>
      <c r="AF844" s="4">
        <v>5.05</v>
      </c>
      <c r="AG844" s="4">
        <v>1.2000000000000002</v>
      </c>
      <c r="AH844" s="2">
        <f>1*10.05*10.15</f>
        <v>102.00750000000001</v>
      </c>
      <c r="AI844" s="4">
        <v>1</v>
      </c>
      <c r="AJ844" s="4">
        <v>10.050000000000001</v>
      </c>
      <c r="AK844" s="4">
        <v>10.150000000000002</v>
      </c>
    </row>
    <row r="845" spans="22:37" x14ac:dyDescent="0.25">
      <c r="V845" s="2">
        <f>1*5*4.2</f>
        <v>21</v>
      </c>
      <c r="W845" s="4">
        <v>1</v>
      </c>
      <c r="X845" s="4">
        <v>5</v>
      </c>
      <c r="Y845" s="4">
        <v>4.1999999999999993</v>
      </c>
      <c r="Z845" s="2">
        <f>1*10*3.2</f>
        <v>32</v>
      </c>
      <c r="AA845" s="4">
        <v>1</v>
      </c>
      <c r="AB845" s="4">
        <v>10</v>
      </c>
      <c r="AC845" s="4">
        <v>3.1999999999999993</v>
      </c>
      <c r="AD845" s="2">
        <f>1*5.05*2.2</f>
        <v>11.110000000000001</v>
      </c>
      <c r="AE845" s="4">
        <v>1</v>
      </c>
      <c r="AF845" s="4">
        <v>5.05</v>
      </c>
      <c r="AG845" s="4">
        <v>2.1999999999999993</v>
      </c>
      <c r="AH845" s="2">
        <f>1*10.05*1.2</f>
        <v>12.06</v>
      </c>
      <c r="AI845" s="4">
        <v>1</v>
      </c>
      <c r="AJ845" s="4">
        <v>10.050000000000001</v>
      </c>
      <c r="AK845" s="4">
        <v>1.2000000000000002</v>
      </c>
    </row>
    <row r="846" spans="22:37" x14ac:dyDescent="0.25">
      <c r="V846" s="2">
        <f>1*5*5.2</f>
        <v>26</v>
      </c>
      <c r="W846" s="4">
        <v>1</v>
      </c>
      <c r="X846" s="4">
        <v>5</v>
      </c>
      <c r="Y846" s="4">
        <v>5.1999999999999993</v>
      </c>
      <c r="Z846" s="2">
        <f>1*10*4.2</f>
        <v>42</v>
      </c>
      <c r="AA846" s="4">
        <v>1</v>
      </c>
      <c r="AB846" s="4">
        <v>10</v>
      </c>
      <c r="AC846" s="4">
        <v>4.1999999999999993</v>
      </c>
      <c r="AD846" s="2">
        <f>1*5.05*3.2</f>
        <v>16.16</v>
      </c>
      <c r="AE846" s="4">
        <v>1</v>
      </c>
      <c r="AF846" s="4">
        <v>5.05</v>
      </c>
      <c r="AG846" s="4">
        <v>3.1999999999999993</v>
      </c>
      <c r="AH846" s="2">
        <f>1*10.05*2.2</f>
        <v>22.110000000000003</v>
      </c>
      <c r="AI846" s="4">
        <v>1</v>
      </c>
      <c r="AJ846" s="4">
        <v>10.050000000000001</v>
      </c>
      <c r="AK846" s="4">
        <v>2.1999999999999993</v>
      </c>
    </row>
    <row r="847" spans="22:37" x14ac:dyDescent="0.25">
      <c r="V847" s="2">
        <f>1*5*6.2</f>
        <v>31</v>
      </c>
      <c r="W847" s="4">
        <v>1</v>
      </c>
      <c r="X847" s="4">
        <v>5</v>
      </c>
      <c r="Y847" s="4">
        <v>6.1999999999999993</v>
      </c>
      <c r="Z847" s="2">
        <f>1*10*5.2</f>
        <v>52</v>
      </c>
      <c r="AA847" s="4">
        <v>1</v>
      </c>
      <c r="AB847" s="4">
        <v>10</v>
      </c>
      <c r="AC847" s="4">
        <v>5.1999999999999993</v>
      </c>
      <c r="AD847" s="2">
        <f>1*5.05*4.2</f>
        <v>21.21</v>
      </c>
      <c r="AE847" s="4">
        <v>1</v>
      </c>
      <c r="AF847" s="4">
        <v>5.05</v>
      </c>
      <c r="AG847" s="4">
        <v>4.1999999999999993</v>
      </c>
      <c r="AH847" s="2">
        <f>1*10.05*3.2</f>
        <v>32.160000000000004</v>
      </c>
      <c r="AI847" s="4">
        <v>1</v>
      </c>
      <c r="AJ847" s="4">
        <v>10.050000000000001</v>
      </c>
      <c r="AK847" s="4">
        <v>3.1999999999999993</v>
      </c>
    </row>
    <row r="848" spans="22:37" x14ac:dyDescent="0.25">
      <c r="V848" s="2">
        <f>1*5*7.2</f>
        <v>36</v>
      </c>
      <c r="W848" s="4">
        <v>1</v>
      </c>
      <c r="X848" s="4">
        <v>5</v>
      </c>
      <c r="Y848" s="4">
        <v>7.1999999999999993</v>
      </c>
      <c r="Z848" s="2">
        <f>1*10*6.2</f>
        <v>62</v>
      </c>
      <c r="AA848" s="4">
        <v>1</v>
      </c>
      <c r="AB848" s="4">
        <v>10</v>
      </c>
      <c r="AC848" s="4">
        <v>6.1999999999999993</v>
      </c>
      <c r="AD848" s="2">
        <f>1*5.05*5.2</f>
        <v>26.26</v>
      </c>
      <c r="AE848" s="4">
        <v>1</v>
      </c>
      <c r="AF848" s="4">
        <v>5.05</v>
      </c>
      <c r="AG848" s="4">
        <v>5.1999999999999993</v>
      </c>
      <c r="AH848" s="2">
        <f>1*10.05*4.2</f>
        <v>42.210000000000008</v>
      </c>
      <c r="AI848" s="4">
        <v>1</v>
      </c>
      <c r="AJ848" s="4">
        <v>10.050000000000001</v>
      </c>
      <c r="AK848" s="4">
        <v>4.1999999999999993</v>
      </c>
    </row>
    <row r="849" spans="22:37" x14ac:dyDescent="0.25">
      <c r="V849" s="2">
        <f>1*5*8.2</f>
        <v>41</v>
      </c>
      <c r="W849" s="4">
        <v>1</v>
      </c>
      <c r="X849" s="4">
        <v>5</v>
      </c>
      <c r="Y849" s="4">
        <v>8.2000000000000028</v>
      </c>
      <c r="Z849" s="2">
        <f>1*10*7.2</f>
        <v>72</v>
      </c>
      <c r="AA849" s="4">
        <v>1</v>
      </c>
      <c r="AB849" s="4">
        <v>10</v>
      </c>
      <c r="AC849" s="4">
        <v>7.1999999999999993</v>
      </c>
      <c r="AD849" s="2">
        <f>1*5.05*6.2</f>
        <v>31.31</v>
      </c>
      <c r="AE849" s="4">
        <v>1</v>
      </c>
      <c r="AF849" s="4">
        <v>5.05</v>
      </c>
      <c r="AG849" s="4">
        <v>6.1999999999999993</v>
      </c>
      <c r="AH849" s="2">
        <f>1*10.05*5.2</f>
        <v>52.260000000000005</v>
      </c>
      <c r="AI849" s="4">
        <v>1</v>
      </c>
      <c r="AJ849" s="4">
        <v>10.050000000000001</v>
      </c>
      <c r="AK849" s="4">
        <v>5.1999999999999993</v>
      </c>
    </row>
    <row r="850" spans="22:37" x14ac:dyDescent="0.25">
      <c r="V850" s="2">
        <f>1*5*9.2</f>
        <v>46</v>
      </c>
      <c r="W850" s="4">
        <v>1</v>
      </c>
      <c r="X850" s="4">
        <v>5</v>
      </c>
      <c r="Y850" s="4">
        <v>9.2000000000000028</v>
      </c>
      <c r="Z850" s="2">
        <f>1*10*8.2</f>
        <v>82</v>
      </c>
      <c r="AA850" s="4">
        <v>1</v>
      </c>
      <c r="AB850" s="4">
        <v>10</v>
      </c>
      <c r="AC850" s="4">
        <v>8.2000000000000028</v>
      </c>
      <c r="AD850" s="2">
        <f>1*5.05*7.2</f>
        <v>36.36</v>
      </c>
      <c r="AE850" s="4">
        <v>1</v>
      </c>
      <c r="AF850" s="4">
        <v>5.05</v>
      </c>
      <c r="AG850" s="4">
        <v>7.1999999999999993</v>
      </c>
      <c r="AH850" s="2">
        <f>1*10.05*6.2</f>
        <v>62.310000000000009</v>
      </c>
      <c r="AI850" s="4">
        <v>1</v>
      </c>
      <c r="AJ850" s="4">
        <v>10.050000000000001</v>
      </c>
      <c r="AK850" s="4">
        <v>6.1999999999999993</v>
      </c>
    </row>
    <row r="851" spans="22:37" x14ac:dyDescent="0.25">
      <c r="V851" s="2">
        <f>1*5*10.2</f>
        <v>51</v>
      </c>
      <c r="W851" s="4">
        <v>1</v>
      </c>
      <c r="X851" s="4">
        <v>5</v>
      </c>
      <c r="Y851" s="4">
        <v>10.200000000000003</v>
      </c>
      <c r="Z851" s="2">
        <f>1*10*9.2</f>
        <v>92</v>
      </c>
      <c r="AA851" s="4">
        <v>1</v>
      </c>
      <c r="AB851" s="4">
        <v>10</v>
      </c>
      <c r="AC851" s="4">
        <v>9.2000000000000028</v>
      </c>
      <c r="AD851" s="2">
        <f>1*5.05*8.2</f>
        <v>41.41</v>
      </c>
      <c r="AE851" s="4">
        <v>1</v>
      </c>
      <c r="AF851" s="4">
        <v>5.05</v>
      </c>
      <c r="AG851" s="4">
        <v>8.2000000000000028</v>
      </c>
      <c r="AH851" s="2">
        <f>1*10.05*7.2</f>
        <v>72.360000000000014</v>
      </c>
      <c r="AI851" s="4">
        <v>1</v>
      </c>
      <c r="AJ851" s="4">
        <v>10.050000000000001</v>
      </c>
      <c r="AK851" s="4">
        <v>7.1999999999999993</v>
      </c>
    </row>
    <row r="852" spans="22:37" x14ac:dyDescent="0.25">
      <c r="V852" s="2">
        <f>1*5*1.25</f>
        <v>6.25</v>
      </c>
      <c r="W852" s="4">
        <v>1</v>
      </c>
      <c r="X852" s="4">
        <v>5</v>
      </c>
      <c r="Y852" s="4">
        <v>1.2500000000000002</v>
      </c>
      <c r="Z852" s="2">
        <f>1*10*10.2</f>
        <v>102</v>
      </c>
      <c r="AA852" s="4">
        <v>1</v>
      </c>
      <c r="AB852" s="4">
        <v>10</v>
      </c>
      <c r="AC852" s="4">
        <v>10.200000000000003</v>
      </c>
      <c r="AD852" s="2">
        <f>1*5.05*9.2</f>
        <v>46.459999999999994</v>
      </c>
      <c r="AE852" s="4">
        <v>1</v>
      </c>
      <c r="AF852" s="4">
        <v>5.05</v>
      </c>
      <c r="AG852" s="4">
        <v>9.2000000000000028</v>
      </c>
      <c r="AH852" s="2">
        <f>1*10.05*8.2</f>
        <v>82.41</v>
      </c>
      <c r="AI852" s="4">
        <v>1</v>
      </c>
      <c r="AJ852" s="4">
        <v>10.050000000000001</v>
      </c>
      <c r="AK852" s="4">
        <v>8.2000000000000028</v>
      </c>
    </row>
    <row r="853" spans="22:37" x14ac:dyDescent="0.25">
      <c r="V853" s="2">
        <f>1*5*2.25</f>
        <v>11.25</v>
      </c>
      <c r="W853" s="4">
        <v>1</v>
      </c>
      <c r="X853" s="4">
        <v>5</v>
      </c>
      <c r="Y853" s="4">
        <v>2.2499999999999991</v>
      </c>
      <c r="Z853" s="2">
        <f>1*10*1.25</f>
        <v>12.5</v>
      </c>
      <c r="AA853" s="4">
        <v>1</v>
      </c>
      <c r="AB853" s="4">
        <v>10</v>
      </c>
      <c r="AC853" s="4">
        <v>1.2500000000000002</v>
      </c>
      <c r="AD853" s="2">
        <f>1*5.05*10.2</f>
        <v>51.51</v>
      </c>
      <c r="AE853" s="4">
        <v>1</v>
      </c>
      <c r="AF853" s="4">
        <v>5.05</v>
      </c>
      <c r="AG853" s="4">
        <v>10.200000000000003</v>
      </c>
      <c r="AH853" s="2">
        <f>1*10.05*9.2</f>
        <v>92.46</v>
      </c>
      <c r="AI853" s="4">
        <v>1</v>
      </c>
      <c r="AJ853" s="4">
        <v>10.050000000000001</v>
      </c>
      <c r="AK853" s="4">
        <v>9.2000000000000028</v>
      </c>
    </row>
    <row r="854" spans="22:37" x14ac:dyDescent="0.25">
      <c r="V854" s="2">
        <f>1*5*3.25</f>
        <v>16.25</v>
      </c>
      <c r="W854" s="4">
        <v>1</v>
      </c>
      <c r="X854" s="4">
        <v>5</v>
      </c>
      <c r="Y854" s="4">
        <v>3.2499999999999991</v>
      </c>
      <c r="Z854" s="2">
        <f>1*10*2.25</f>
        <v>22.5</v>
      </c>
      <c r="AA854" s="4">
        <v>1</v>
      </c>
      <c r="AB854" s="4">
        <v>10</v>
      </c>
      <c r="AC854" s="4">
        <v>2.2499999999999991</v>
      </c>
      <c r="AD854" s="2">
        <f>1*5.05*1.25</f>
        <v>6.3125</v>
      </c>
      <c r="AE854" s="4">
        <v>1</v>
      </c>
      <c r="AF854" s="4">
        <v>5.05</v>
      </c>
      <c r="AG854" s="4">
        <v>1.2500000000000002</v>
      </c>
      <c r="AH854" s="2">
        <f>1*10.05*10.2</f>
        <v>102.51</v>
      </c>
      <c r="AI854" s="4">
        <v>1</v>
      </c>
      <c r="AJ854" s="4">
        <v>10.050000000000001</v>
      </c>
      <c r="AK854" s="4">
        <v>10.200000000000003</v>
      </c>
    </row>
    <row r="855" spans="22:37" x14ac:dyDescent="0.25">
      <c r="V855" s="2">
        <f>1*5*4.25</f>
        <v>21.25</v>
      </c>
      <c r="W855" s="4">
        <v>1</v>
      </c>
      <c r="X855" s="4">
        <v>5</v>
      </c>
      <c r="Y855" s="4">
        <v>4.2499999999999991</v>
      </c>
      <c r="Z855" s="2">
        <f>1*10*3.25</f>
        <v>32.5</v>
      </c>
      <c r="AA855" s="4">
        <v>1</v>
      </c>
      <c r="AB855" s="4">
        <v>10</v>
      </c>
      <c r="AC855" s="4">
        <v>3.2499999999999991</v>
      </c>
      <c r="AD855" s="2">
        <f>1*5.05*2.25</f>
        <v>11.362499999999999</v>
      </c>
      <c r="AE855" s="4">
        <v>1</v>
      </c>
      <c r="AF855" s="4">
        <v>5.05</v>
      </c>
      <c r="AG855" s="4">
        <v>2.2499999999999991</v>
      </c>
      <c r="AH855" s="2">
        <f>1*10.05*1.25</f>
        <v>12.5625</v>
      </c>
      <c r="AI855" s="4">
        <v>1</v>
      </c>
      <c r="AJ855" s="4">
        <v>10.050000000000001</v>
      </c>
      <c r="AK855" s="4">
        <v>1.2500000000000002</v>
      </c>
    </row>
    <row r="856" spans="22:37" x14ac:dyDescent="0.25">
      <c r="V856" s="2">
        <f>1*5*5.25</f>
        <v>26.25</v>
      </c>
      <c r="W856" s="4">
        <v>1</v>
      </c>
      <c r="X856" s="4">
        <v>5</v>
      </c>
      <c r="Y856" s="4">
        <v>5.2499999999999991</v>
      </c>
      <c r="Z856" s="2">
        <f>1*10*4.25</f>
        <v>42.5</v>
      </c>
      <c r="AA856" s="4">
        <v>1</v>
      </c>
      <c r="AB856" s="4">
        <v>10</v>
      </c>
      <c r="AC856" s="4">
        <v>4.2499999999999991</v>
      </c>
      <c r="AD856" s="2">
        <f>1*5.05*3.25</f>
        <v>16.412499999999998</v>
      </c>
      <c r="AE856" s="4">
        <v>1</v>
      </c>
      <c r="AF856" s="4">
        <v>5.05</v>
      </c>
      <c r="AG856" s="4">
        <v>3.2499999999999991</v>
      </c>
      <c r="AH856" s="2">
        <f>1*10.05*2.25</f>
        <v>22.612500000000001</v>
      </c>
      <c r="AI856" s="4">
        <v>1</v>
      </c>
      <c r="AJ856" s="4">
        <v>10.050000000000001</v>
      </c>
      <c r="AK856" s="4">
        <v>2.2499999999999991</v>
      </c>
    </row>
    <row r="857" spans="22:37" x14ac:dyDescent="0.25">
      <c r="V857" s="2">
        <f>1*5*6.25</f>
        <v>31.25</v>
      </c>
      <c r="W857" s="4">
        <v>1</v>
      </c>
      <c r="X857" s="4">
        <v>5</v>
      </c>
      <c r="Y857" s="4">
        <v>6.2499999999999991</v>
      </c>
      <c r="Z857" s="2">
        <f>1*10*5.25</f>
        <v>52.5</v>
      </c>
      <c r="AA857" s="4">
        <v>1</v>
      </c>
      <c r="AB857" s="4">
        <v>10</v>
      </c>
      <c r="AC857" s="4">
        <v>5.2499999999999991</v>
      </c>
      <c r="AD857" s="2">
        <f>1*5.05*4.25</f>
        <v>21.462499999999999</v>
      </c>
      <c r="AE857" s="4">
        <v>1</v>
      </c>
      <c r="AF857" s="4">
        <v>5.05</v>
      </c>
      <c r="AG857" s="4">
        <v>4.2499999999999991</v>
      </c>
      <c r="AH857" s="2">
        <f>1*10.05*3.25</f>
        <v>32.662500000000001</v>
      </c>
      <c r="AI857" s="4">
        <v>1</v>
      </c>
      <c r="AJ857" s="4">
        <v>10.050000000000001</v>
      </c>
      <c r="AK857" s="4">
        <v>3.2499999999999991</v>
      </c>
    </row>
    <row r="858" spans="22:37" x14ac:dyDescent="0.25">
      <c r="V858" s="2">
        <f>1*5*7.25</f>
        <v>36.25</v>
      </c>
      <c r="W858" s="4">
        <v>1</v>
      </c>
      <c r="X858" s="4">
        <v>5</v>
      </c>
      <c r="Y858" s="4">
        <v>7.2499999999999991</v>
      </c>
      <c r="Z858" s="2">
        <f>1*10*6.25</f>
        <v>62.5</v>
      </c>
      <c r="AA858" s="4">
        <v>1</v>
      </c>
      <c r="AB858" s="4">
        <v>10</v>
      </c>
      <c r="AC858" s="4">
        <v>6.2499999999999991</v>
      </c>
      <c r="AD858" s="2">
        <f>1*5.05*5.25</f>
        <v>26.512499999999999</v>
      </c>
      <c r="AE858" s="4">
        <v>1</v>
      </c>
      <c r="AF858" s="4">
        <v>5.05</v>
      </c>
      <c r="AG858" s="4">
        <v>5.2499999999999991</v>
      </c>
      <c r="AH858" s="2">
        <f>1*10.05*4.25</f>
        <v>42.712500000000006</v>
      </c>
      <c r="AI858" s="4">
        <v>1</v>
      </c>
      <c r="AJ858" s="4">
        <v>10.050000000000001</v>
      </c>
      <c r="AK858" s="4">
        <v>4.2499999999999991</v>
      </c>
    </row>
    <row r="859" spans="22:37" x14ac:dyDescent="0.25">
      <c r="V859" s="2">
        <f>1*5*8.25</f>
        <v>41.25</v>
      </c>
      <c r="W859" s="4">
        <v>1</v>
      </c>
      <c r="X859" s="4">
        <v>5</v>
      </c>
      <c r="Y859" s="4">
        <v>8.2500000000000036</v>
      </c>
      <c r="Z859" s="2">
        <f>1*10*7.25</f>
        <v>72.5</v>
      </c>
      <c r="AA859" s="4">
        <v>1</v>
      </c>
      <c r="AB859" s="4">
        <v>10</v>
      </c>
      <c r="AC859" s="4">
        <v>7.2499999999999991</v>
      </c>
      <c r="AD859" s="2">
        <f>1*5.05*6.25</f>
        <v>31.5625</v>
      </c>
      <c r="AE859" s="4">
        <v>1</v>
      </c>
      <c r="AF859" s="4">
        <v>5.05</v>
      </c>
      <c r="AG859" s="4">
        <v>6.2499999999999991</v>
      </c>
      <c r="AH859" s="2">
        <f>1*10.05*5.25</f>
        <v>52.762500000000003</v>
      </c>
      <c r="AI859" s="4">
        <v>1</v>
      </c>
      <c r="AJ859" s="4">
        <v>10.050000000000001</v>
      </c>
      <c r="AK859" s="4">
        <v>5.2499999999999991</v>
      </c>
    </row>
    <row r="860" spans="22:37" x14ac:dyDescent="0.25">
      <c r="V860" s="2">
        <f>1*5*9.25</f>
        <v>46.25</v>
      </c>
      <c r="W860" s="4">
        <v>1</v>
      </c>
      <c r="X860" s="4">
        <v>5</v>
      </c>
      <c r="Y860" s="4">
        <v>9.2500000000000036</v>
      </c>
      <c r="Z860" s="2">
        <f>1*10*8.25</f>
        <v>82.5</v>
      </c>
      <c r="AA860" s="4">
        <v>1</v>
      </c>
      <c r="AB860" s="4">
        <v>10</v>
      </c>
      <c r="AC860" s="4">
        <v>8.2500000000000036</v>
      </c>
      <c r="AD860" s="2">
        <f>1*5.05*7.25</f>
        <v>36.612499999999997</v>
      </c>
      <c r="AE860" s="4">
        <v>1</v>
      </c>
      <c r="AF860" s="4">
        <v>5.05</v>
      </c>
      <c r="AG860" s="4">
        <v>7.2499999999999991</v>
      </c>
      <c r="AH860" s="2">
        <f>1*10.05*6.25</f>
        <v>62.812500000000007</v>
      </c>
      <c r="AI860" s="4">
        <v>1</v>
      </c>
      <c r="AJ860" s="4">
        <v>10.050000000000001</v>
      </c>
      <c r="AK860" s="4">
        <v>6.2499999999999991</v>
      </c>
    </row>
    <row r="861" spans="22:37" x14ac:dyDescent="0.25">
      <c r="V861" s="2">
        <f>1*5*10.25</f>
        <v>51.25</v>
      </c>
      <c r="W861" s="4">
        <v>1</v>
      </c>
      <c r="X861" s="4">
        <v>5</v>
      </c>
      <c r="Y861" s="4">
        <v>10.250000000000004</v>
      </c>
      <c r="Z861" s="2">
        <f>1*10*9.25</f>
        <v>92.5</v>
      </c>
      <c r="AA861" s="4">
        <v>1</v>
      </c>
      <c r="AB861" s="4">
        <v>10</v>
      </c>
      <c r="AC861" s="4">
        <v>9.2500000000000036</v>
      </c>
      <c r="AD861" s="2">
        <f>1*5.05*8.25</f>
        <v>41.662500000000001</v>
      </c>
      <c r="AE861" s="4">
        <v>1</v>
      </c>
      <c r="AF861" s="4">
        <v>5.05</v>
      </c>
      <c r="AG861" s="4">
        <v>8.2500000000000036</v>
      </c>
      <c r="AH861" s="2">
        <f>1*10.05*7.25</f>
        <v>72.862500000000011</v>
      </c>
      <c r="AI861" s="4">
        <v>1</v>
      </c>
      <c r="AJ861" s="4">
        <v>10.050000000000001</v>
      </c>
      <c r="AK861" s="4">
        <v>7.2499999999999991</v>
      </c>
    </row>
    <row r="862" spans="22:37" x14ac:dyDescent="0.25">
      <c r="V862" s="2">
        <f>1*5*1.3</f>
        <v>6.5</v>
      </c>
      <c r="W862" s="4">
        <v>1</v>
      </c>
      <c r="X862" s="4">
        <v>5</v>
      </c>
      <c r="Y862" s="4">
        <v>1.3000000000000003</v>
      </c>
      <c r="Z862" s="2">
        <f>1*10*10.25</f>
        <v>102.5</v>
      </c>
      <c r="AA862" s="4">
        <v>1</v>
      </c>
      <c r="AB862" s="4">
        <v>10</v>
      </c>
      <c r="AC862" s="4">
        <v>10.250000000000004</v>
      </c>
      <c r="AD862" s="2">
        <f>1*5.05*9.25</f>
        <v>46.712499999999999</v>
      </c>
      <c r="AE862" s="4">
        <v>1</v>
      </c>
      <c r="AF862" s="4">
        <v>5.05</v>
      </c>
      <c r="AG862" s="4">
        <v>9.2500000000000036</v>
      </c>
      <c r="AH862" s="2">
        <f>1*10.05*8.25</f>
        <v>82.912500000000009</v>
      </c>
      <c r="AI862" s="4">
        <v>1</v>
      </c>
      <c r="AJ862" s="4">
        <v>10.050000000000001</v>
      </c>
      <c r="AK862" s="4">
        <v>8.2500000000000036</v>
      </c>
    </row>
    <row r="863" spans="22:37" x14ac:dyDescent="0.25">
      <c r="V863" s="2">
        <f>1*5*2.3</f>
        <v>11.5</v>
      </c>
      <c r="W863" s="4">
        <v>1</v>
      </c>
      <c r="X863" s="4">
        <v>5</v>
      </c>
      <c r="Y863" s="4">
        <v>2.2999999999999989</v>
      </c>
      <c r="Z863" s="2">
        <f>1*10*1.3</f>
        <v>13</v>
      </c>
      <c r="AA863" s="4">
        <v>1</v>
      </c>
      <c r="AB863" s="4">
        <v>10</v>
      </c>
      <c r="AC863" s="4">
        <v>1.3000000000000003</v>
      </c>
      <c r="AD863" s="2">
        <f>1*5.05*10.25</f>
        <v>51.762499999999996</v>
      </c>
      <c r="AE863" s="4">
        <v>1</v>
      </c>
      <c r="AF863" s="4">
        <v>5.05</v>
      </c>
      <c r="AG863" s="4">
        <v>10.250000000000004</v>
      </c>
      <c r="AH863" s="2">
        <f>1*10.05*9.25</f>
        <v>92.962500000000006</v>
      </c>
      <c r="AI863" s="4">
        <v>1</v>
      </c>
      <c r="AJ863" s="4">
        <v>10.050000000000001</v>
      </c>
      <c r="AK863" s="4">
        <v>9.2500000000000036</v>
      </c>
    </row>
    <row r="864" spans="22:37" x14ac:dyDescent="0.25">
      <c r="V864" s="2">
        <f>1*5*3.3</f>
        <v>16.5</v>
      </c>
      <c r="W864" s="4">
        <v>1</v>
      </c>
      <c r="X864" s="4">
        <v>5</v>
      </c>
      <c r="Y864" s="4">
        <v>3.2999999999999989</v>
      </c>
      <c r="Z864" s="2">
        <f>1*10*2.3</f>
        <v>23</v>
      </c>
      <c r="AA864" s="4">
        <v>1</v>
      </c>
      <c r="AB864" s="4">
        <v>10</v>
      </c>
      <c r="AC864" s="4">
        <v>2.2999999999999989</v>
      </c>
      <c r="AD864" s="2">
        <f>1*5.05*1.3</f>
        <v>6.5650000000000004</v>
      </c>
      <c r="AE864" s="4">
        <v>1</v>
      </c>
      <c r="AF864" s="4">
        <v>5.05</v>
      </c>
      <c r="AG864" s="4">
        <v>1.3000000000000003</v>
      </c>
      <c r="AH864" s="2">
        <f>1*10.05*10.25</f>
        <v>103.0125</v>
      </c>
      <c r="AI864" s="4">
        <v>1</v>
      </c>
      <c r="AJ864" s="4">
        <v>10.050000000000001</v>
      </c>
      <c r="AK864" s="4">
        <v>10.250000000000004</v>
      </c>
    </row>
    <row r="865" spans="22:37" x14ac:dyDescent="0.25">
      <c r="V865" s="2">
        <f>1*5*4.3</f>
        <v>21.5</v>
      </c>
      <c r="W865" s="4">
        <v>1</v>
      </c>
      <c r="X865" s="4">
        <v>5</v>
      </c>
      <c r="Y865" s="4">
        <v>4.2999999999999989</v>
      </c>
      <c r="Z865" s="2">
        <f>1*10*3.3</f>
        <v>33</v>
      </c>
      <c r="AA865" s="4">
        <v>1</v>
      </c>
      <c r="AB865" s="4">
        <v>10</v>
      </c>
      <c r="AC865" s="4">
        <v>3.2999999999999989</v>
      </c>
      <c r="AD865" s="2">
        <f>1*5.05*2.3</f>
        <v>11.614999999999998</v>
      </c>
      <c r="AE865" s="4">
        <v>1</v>
      </c>
      <c r="AF865" s="4">
        <v>5.05</v>
      </c>
      <c r="AG865" s="4">
        <v>2.2999999999999989</v>
      </c>
      <c r="AH865" s="2">
        <f>1*10.05*1.3</f>
        <v>13.065000000000001</v>
      </c>
      <c r="AI865" s="4">
        <v>1</v>
      </c>
      <c r="AJ865" s="4">
        <v>10.050000000000001</v>
      </c>
      <c r="AK865" s="4">
        <v>1.3000000000000003</v>
      </c>
    </row>
    <row r="866" spans="22:37" x14ac:dyDescent="0.25">
      <c r="V866" s="2">
        <f>1*5*5.3</f>
        <v>26.5</v>
      </c>
      <c r="W866" s="4">
        <v>1</v>
      </c>
      <c r="X866" s="4">
        <v>5</v>
      </c>
      <c r="Y866" s="4">
        <v>5.2999999999999989</v>
      </c>
      <c r="Z866" s="2">
        <f>1*10*4.3</f>
        <v>43</v>
      </c>
      <c r="AA866" s="4">
        <v>1</v>
      </c>
      <c r="AB866" s="4">
        <v>10</v>
      </c>
      <c r="AC866" s="4">
        <v>4.2999999999999989</v>
      </c>
      <c r="AD866" s="2">
        <f>1*5.05*3.3</f>
        <v>16.664999999999999</v>
      </c>
      <c r="AE866" s="4">
        <v>1</v>
      </c>
      <c r="AF866" s="4">
        <v>5.05</v>
      </c>
      <c r="AG866" s="4">
        <v>3.2999999999999989</v>
      </c>
      <c r="AH866" s="2">
        <f>1*10.05*2.3</f>
        <v>23.114999999999998</v>
      </c>
      <c r="AI866" s="4">
        <v>1</v>
      </c>
      <c r="AJ866" s="4">
        <v>10.050000000000001</v>
      </c>
      <c r="AK866" s="4">
        <v>2.2999999999999989</v>
      </c>
    </row>
    <row r="867" spans="22:37" x14ac:dyDescent="0.25">
      <c r="V867" s="2">
        <f>1*5*6.3</f>
        <v>31.5</v>
      </c>
      <c r="W867" s="4">
        <v>1</v>
      </c>
      <c r="X867" s="4">
        <v>5</v>
      </c>
      <c r="Y867" s="4">
        <v>6.2999999999999989</v>
      </c>
      <c r="Z867" s="2">
        <f>1*10*5.3</f>
        <v>53</v>
      </c>
      <c r="AA867" s="4">
        <v>1</v>
      </c>
      <c r="AB867" s="4">
        <v>10</v>
      </c>
      <c r="AC867" s="4">
        <v>5.2999999999999989</v>
      </c>
      <c r="AD867" s="2">
        <f>1*5.05*4.3</f>
        <v>21.715</v>
      </c>
      <c r="AE867" s="4">
        <v>1</v>
      </c>
      <c r="AF867" s="4">
        <v>5.05</v>
      </c>
      <c r="AG867" s="4">
        <v>4.2999999999999989</v>
      </c>
      <c r="AH867" s="2">
        <f>1*10.05*3.3</f>
        <v>33.164999999999999</v>
      </c>
      <c r="AI867" s="4">
        <v>1</v>
      </c>
      <c r="AJ867" s="4">
        <v>10.050000000000001</v>
      </c>
      <c r="AK867" s="4">
        <v>3.2999999999999989</v>
      </c>
    </row>
    <row r="868" spans="22:37" x14ac:dyDescent="0.25">
      <c r="V868" s="2">
        <f>1*5*7.3</f>
        <v>36.5</v>
      </c>
      <c r="W868" s="4">
        <v>1</v>
      </c>
      <c r="X868" s="4">
        <v>5</v>
      </c>
      <c r="Y868" s="4">
        <v>7.2999999999999989</v>
      </c>
      <c r="Z868" s="2">
        <f>1*10*6.3</f>
        <v>63</v>
      </c>
      <c r="AA868" s="4">
        <v>1</v>
      </c>
      <c r="AB868" s="4">
        <v>10</v>
      </c>
      <c r="AC868" s="4">
        <v>6.2999999999999989</v>
      </c>
      <c r="AD868" s="2">
        <f>1*5.05*5.3</f>
        <v>26.764999999999997</v>
      </c>
      <c r="AE868" s="4">
        <v>1</v>
      </c>
      <c r="AF868" s="4">
        <v>5.05</v>
      </c>
      <c r="AG868" s="4">
        <v>5.2999999999999989</v>
      </c>
      <c r="AH868" s="2">
        <f>1*10.05*4.3</f>
        <v>43.215000000000003</v>
      </c>
      <c r="AI868" s="4">
        <v>1</v>
      </c>
      <c r="AJ868" s="4">
        <v>10.050000000000001</v>
      </c>
      <c r="AK868" s="4">
        <v>4.2999999999999989</v>
      </c>
    </row>
    <row r="869" spans="22:37" x14ac:dyDescent="0.25">
      <c r="V869" s="2">
        <f>1*5*8.3</f>
        <v>41.5</v>
      </c>
      <c r="W869" s="4">
        <v>1</v>
      </c>
      <c r="X869" s="4">
        <v>5</v>
      </c>
      <c r="Y869" s="4">
        <v>8.3000000000000043</v>
      </c>
      <c r="Z869" s="2">
        <f>1*10*7.3</f>
        <v>73</v>
      </c>
      <c r="AA869" s="4">
        <v>1</v>
      </c>
      <c r="AB869" s="4">
        <v>10</v>
      </c>
      <c r="AC869" s="4">
        <v>7.2999999999999989</v>
      </c>
      <c r="AD869" s="2">
        <f>1*5.05*6.3</f>
        <v>31.814999999999998</v>
      </c>
      <c r="AE869" s="4">
        <v>1</v>
      </c>
      <c r="AF869" s="4">
        <v>5.05</v>
      </c>
      <c r="AG869" s="4">
        <v>6.2999999999999989</v>
      </c>
      <c r="AH869" s="2">
        <f>1*10.05*5.3</f>
        <v>53.265000000000001</v>
      </c>
      <c r="AI869" s="4">
        <v>1</v>
      </c>
      <c r="AJ869" s="4">
        <v>10.050000000000001</v>
      </c>
      <c r="AK869" s="4">
        <v>5.2999999999999989</v>
      </c>
    </row>
    <row r="870" spans="22:37" x14ac:dyDescent="0.25">
      <c r="V870" s="2">
        <f>1*5*9.3</f>
        <v>46.5</v>
      </c>
      <c r="W870" s="4">
        <v>1</v>
      </c>
      <c r="X870" s="4">
        <v>5</v>
      </c>
      <c r="Y870" s="4">
        <v>9.3000000000000043</v>
      </c>
      <c r="Z870" s="2">
        <f>1*10*8.3</f>
        <v>83</v>
      </c>
      <c r="AA870" s="4">
        <v>1</v>
      </c>
      <c r="AB870" s="4">
        <v>10</v>
      </c>
      <c r="AC870" s="4">
        <v>8.3000000000000043</v>
      </c>
      <c r="AD870" s="2">
        <f>1*5.05*7.3</f>
        <v>36.864999999999995</v>
      </c>
      <c r="AE870" s="4">
        <v>1</v>
      </c>
      <c r="AF870" s="4">
        <v>5.05</v>
      </c>
      <c r="AG870" s="4">
        <v>7.2999999999999989</v>
      </c>
      <c r="AH870" s="2">
        <f>1*10.05*6.3</f>
        <v>63.315000000000005</v>
      </c>
      <c r="AI870" s="4">
        <v>1</v>
      </c>
      <c r="AJ870" s="4">
        <v>10.050000000000001</v>
      </c>
      <c r="AK870" s="4">
        <v>6.2999999999999989</v>
      </c>
    </row>
    <row r="871" spans="22:37" x14ac:dyDescent="0.25">
      <c r="V871" s="2">
        <f>1*5*10.3</f>
        <v>51.5</v>
      </c>
      <c r="W871" s="4">
        <v>1</v>
      </c>
      <c r="X871" s="4">
        <v>5</v>
      </c>
      <c r="Y871" s="4">
        <v>10.300000000000004</v>
      </c>
      <c r="Z871" s="2">
        <f>1*10*9.3</f>
        <v>93</v>
      </c>
      <c r="AA871" s="4">
        <v>1</v>
      </c>
      <c r="AB871" s="4">
        <v>10</v>
      </c>
      <c r="AC871" s="4">
        <v>9.3000000000000043</v>
      </c>
      <c r="AD871" s="2">
        <f>1*5.05*8.3</f>
        <v>41.914999999999999</v>
      </c>
      <c r="AE871" s="4">
        <v>1</v>
      </c>
      <c r="AF871" s="4">
        <v>5.05</v>
      </c>
      <c r="AG871" s="4">
        <v>8.3000000000000043</v>
      </c>
      <c r="AH871" s="2">
        <f>1*10.05*7.3</f>
        <v>73.365000000000009</v>
      </c>
      <c r="AI871" s="4">
        <v>1</v>
      </c>
      <c r="AJ871" s="4">
        <v>10.050000000000001</v>
      </c>
      <c r="AK871" s="4">
        <v>7.2999999999999989</v>
      </c>
    </row>
    <row r="872" spans="22:37" x14ac:dyDescent="0.25">
      <c r="V872" s="2">
        <f>1*5*1.35</f>
        <v>6.75</v>
      </c>
      <c r="W872" s="4">
        <v>1</v>
      </c>
      <c r="X872" s="4">
        <v>5</v>
      </c>
      <c r="Y872" s="4">
        <v>1.3500000000000003</v>
      </c>
      <c r="Z872" s="2">
        <f>1*10*10.3</f>
        <v>103</v>
      </c>
      <c r="AA872" s="4">
        <v>1</v>
      </c>
      <c r="AB872" s="4">
        <v>10</v>
      </c>
      <c r="AC872" s="4">
        <v>10.300000000000004</v>
      </c>
      <c r="AD872" s="2">
        <f>1*5.05*9.3</f>
        <v>46.965000000000003</v>
      </c>
      <c r="AE872" s="4">
        <v>1</v>
      </c>
      <c r="AF872" s="4">
        <v>5.05</v>
      </c>
      <c r="AG872" s="4">
        <v>9.3000000000000043</v>
      </c>
      <c r="AH872" s="2">
        <f>1*10.05*8.3</f>
        <v>83.415000000000006</v>
      </c>
      <c r="AI872" s="4">
        <v>1</v>
      </c>
      <c r="AJ872" s="4">
        <v>10.050000000000001</v>
      </c>
      <c r="AK872" s="4">
        <v>8.3000000000000043</v>
      </c>
    </row>
    <row r="873" spans="22:37" x14ac:dyDescent="0.25">
      <c r="V873" s="2">
        <f>1*5*2.35</f>
        <v>11.75</v>
      </c>
      <c r="W873" s="4">
        <v>1</v>
      </c>
      <c r="X873" s="4">
        <v>5</v>
      </c>
      <c r="Y873" s="4">
        <v>2.3499999999999988</v>
      </c>
      <c r="Z873" s="2">
        <f>1*10*1.35</f>
        <v>13.5</v>
      </c>
      <c r="AA873" s="4">
        <v>1</v>
      </c>
      <c r="AB873" s="4">
        <v>10</v>
      </c>
      <c r="AC873" s="4">
        <v>1.3500000000000003</v>
      </c>
      <c r="AD873" s="2">
        <f>1*5.05*10.3</f>
        <v>52.015000000000001</v>
      </c>
      <c r="AE873" s="4">
        <v>1</v>
      </c>
      <c r="AF873" s="4">
        <v>5.05</v>
      </c>
      <c r="AG873" s="4">
        <v>10.300000000000004</v>
      </c>
      <c r="AH873" s="2">
        <f>1*10.05*9.3</f>
        <v>93.465000000000018</v>
      </c>
      <c r="AI873" s="4">
        <v>1</v>
      </c>
      <c r="AJ873" s="4">
        <v>10.050000000000001</v>
      </c>
      <c r="AK873" s="4">
        <v>9.3000000000000043</v>
      </c>
    </row>
    <row r="874" spans="22:37" x14ac:dyDescent="0.25">
      <c r="V874" s="2">
        <f>1*5*3.35</f>
        <v>16.75</v>
      </c>
      <c r="W874" s="4">
        <v>1</v>
      </c>
      <c r="X874" s="4">
        <v>5</v>
      </c>
      <c r="Y874" s="4">
        <v>3.3499999999999988</v>
      </c>
      <c r="Z874" s="2">
        <f>1*10*2.35</f>
        <v>23.5</v>
      </c>
      <c r="AA874" s="4">
        <v>1</v>
      </c>
      <c r="AB874" s="4">
        <v>10</v>
      </c>
      <c r="AC874" s="4">
        <v>2.3499999999999988</v>
      </c>
      <c r="AD874" s="2">
        <f>1*5.05*1.35</f>
        <v>6.8174999999999999</v>
      </c>
      <c r="AE874" s="4">
        <v>1</v>
      </c>
      <c r="AF874" s="4">
        <v>5.05</v>
      </c>
      <c r="AG874" s="4">
        <v>1.3500000000000003</v>
      </c>
      <c r="AH874" s="2">
        <f>1*10.05*10.3</f>
        <v>103.51500000000001</v>
      </c>
      <c r="AI874" s="4">
        <v>1</v>
      </c>
      <c r="AJ874" s="4">
        <v>10.050000000000001</v>
      </c>
      <c r="AK874" s="4">
        <v>10.300000000000004</v>
      </c>
    </row>
    <row r="875" spans="22:37" x14ac:dyDescent="0.25">
      <c r="V875" s="2">
        <f>1*5*4.35</f>
        <v>21.75</v>
      </c>
      <c r="W875" s="4">
        <v>1</v>
      </c>
      <c r="X875" s="4">
        <v>5</v>
      </c>
      <c r="Y875" s="4">
        <v>4.3499999999999988</v>
      </c>
      <c r="Z875" s="2">
        <f>1*10*3.35</f>
        <v>33.5</v>
      </c>
      <c r="AA875" s="4">
        <v>1</v>
      </c>
      <c r="AB875" s="4">
        <v>10</v>
      </c>
      <c r="AC875" s="4">
        <v>3.3499999999999988</v>
      </c>
      <c r="AD875" s="2">
        <f>1*5.05*2.35</f>
        <v>11.8675</v>
      </c>
      <c r="AE875" s="4">
        <v>1</v>
      </c>
      <c r="AF875" s="4">
        <v>5.05</v>
      </c>
      <c r="AG875" s="4">
        <v>2.3499999999999988</v>
      </c>
      <c r="AH875" s="2">
        <f>1*10.05*1.35</f>
        <v>13.567500000000003</v>
      </c>
      <c r="AI875" s="4">
        <v>1</v>
      </c>
      <c r="AJ875" s="4">
        <v>10.050000000000001</v>
      </c>
      <c r="AK875" s="4">
        <v>1.3500000000000003</v>
      </c>
    </row>
    <row r="876" spans="22:37" x14ac:dyDescent="0.25">
      <c r="V876" s="2">
        <f>1*5*5.35</f>
        <v>26.75</v>
      </c>
      <c r="W876" s="4">
        <v>1</v>
      </c>
      <c r="X876" s="4">
        <v>5</v>
      </c>
      <c r="Y876" s="4">
        <v>5.3499999999999988</v>
      </c>
      <c r="Z876" s="2">
        <f>1*10*4.35</f>
        <v>43.5</v>
      </c>
      <c r="AA876" s="4">
        <v>1</v>
      </c>
      <c r="AB876" s="4">
        <v>10</v>
      </c>
      <c r="AC876" s="4">
        <v>4.3499999999999988</v>
      </c>
      <c r="AD876" s="2">
        <f>1*5.05*3.35</f>
        <v>16.9175</v>
      </c>
      <c r="AE876" s="4">
        <v>1</v>
      </c>
      <c r="AF876" s="4">
        <v>5.05</v>
      </c>
      <c r="AG876" s="4">
        <v>3.3499999999999988</v>
      </c>
      <c r="AH876" s="2">
        <f>1*10.05*2.35</f>
        <v>23.617500000000003</v>
      </c>
      <c r="AI876" s="4">
        <v>1</v>
      </c>
      <c r="AJ876" s="4">
        <v>10.050000000000001</v>
      </c>
      <c r="AK876" s="4">
        <v>2.3499999999999988</v>
      </c>
    </row>
    <row r="877" spans="22:37" x14ac:dyDescent="0.25">
      <c r="V877" s="2">
        <f>1*5*6.35</f>
        <v>31.75</v>
      </c>
      <c r="W877" s="4">
        <v>1</v>
      </c>
      <c r="X877" s="4">
        <v>5</v>
      </c>
      <c r="Y877" s="4">
        <v>6.3499999999999988</v>
      </c>
      <c r="Z877" s="2">
        <f>1*10*5.35</f>
        <v>53.5</v>
      </c>
      <c r="AA877" s="4">
        <v>1</v>
      </c>
      <c r="AB877" s="4">
        <v>10</v>
      </c>
      <c r="AC877" s="4">
        <v>5.3499999999999988</v>
      </c>
      <c r="AD877" s="2">
        <f>1*5.05*4.35</f>
        <v>21.967499999999998</v>
      </c>
      <c r="AE877" s="4">
        <v>1</v>
      </c>
      <c r="AF877" s="4">
        <v>5.05</v>
      </c>
      <c r="AG877" s="4">
        <v>4.3499999999999988</v>
      </c>
      <c r="AH877" s="2">
        <f>1*10.05*3.35</f>
        <v>33.667500000000004</v>
      </c>
      <c r="AI877" s="4">
        <v>1</v>
      </c>
      <c r="AJ877" s="4">
        <v>10.050000000000001</v>
      </c>
      <c r="AK877" s="4">
        <v>3.3499999999999988</v>
      </c>
    </row>
    <row r="878" spans="22:37" x14ac:dyDescent="0.25">
      <c r="V878" s="2">
        <f>1*5*7.35</f>
        <v>36.75</v>
      </c>
      <c r="W878" s="4">
        <v>1</v>
      </c>
      <c r="X878" s="4">
        <v>5</v>
      </c>
      <c r="Y878" s="4">
        <v>7.3499999999999988</v>
      </c>
      <c r="Z878" s="2">
        <f>1*10*6.35</f>
        <v>63.5</v>
      </c>
      <c r="AA878" s="4">
        <v>1</v>
      </c>
      <c r="AB878" s="4">
        <v>10</v>
      </c>
      <c r="AC878" s="4">
        <v>6.3499999999999988</v>
      </c>
      <c r="AD878" s="2">
        <f>1*5.05*5.35</f>
        <v>27.017499999999998</v>
      </c>
      <c r="AE878" s="4">
        <v>1</v>
      </c>
      <c r="AF878" s="4">
        <v>5.05</v>
      </c>
      <c r="AG878" s="4">
        <v>5.3499999999999988</v>
      </c>
      <c r="AH878" s="2">
        <f>1*10.05*4.35</f>
        <v>43.717500000000001</v>
      </c>
      <c r="AI878" s="4">
        <v>1</v>
      </c>
      <c r="AJ878" s="4">
        <v>10.050000000000001</v>
      </c>
      <c r="AK878" s="4">
        <v>4.3499999999999988</v>
      </c>
    </row>
    <row r="879" spans="22:37" x14ac:dyDescent="0.25">
      <c r="V879" s="2">
        <f>1*5*8.35000000000001</f>
        <v>41.75000000000005</v>
      </c>
      <c r="W879" s="4">
        <v>1</v>
      </c>
      <c r="X879" s="4">
        <v>5</v>
      </c>
      <c r="Y879" s="4">
        <v>8.350000000000005</v>
      </c>
      <c r="Z879" s="2">
        <f>1*10*7.35</f>
        <v>73.5</v>
      </c>
      <c r="AA879" s="4">
        <v>1</v>
      </c>
      <c r="AB879" s="4">
        <v>10</v>
      </c>
      <c r="AC879" s="4">
        <v>7.3499999999999988</v>
      </c>
      <c r="AD879" s="2">
        <f>1*5.05*6.35</f>
        <v>32.067499999999995</v>
      </c>
      <c r="AE879" s="4">
        <v>1</v>
      </c>
      <c r="AF879" s="4">
        <v>5.05</v>
      </c>
      <c r="AG879" s="4">
        <v>6.3499999999999988</v>
      </c>
      <c r="AH879" s="2">
        <f>1*10.05*5.35</f>
        <v>53.767499999999998</v>
      </c>
      <c r="AI879" s="4">
        <v>1</v>
      </c>
      <c r="AJ879" s="4">
        <v>10.050000000000001</v>
      </c>
      <c r="AK879" s="4">
        <v>5.3499999999999988</v>
      </c>
    </row>
    <row r="880" spans="22:37" x14ac:dyDescent="0.25">
      <c r="V880" s="2">
        <f>1*5*9.35000000000001</f>
        <v>46.75000000000005</v>
      </c>
      <c r="W880" s="4">
        <v>1</v>
      </c>
      <c r="X880" s="4">
        <v>5</v>
      </c>
      <c r="Y880" s="4">
        <v>9.350000000000005</v>
      </c>
      <c r="Z880" s="2">
        <f>1*10*8.35000000000001</f>
        <v>83.500000000000099</v>
      </c>
      <c r="AA880" s="4">
        <v>1</v>
      </c>
      <c r="AB880" s="4">
        <v>10</v>
      </c>
      <c r="AC880" s="4">
        <v>8.350000000000005</v>
      </c>
      <c r="AD880" s="2">
        <f>1*5.05*7.35</f>
        <v>37.1175</v>
      </c>
      <c r="AE880" s="4">
        <v>1</v>
      </c>
      <c r="AF880" s="4">
        <v>5.05</v>
      </c>
      <c r="AG880" s="4">
        <v>7.3499999999999988</v>
      </c>
      <c r="AH880" s="2">
        <f>1*10.05*6.35</f>
        <v>63.817500000000003</v>
      </c>
      <c r="AI880" s="4">
        <v>1</v>
      </c>
      <c r="AJ880" s="4">
        <v>10.050000000000001</v>
      </c>
      <c r="AK880" s="4">
        <v>6.3499999999999988</v>
      </c>
    </row>
    <row r="881" spans="22:37" x14ac:dyDescent="0.25">
      <c r="V881" s="2">
        <f>1*5*10.35</f>
        <v>51.75</v>
      </c>
      <c r="W881" s="4">
        <v>1</v>
      </c>
      <c r="X881" s="4">
        <v>5</v>
      </c>
      <c r="Y881" s="4">
        <v>10.350000000000005</v>
      </c>
      <c r="Z881" s="2">
        <f>1*10*9.35000000000001</f>
        <v>93.500000000000099</v>
      </c>
      <c r="AA881" s="4">
        <v>1</v>
      </c>
      <c r="AB881" s="4">
        <v>10</v>
      </c>
      <c r="AC881" s="4">
        <v>9.350000000000005</v>
      </c>
      <c r="AD881" s="2">
        <f>1*5.05*8.35000000000001</f>
        <v>42.167500000000054</v>
      </c>
      <c r="AE881" s="4">
        <v>1</v>
      </c>
      <c r="AF881" s="4">
        <v>5.05</v>
      </c>
      <c r="AG881" s="4">
        <v>8.350000000000005</v>
      </c>
      <c r="AH881" s="2">
        <f>1*10.05*7.35</f>
        <v>73.867500000000007</v>
      </c>
      <c r="AI881" s="4">
        <v>1</v>
      </c>
      <c r="AJ881" s="4">
        <v>10.050000000000001</v>
      </c>
      <c r="AK881" s="4">
        <v>7.3499999999999988</v>
      </c>
    </row>
    <row r="882" spans="22:37" x14ac:dyDescent="0.25">
      <c r="V882" s="2">
        <f>1*5*1.4</f>
        <v>7</v>
      </c>
      <c r="W882" s="4">
        <v>1</v>
      </c>
      <c r="X882" s="4">
        <v>5</v>
      </c>
      <c r="Y882" s="4">
        <v>1.4000000000000004</v>
      </c>
      <c r="Z882" s="2">
        <f>1*10*10.35</f>
        <v>103.5</v>
      </c>
      <c r="AA882" s="4">
        <v>1</v>
      </c>
      <c r="AB882" s="4">
        <v>10</v>
      </c>
      <c r="AC882" s="4">
        <v>10.350000000000005</v>
      </c>
      <c r="AD882" s="2">
        <f>1*5.05*9.35000000000001</f>
        <v>47.217500000000051</v>
      </c>
      <c r="AE882" s="4">
        <v>1</v>
      </c>
      <c r="AF882" s="4">
        <v>5.05</v>
      </c>
      <c r="AG882" s="4">
        <v>9.350000000000005</v>
      </c>
      <c r="AH882" s="2">
        <f>1*10.05*8.35000000000001</f>
        <v>83.917500000000103</v>
      </c>
      <c r="AI882" s="4">
        <v>1</v>
      </c>
      <c r="AJ882" s="4">
        <v>10.050000000000001</v>
      </c>
      <c r="AK882" s="4">
        <v>8.350000000000005</v>
      </c>
    </row>
    <row r="883" spans="22:37" x14ac:dyDescent="0.25">
      <c r="V883" s="2">
        <f>1*5*2.4</f>
        <v>12</v>
      </c>
      <c r="W883" s="4">
        <v>1</v>
      </c>
      <c r="X883" s="4">
        <v>5</v>
      </c>
      <c r="Y883" s="4">
        <v>2.3999999999999986</v>
      </c>
      <c r="Z883" s="2">
        <f>1*10*1.4</f>
        <v>14</v>
      </c>
      <c r="AA883" s="4">
        <v>1</v>
      </c>
      <c r="AB883" s="4">
        <v>10</v>
      </c>
      <c r="AC883" s="4">
        <v>1.4000000000000004</v>
      </c>
      <c r="AD883" s="2">
        <f>1*5.05*10.35</f>
        <v>52.267499999999998</v>
      </c>
      <c r="AE883" s="4">
        <v>1</v>
      </c>
      <c r="AF883" s="4">
        <v>5.05</v>
      </c>
      <c r="AG883" s="4">
        <v>10.350000000000005</v>
      </c>
      <c r="AH883" s="2">
        <f>1*10.05*9.35000000000001</f>
        <v>93.967500000000115</v>
      </c>
      <c r="AI883" s="4">
        <v>1</v>
      </c>
      <c r="AJ883" s="4">
        <v>10.050000000000001</v>
      </c>
      <c r="AK883" s="4">
        <v>9.350000000000005</v>
      </c>
    </row>
    <row r="884" spans="22:37" x14ac:dyDescent="0.25">
      <c r="V884" s="2">
        <f>1*5*3.4</f>
        <v>17</v>
      </c>
      <c r="W884" s="4">
        <v>1</v>
      </c>
      <c r="X884" s="4">
        <v>5</v>
      </c>
      <c r="Y884" s="4">
        <v>3.3999999999999986</v>
      </c>
      <c r="Z884" s="2">
        <f>1*10*2.4</f>
        <v>24</v>
      </c>
      <c r="AA884" s="4">
        <v>1</v>
      </c>
      <c r="AB884" s="4">
        <v>10</v>
      </c>
      <c r="AC884" s="4">
        <v>2.3999999999999986</v>
      </c>
      <c r="AD884" s="2">
        <f>1*5.05*1.4</f>
        <v>7.0699999999999994</v>
      </c>
      <c r="AE884" s="4">
        <v>1</v>
      </c>
      <c r="AF884" s="4">
        <v>5.05</v>
      </c>
      <c r="AG884" s="4">
        <v>1.4000000000000004</v>
      </c>
      <c r="AH884" s="2">
        <f>1*10.05*10.35</f>
        <v>104.0175</v>
      </c>
      <c r="AI884" s="4">
        <v>1</v>
      </c>
      <c r="AJ884" s="4">
        <v>10.050000000000001</v>
      </c>
      <c r="AK884" s="4">
        <v>10.350000000000005</v>
      </c>
    </row>
    <row r="885" spans="22:37" x14ac:dyDescent="0.25">
      <c r="V885" s="2">
        <f>1*5*4.4</f>
        <v>22</v>
      </c>
      <c r="W885" s="4">
        <v>1</v>
      </c>
      <c r="X885" s="4">
        <v>5</v>
      </c>
      <c r="Y885" s="4">
        <v>4.3999999999999986</v>
      </c>
      <c r="Z885" s="2">
        <f>1*10*3.4</f>
        <v>34</v>
      </c>
      <c r="AA885" s="4">
        <v>1</v>
      </c>
      <c r="AB885" s="4">
        <v>10</v>
      </c>
      <c r="AC885" s="4">
        <v>3.3999999999999986</v>
      </c>
      <c r="AD885" s="2">
        <f>1*5.05*2.4</f>
        <v>12.12</v>
      </c>
      <c r="AE885" s="4">
        <v>1</v>
      </c>
      <c r="AF885" s="4">
        <v>5.05</v>
      </c>
      <c r="AG885" s="4">
        <v>2.3999999999999986</v>
      </c>
      <c r="AH885" s="2">
        <f>1*10.05*1.4</f>
        <v>14.07</v>
      </c>
      <c r="AI885" s="4">
        <v>1</v>
      </c>
      <c r="AJ885" s="4">
        <v>10.050000000000001</v>
      </c>
      <c r="AK885" s="4">
        <v>1.4000000000000004</v>
      </c>
    </row>
    <row r="886" spans="22:37" x14ac:dyDescent="0.25">
      <c r="V886" s="2">
        <f>1*5*5.4</f>
        <v>27</v>
      </c>
      <c r="W886" s="4">
        <v>1</v>
      </c>
      <c r="X886" s="4">
        <v>5</v>
      </c>
      <c r="Y886" s="4">
        <v>5.3999999999999986</v>
      </c>
      <c r="Z886" s="2">
        <f>1*10*4.4</f>
        <v>44</v>
      </c>
      <c r="AA886" s="4">
        <v>1</v>
      </c>
      <c r="AB886" s="4">
        <v>10</v>
      </c>
      <c r="AC886" s="4">
        <v>4.3999999999999986</v>
      </c>
      <c r="AD886" s="2">
        <f>1*5.05*3.4</f>
        <v>17.169999999999998</v>
      </c>
      <c r="AE886" s="4">
        <v>1</v>
      </c>
      <c r="AF886" s="4">
        <v>5.05</v>
      </c>
      <c r="AG886" s="4">
        <v>3.3999999999999986</v>
      </c>
      <c r="AH886" s="2">
        <f>1*10.05*2.4</f>
        <v>24.12</v>
      </c>
      <c r="AI886" s="4">
        <v>1</v>
      </c>
      <c r="AJ886" s="4">
        <v>10.050000000000001</v>
      </c>
      <c r="AK886" s="4">
        <v>2.3999999999999986</v>
      </c>
    </row>
    <row r="887" spans="22:37" x14ac:dyDescent="0.25">
      <c r="V887" s="2">
        <f>1*5*6.4</f>
        <v>32</v>
      </c>
      <c r="W887" s="4">
        <v>1</v>
      </c>
      <c r="X887" s="4">
        <v>5</v>
      </c>
      <c r="Y887" s="4">
        <v>6.3999999999999986</v>
      </c>
      <c r="Z887" s="2">
        <f>1*10*5.4</f>
        <v>54</v>
      </c>
      <c r="AA887" s="4">
        <v>1</v>
      </c>
      <c r="AB887" s="4">
        <v>10</v>
      </c>
      <c r="AC887" s="4">
        <v>5.3999999999999986</v>
      </c>
      <c r="AD887" s="2">
        <f>1*5.05*4.4</f>
        <v>22.220000000000002</v>
      </c>
      <c r="AE887" s="4">
        <v>1</v>
      </c>
      <c r="AF887" s="4">
        <v>5.05</v>
      </c>
      <c r="AG887" s="4">
        <v>4.3999999999999986</v>
      </c>
      <c r="AH887" s="2">
        <f>1*10.05*3.4</f>
        <v>34.17</v>
      </c>
      <c r="AI887" s="4">
        <v>1</v>
      </c>
      <c r="AJ887" s="4">
        <v>10.050000000000001</v>
      </c>
      <c r="AK887" s="4">
        <v>3.3999999999999986</v>
      </c>
    </row>
    <row r="888" spans="22:37" x14ac:dyDescent="0.25">
      <c r="V888" s="2">
        <f>1*5*7.4</f>
        <v>37</v>
      </c>
      <c r="W888" s="4">
        <v>1</v>
      </c>
      <c r="X888" s="4">
        <v>5</v>
      </c>
      <c r="Y888" s="4">
        <v>7.3999999999999986</v>
      </c>
      <c r="Z888" s="2">
        <f>1*10*6.4</f>
        <v>64</v>
      </c>
      <c r="AA888" s="4">
        <v>1</v>
      </c>
      <c r="AB888" s="4">
        <v>10</v>
      </c>
      <c r="AC888" s="4">
        <v>6.3999999999999986</v>
      </c>
      <c r="AD888" s="2">
        <f>1*5.05*5.4</f>
        <v>27.27</v>
      </c>
      <c r="AE888" s="4">
        <v>1</v>
      </c>
      <c r="AF888" s="4">
        <v>5.05</v>
      </c>
      <c r="AG888" s="4">
        <v>5.3999999999999986</v>
      </c>
      <c r="AH888" s="2">
        <f>1*10.05*4.4</f>
        <v>44.220000000000006</v>
      </c>
      <c r="AI888" s="4">
        <v>1</v>
      </c>
      <c r="AJ888" s="4">
        <v>10.050000000000001</v>
      </c>
      <c r="AK888" s="4">
        <v>4.3999999999999986</v>
      </c>
    </row>
    <row r="889" spans="22:37" x14ac:dyDescent="0.25">
      <c r="V889" s="2">
        <f>1*5*8.40000000000001</f>
        <v>42.000000000000043</v>
      </c>
      <c r="W889" s="4">
        <v>1</v>
      </c>
      <c r="X889" s="4">
        <v>5</v>
      </c>
      <c r="Y889" s="4">
        <v>8.4000000000000057</v>
      </c>
      <c r="Z889" s="2">
        <f>1*10*7.4</f>
        <v>74</v>
      </c>
      <c r="AA889" s="4">
        <v>1</v>
      </c>
      <c r="AB889" s="4">
        <v>10</v>
      </c>
      <c r="AC889" s="4">
        <v>7.3999999999999986</v>
      </c>
      <c r="AD889" s="2">
        <f>1*5.05*6.4</f>
        <v>32.32</v>
      </c>
      <c r="AE889" s="4">
        <v>1</v>
      </c>
      <c r="AF889" s="4">
        <v>5.05</v>
      </c>
      <c r="AG889" s="4">
        <v>6.3999999999999986</v>
      </c>
      <c r="AH889" s="2">
        <f>1*10.05*5.4</f>
        <v>54.27000000000001</v>
      </c>
      <c r="AI889" s="4">
        <v>1</v>
      </c>
      <c r="AJ889" s="4">
        <v>10.050000000000001</v>
      </c>
      <c r="AK889" s="4">
        <v>5.3999999999999986</v>
      </c>
    </row>
    <row r="890" spans="22:37" x14ac:dyDescent="0.25">
      <c r="V890" s="2">
        <f>1*5*9.40000000000001</f>
        <v>47.000000000000043</v>
      </c>
      <c r="W890" s="4">
        <v>1</v>
      </c>
      <c r="X890" s="4">
        <v>5</v>
      </c>
      <c r="Y890" s="4">
        <v>9.4000000000000057</v>
      </c>
      <c r="Z890" s="2">
        <f>1*10*8.40000000000001</f>
        <v>84.000000000000085</v>
      </c>
      <c r="AA890" s="4">
        <v>1</v>
      </c>
      <c r="AB890" s="4">
        <v>10</v>
      </c>
      <c r="AC890" s="4">
        <v>8.4000000000000057</v>
      </c>
      <c r="AD890" s="2">
        <f>1*5.05*7.4</f>
        <v>37.369999999999997</v>
      </c>
      <c r="AE890" s="4">
        <v>1</v>
      </c>
      <c r="AF890" s="4">
        <v>5.05</v>
      </c>
      <c r="AG890" s="4">
        <v>7.3999999999999986</v>
      </c>
      <c r="AH890" s="2">
        <f>1*10.05*6.4</f>
        <v>64.320000000000007</v>
      </c>
      <c r="AI890" s="4">
        <v>1</v>
      </c>
      <c r="AJ890" s="4">
        <v>10.050000000000001</v>
      </c>
      <c r="AK890" s="4">
        <v>6.3999999999999986</v>
      </c>
    </row>
    <row r="891" spans="22:37" x14ac:dyDescent="0.25">
      <c r="V891" s="2">
        <f>1*5*10.4</f>
        <v>52</v>
      </c>
      <c r="W891" s="4">
        <v>1</v>
      </c>
      <c r="X891" s="4">
        <v>5</v>
      </c>
      <c r="Y891" s="4">
        <v>10.400000000000006</v>
      </c>
      <c r="Z891" s="2">
        <f>1*10*9.40000000000001</f>
        <v>94.000000000000085</v>
      </c>
      <c r="AA891" s="4">
        <v>1</v>
      </c>
      <c r="AB891" s="4">
        <v>10</v>
      </c>
      <c r="AC891" s="4">
        <v>9.4000000000000057</v>
      </c>
      <c r="AD891" s="2">
        <f>1*5.05*8.40000000000001</f>
        <v>42.420000000000044</v>
      </c>
      <c r="AE891" s="4">
        <v>1</v>
      </c>
      <c r="AF891" s="4">
        <v>5.05</v>
      </c>
      <c r="AG891" s="4">
        <v>8.4000000000000057</v>
      </c>
      <c r="AH891" s="2">
        <f>1*10.05*7.4</f>
        <v>74.37</v>
      </c>
      <c r="AI891" s="4">
        <v>1</v>
      </c>
      <c r="AJ891" s="4">
        <v>10.050000000000001</v>
      </c>
      <c r="AK891" s="4">
        <v>7.3999999999999986</v>
      </c>
    </row>
    <row r="892" spans="22:37" x14ac:dyDescent="0.25">
      <c r="V892" s="2">
        <f>1*5*1.45</f>
        <v>7.25</v>
      </c>
      <c r="W892" s="4">
        <v>1</v>
      </c>
      <c r="X892" s="4">
        <v>5</v>
      </c>
      <c r="Y892" s="4">
        <v>1.4500000000000004</v>
      </c>
      <c r="Z892" s="2">
        <f>1*10*10.4</f>
        <v>104</v>
      </c>
      <c r="AA892" s="4">
        <v>1</v>
      </c>
      <c r="AB892" s="4">
        <v>10</v>
      </c>
      <c r="AC892" s="4">
        <v>10.400000000000006</v>
      </c>
      <c r="AD892" s="2">
        <f>1*5.05*9.40000000000001</f>
        <v>47.470000000000041</v>
      </c>
      <c r="AE892" s="4">
        <v>1</v>
      </c>
      <c r="AF892" s="4">
        <v>5.05</v>
      </c>
      <c r="AG892" s="4">
        <v>9.4000000000000057</v>
      </c>
      <c r="AH892" s="2">
        <f>1*10.05*8.40000000000001</f>
        <v>84.420000000000101</v>
      </c>
      <c r="AI892" s="4">
        <v>1</v>
      </c>
      <c r="AJ892" s="4">
        <v>10.050000000000001</v>
      </c>
      <c r="AK892" s="4">
        <v>8.4000000000000057</v>
      </c>
    </row>
    <row r="893" spans="22:37" x14ac:dyDescent="0.25">
      <c r="V893" s="2">
        <f>1*5*2.45</f>
        <v>12.25</v>
      </c>
      <c r="W893" s="4">
        <v>1</v>
      </c>
      <c r="X893" s="4">
        <v>5</v>
      </c>
      <c r="Y893" s="4">
        <v>2.4499999999999984</v>
      </c>
      <c r="Z893" s="2">
        <f>1*10*1.45</f>
        <v>14.5</v>
      </c>
      <c r="AA893" s="4">
        <v>1</v>
      </c>
      <c r="AB893" s="4">
        <v>10</v>
      </c>
      <c r="AC893" s="4">
        <v>1.4500000000000004</v>
      </c>
      <c r="AD893" s="2">
        <f>1*5.05*10.4</f>
        <v>52.52</v>
      </c>
      <c r="AE893" s="4">
        <v>1</v>
      </c>
      <c r="AF893" s="4">
        <v>5.05</v>
      </c>
      <c r="AG893" s="4">
        <v>10.400000000000006</v>
      </c>
      <c r="AH893" s="2">
        <f>1*10.05*9.40000000000001</f>
        <v>94.470000000000098</v>
      </c>
      <c r="AI893" s="4">
        <v>1</v>
      </c>
      <c r="AJ893" s="4">
        <v>10.050000000000001</v>
      </c>
      <c r="AK893" s="4">
        <v>9.4000000000000057</v>
      </c>
    </row>
    <row r="894" spans="22:37" x14ac:dyDescent="0.25">
      <c r="V894" s="2">
        <f>1*5*3.45</f>
        <v>17.25</v>
      </c>
      <c r="W894" s="4">
        <v>1</v>
      </c>
      <c r="X894" s="4">
        <v>5</v>
      </c>
      <c r="Y894" s="4">
        <v>3.4499999999999984</v>
      </c>
      <c r="Z894" s="2">
        <f>1*10*2.45</f>
        <v>24.5</v>
      </c>
      <c r="AA894" s="4">
        <v>1</v>
      </c>
      <c r="AB894" s="4">
        <v>10</v>
      </c>
      <c r="AC894" s="4">
        <v>2.4499999999999984</v>
      </c>
      <c r="AD894" s="2">
        <f>1*5.05*1.45</f>
        <v>7.3224999999999998</v>
      </c>
      <c r="AE894" s="4">
        <v>1</v>
      </c>
      <c r="AF894" s="4">
        <v>5.05</v>
      </c>
      <c r="AG894" s="4">
        <v>1.4500000000000004</v>
      </c>
      <c r="AH894" s="2">
        <f>1*10.05*10.4</f>
        <v>104.52000000000001</v>
      </c>
      <c r="AI894" s="4">
        <v>1</v>
      </c>
      <c r="AJ894" s="4">
        <v>10.050000000000001</v>
      </c>
      <c r="AK894" s="4">
        <v>10.400000000000006</v>
      </c>
    </row>
    <row r="895" spans="22:37" x14ac:dyDescent="0.25">
      <c r="V895" s="2">
        <f>1*5*4.45</f>
        <v>22.25</v>
      </c>
      <c r="W895" s="4">
        <v>1</v>
      </c>
      <c r="X895" s="4">
        <v>5</v>
      </c>
      <c r="Y895" s="4">
        <v>4.4499999999999984</v>
      </c>
      <c r="Z895" s="2">
        <f>1*10*3.45</f>
        <v>34.5</v>
      </c>
      <c r="AA895" s="4">
        <v>1</v>
      </c>
      <c r="AB895" s="4">
        <v>10</v>
      </c>
      <c r="AC895" s="4">
        <v>3.4499999999999984</v>
      </c>
      <c r="AD895" s="2">
        <f>1*5.05*2.45</f>
        <v>12.3725</v>
      </c>
      <c r="AE895" s="4">
        <v>1</v>
      </c>
      <c r="AF895" s="4">
        <v>5.05</v>
      </c>
      <c r="AG895" s="4">
        <v>2.4499999999999984</v>
      </c>
      <c r="AH895" s="2">
        <f>1*10.05*1.45</f>
        <v>14.5725</v>
      </c>
      <c r="AI895" s="4">
        <v>1</v>
      </c>
      <c r="AJ895" s="4">
        <v>10.050000000000001</v>
      </c>
      <c r="AK895" s="4">
        <v>1.4500000000000004</v>
      </c>
    </row>
    <row r="896" spans="22:37" x14ac:dyDescent="0.25">
      <c r="V896" s="2">
        <f>1*5*5.45</f>
        <v>27.25</v>
      </c>
      <c r="W896" s="4">
        <v>1</v>
      </c>
      <c r="X896" s="4">
        <v>5</v>
      </c>
      <c r="Y896" s="4">
        <v>5.4499999999999984</v>
      </c>
      <c r="Z896" s="2">
        <f>1*10*4.45</f>
        <v>44.5</v>
      </c>
      <c r="AA896" s="4">
        <v>1</v>
      </c>
      <c r="AB896" s="4">
        <v>10</v>
      </c>
      <c r="AC896" s="4">
        <v>4.4499999999999984</v>
      </c>
      <c r="AD896" s="2">
        <f>1*5.05*3.45</f>
        <v>17.422499999999999</v>
      </c>
      <c r="AE896" s="4">
        <v>1</v>
      </c>
      <c r="AF896" s="4">
        <v>5.05</v>
      </c>
      <c r="AG896" s="4">
        <v>3.4499999999999984</v>
      </c>
      <c r="AH896" s="2">
        <f>1*10.05*2.45</f>
        <v>24.622500000000002</v>
      </c>
      <c r="AI896" s="4">
        <v>1</v>
      </c>
      <c r="AJ896" s="4">
        <v>10.050000000000001</v>
      </c>
      <c r="AK896" s="4">
        <v>2.4499999999999984</v>
      </c>
    </row>
    <row r="897" spans="22:37" x14ac:dyDescent="0.25">
      <c r="V897" s="2">
        <f>1*5*6.45</f>
        <v>32.25</v>
      </c>
      <c r="W897" s="4">
        <v>1</v>
      </c>
      <c r="X897" s="4">
        <v>5</v>
      </c>
      <c r="Y897" s="4">
        <v>6.4499999999999984</v>
      </c>
      <c r="Z897" s="2">
        <f>1*10*5.45</f>
        <v>54.5</v>
      </c>
      <c r="AA897" s="4">
        <v>1</v>
      </c>
      <c r="AB897" s="4">
        <v>10</v>
      </c>
      <c r="AC897" s="4">
        <v>5.4499999999999984</v>
      </c>
      <c r="AD897" s="2">
        <f>1*5.05*4.45</f>
        <v>22.4725</v>
      </c>
      <c r="AE897" s="4">
        <v>1</v>
      </c>
      <c r="AF897" s="4">
        <v>5.05</v>
      </c>
      <c r="AG897" s="4">
        <v>4.4499999999999984</v>
      </c>
      <c r="AH897" s="2">
        <f>1*10.05*3.45</f>
        <v>34.672500000000007</v>
      </c>
      <c r="AI897" s="4">
        <v>1</v>
      </c>
      <c r="AJ897" s="4">
        <v>10.050000000000001</v>
      </c>
      <c r="AK897" s="4">
        <v>3.4499999999999984</v>
      </c>
    </row>
    <row r="898" spans="22:37" x14ac:dyDescent="0.25">
      <c r="V898" s="2">
        <f>1*5*7.45</f>
        <v>37.25</v>
      </c>
      <c r="W898" s="4">
        <v>1</v>
      </c>
      <c r="X898" s="4">
        <v>5</v>
      </c>
      <c r="Y898" s="4">
        <v>7.4499999999999984</v>
      </c>
      <c r="Z898" s="2">
        <f>1*10*6.45</f>
        <v>64.5</v>
      </c>
      <c r="AA898" s="4">
        <v>1</v>
      </c>
      <c r="AB898" s="4">
        <v>10</v>
      </c>
      <c r="AC898" s="4">
        <v>6.4499999999999984</v>
      </c>
      <c r="AD898" s="2">
        <f>1*5.05*5.45</f>
        <v>27.522500000000001</v>
      </c>
      <c r="AE898" s="4">
        <v>1</v>
      </c>
      <c r="AF898" s="4">
        <v>5.05</v>
      </c>
      <c r="AG898" s="4">
        <v>5.4499999999999984</v>
      </c>
      <c r="AH898" s="2">
        <f>1*10.05*4.45</f>
        <v>44.722500000000004</v>
      </c>
      <c r="AI898" s="4">
        <v>1</v>
      </c>
      <c r="AJ898" s="4">
        <v>10.050000000000001</v>
      </c>
      <c r="AK898" s="4">
        <v>4.4499999999999984</v>
      </c>
    </row>
    <row r="899" spans="22:37" x14ac:dyDescent="0.25">
      <c r="V899" s="2">
        <f>1*5*8.45000000000001</f>
        <v>42.25000000000005</v>
      </c>
      <c r="W899" s="4">
        <v>1</v>
      </c>
      <c r="X899" s="4">
        <v>5</v>
      </c>
      <c r="Y899" s="4">
        <v>8.4500000000000064</v>
      </c>
      <c r="Z899" s="2">
        <f>1*10*7.45</f>
        <v>74.5</v>
      </c>
      <c r="AA899" s="4">
        <v>1</v>
      </c>
      <c r="AB899" s="4">
        <v>10</v>
      </c>
      <c r="AC899" s="4">
        <v>7.4499999999999984</v>
      </c>
      <c r="AD899" s="2">
        <f>1*5.05*6.45</f>
        <v>32.572499999999998</v>
      </c>
      <c r="AE899" s="4">
        <v>1</v>
      </c>
      <c r="AF899" s="4">
        <v>5.05</v>
      </c>
      <c r="AG899" s="4">
        <v>6.4499999999999984</v>
      </c>
      <c r="AH899" s="2">
        <f>1*10.05*5.45</f>
        <v>54.772500000000008</v>
      </c>
      <c r="AI899" s="4">
        <v>1</v>
      </c>
      <c r="AJ899" s="4">
        <v>10.050000000000001</v>
      </c>
      <c r="AK899" s="4">
        <v>5.4499999999999984</v>
      </c>
    </row>
    <row r="900" spans="22:37" x14ac:dyDescent="0.25">
      <c r="V900" s="2">
        <f>1*5*9.45000000000001</f>
        <v>47.25000000000005</v>
      </c>
      <c r="W900" s="4">
        <v>1</v>
      </c>
      <c r="X900" s="4">
        <v>5</v>
      </c>
      <c r="Y900" s="4">
        <v>9.4500000000000064</v>
      </c>
      <c r="Z900" s="2">
        <f>1*10*8.45000000000001</f>
        <v>84.500000000000099</v>
      </c>
      <c r="AA900" s="4">
        <v>1</v>
      </c>
      <c r="AB900" s="4">
        <v>10</v>
      </c>
      <c r="AC900" s="4">
        <v>8.4500000000000064</v>
      </c>
      <c r="AD900" s="2">
        <f>1*5.05*7.45</f>
        <v>37.622500000000002</v>
      </c>
      <c r="AE900" s="4">
        <v>1</v>
      </c>
      <c r="AF900" s="4">
        <v>5.05</v>
      </c>
      <c r="AG900" s="4">
        <v>7.4499999999999984</v>
      </c>
      <c r="AH900" s="2">
        <f>1*10.05*6.45</f>
        <v>64.822500000000005</v>
      </c>
      <c r="AI900" s="4">
        <v>1</v>
      </c>
      <c r="AJ900" s="4">
        <v>10.050000000000001</v>
      </c>
      <c r="AK900" s="4">
        <v>6.4499999999999984</v>
      </c>
    </row>
    <row r="901" spans="22:37" x14ac:dyDescent="0.25">
      <c r="V901" s="2">
        <f>1*5*10.45</f>
        <v>52.25</v>
      </c>
      <c r="W901" s="4">
        <v>1</v>
      </c>
      <c r="X901" s="4">
        <v>5</v>
      </c>
      <c r="Y901" s="4">
        <v>10.450000000000006</v>
      </c>
      <c r="Z901" s="2">
        <f>1*10*9.45000000000001</f>
        <v>94.500000000000099</v>
      </c>
      <c r="AA901" s="4">
        <v>1</v>
      </c>
      <c r="AB901" s="4">
        <v>10</v>
      </c>
      <c r="AC901" s="4">
        <v>9.4500000000000064</v>
      </c>
      <c r="AD901" s="2">
        <f>1*5.05*8.45000000000001</f>
        <v>42.672500000000049</v>
      </c>
      <c r="AE901" s="4">
        <v>1</v>
      </c>
      <c r="AF901" s="4">
        <v>5.05</v>
      </c>
      <c r="AG901" s="4">
        <v>8.4500000000000064</v>
      </c>
      <c r="AH901" s="2">
        <f>1*10.05*7.45</f>
        <v>74.872500000000002</v>
      </c>
      <c r="AI901" s="4">
        <v>1</v>
      </c>
      <c r="AJ901" s="4">
        <v>10.050000000000001</v>
      </c>
      <c r="AK901" s="4">
        <v>7.4499999999999984</v>
      </c>
    </row>
    <row r="902" spans="22:37" x14ac:dyDescent="0.25">
      <c r="V902" s="2">
        <f>1*5*1.5</f>
        <v>7.5</v>
      </c>
      <c r="W902" s="4">
        <v>1</v>
      </c>
      <c r="X902" s="4">
        <v>5</v>
      </c>
      <c r="Y902" s="4">
        <v>1.5000000000000004</v>
      </c>
      <c r="Z902" s="2">
        <f>1*10*10.45</f>
        <v>104.5</v>
      </c>
      <c r="AA902" s="4">
        <v>1</v>
      </c>
      <c r="AB902" s="4">
        <v>10</v>
      </c>
      <c r="AC902" s="4">
        <v>10.450000000000006</v>
      </c>
      <c r="AD902" s="2">
        <f>1*5.05*9.45000000000001</f>
        <v>47.722500000000046</v>
      </c>
      <c r="AE902" s="4">
        <v>1</v>
      </c>
      <c r="AF902" s="4">
        <v>5.05</v>
      </c>
      <c r="AG902" s="4">
        <v>9.4500000000000064</v>
      </c>
      <c r="AH902" s="2">
        <f>1*10.05*8.45000000000001</f>
        <v>84.922500000000099</v>
      </c>
      <c r="AI902" s="4">
        <v>1</v>
      </c>
      <c r="AJ902" s="4">
        <v>10.050000000000001</v>
      </c>
      <c r="AK902" s="4">
        <v>8.4500000000000064</v>
      </c>
    </row>
    <row r="903" spans="22:37" x14ac:dyDescent="0.25">
      <c r="V903" s="2">
        <f>1*5*2.5</f>
        <v>12.5</v>
      </c>
      <c r="W903" s="4">
        <v>1</v>
      </c>
      <c r="X903" s="4">
        <v>5</v>
      </c>
      <c r="Y903" s="4">
        <v>2.4999999999999982</v>
      </c>
      <c r="Z903" s="2">
        <f>1*10*1.5</f>
        <v>15</v>
      </c>
      <c r="AA903" s="4">
        <v>1</v>
      </c>
      <c r="AB903" s="4">
        <v>10</v>
      </c>
      <c r="AC903" s="4">
        <v>1.5000000000000004</v>
      </c>
      <c r="AD903" s="2">
        <f>1*5.05*10.45</f>
        <v>52.772499999999994</v>
      </c>
      <c r="AE903" s="4">
        <v>1</v>
      </c>
      <c r="AF903" s="4">
        <v>5.05</v>
      </c>
      <c r="AG903" s="4">
        <v>10.450000000000006</v>
      </c>
      <c r="AH903" s="2">
        <f>1*10.05*9.45000000000001</f>
        <v>94.97250000000011</v>
      </c>
      <c r="AI903" s="4">
        <v>1</v>
      </c>
      <c r="AJ903" s="4">
        <v>10.050000000000001</v>
      </c>
      <c r="AK903" s="4">
        <v>9.4500000000000064</v>
      </c>
    </row>
    <row r="904" spans="22:37" x14ac:dyDescent="0.25">
      <c r="V904" s="2">
        <f>1*5*3.5</f>
        <v>17.5</v>
      </c>
      <c r="W904" s="4">
        <v>1</v>
      </c>
      <c r="X904" s="4">
        <v>5</v>
      </c>
      <c r="Y904" s="4">
        <v>3.4999999999999982</v>
      </c>
      <c r="Z904" s="2">
        <f>1*10*2.5</f>
        <v>25</v>
      </c>
      <c r="AA904" s="4">
        <v>1</v>
      </c>
      <c r="AB904" s="4">
        <v>10</v>
      </c>
      <c r="AC904" s="4">
        <v>2.4999999999999982</v>
      </c>
      <c r="AD904" s="2">
        <f>1*5.05*1.5</f>
        <v>7.5749999999999993</v>
      </c>
      <c r="AE904" s="4">
        <v>1</v>
      </c>
      <c r="AF904" s="4">
        <v>5.05</v>
      </c>
      <c r="AG904" s="4">
        <v>1.5000000000000004</v>
      </c>
      <c r="AH904" s="2">
        <f>1*10.05*10.45</f>
        <v>105.02249999999999</v>
      </c>
      <c r="AI904" s="4">
        <v>1</v>
      </c>
      <c r="AJ904" s="4">
        <v>10.050000000000001</v>
      </c>
      <c r="AK904" s="4">
        <v>10.450000000000006</v>
      </c>
    </row>
    <row r="905" spans="22:37" x14ac:dyDescent="0.25">
      <c r="V905" s="2">
        <f>1*5*4.5</f>
        <v>22.5</v>
      </c>
      <c r="W905" s="4">
        <v>1</v>
      </c>
      <c r="X905" s="4">
        <v>5</v>
      </c>
      <c r="Y905" s="4">
        <v>4.4999999999999982</v>
      </c>
      <c r="Z905" s="2">
        <f>1*10*3.5</f>
        <v>35</v>
      </c>
      <c r="AA905" s="4">
        <v>1</v>
      </c>
      <c r="AB905" s="4">
        <v>10</v>
      </c>
      <c r="AC905" s="4">
        <v>3.4999999999999982</v>
      </c>
      <c r="AD905" s="2">
        <f>1*5.05*2.5</f>
        <v>12.625</v>
      </c>
      <c r="AE905" s="4">
        <v>1</v>
      </c>
      <c r="AF905" s="4">
        <v>5.05</v>
      </c>
      <c r="AG905" s="4">
        <v>2.4999999999999982</v>
      </c>
      <c r="AH905" s="2">
        <f>1*10.05*1.5</f>
        <v>15.075000000000001</v>
      </c>
      <c r="AI905" s="4">
        <v>1</v>
      </c>
      <c r="AJ905" s="4">
        <v>10.050000000000001</v>
      </c>
      <c r="AK905" s="4">
        <v>1.5000000000000004</v>
      </c>
    </row>
    <row r="906" spans="22:37" x14ac:dyDescent="0.25">
      <c r="V906" s="2">
        <f>1*5*5.5</f>
        <v>27.5</v>
      </c>
      <c r="W906" s="4">
        <v>1</v>
      </c>
      <c r="X906" s="4">
        <v>5</v>
      </c>
      <c r="Y906" s="4">
        <v>5.4999999999999982</v>
      </c>
      <c r="Z906" s="2">
        <f>1*10*4.5</f>
        <v>45</v>
      </c>
      <c r="AA906" s="4">
        <v>1</v>
      </c>
      <c r="AB906" s="4">
        <v>10</v>
      </c>
      <c r="AC906" s="4">
        <v>4.4999999999999982</v>
      </c>
      <c r="AD906" s="2">
        <f>1*5.05*3.5</f>
        <v>17.675000000000001</v>
      </c>
      <c r="AE906" s="4">
        <v>1</v>
      </c>
      <c r="AF906" s="4">
        <v>5.05</v>
      </c>
      <c r="AG906" s="4">
        <v>3.4999999999999982</v>
      </c>
      <c r="AH906" s="2">
        <f>1*10.05*2.5</f>
        <v>25.125</v>
      </c>
      <c r="AI906" s="4">
        <v>1</v>
      </c>
      <c r="AJ906" s="4">
        <v>10.050000000000001</v>
      </c>
      <c r="AK906" s="4">
        <v>2.4999999999999982</v>
      </c>
    </row>
    <row r="907" spans="22:37" x14ac:dyDescent="0.25">
      <c r="V907" s="2">
        <f>1*5*6.5</f>
        <v>32.5</v>
      </c>
      <c r="W907" s="4">
        <v>1</v>
      </c>
      <c r="X907" s="4">
        <v>5</v>
      </c>
      <c r="Y907" s="4">
        <v>6.4999999999999982</v>
      </c>
      <c r="Z907" s="2">
        <f>1*10*5.5</f>
        <v>55</v>
      </c>
      <c r="AA907" s="4">
        <v>1</v>
      </c>
      <c r="AB907" s="4">
        <v>10</v>
      </c>
      <c r="AC907" s="4">
        <v>5.4999999999999982</v>
      </c>
      <c r="AD907" s="2">
        <f>1*5.05*4.5</f>
        <v>22.724999999999998</v>
      </c>
      <c r="AE907" s="4">
        <v>1</v>
      </c>
      <c r="AF907" s="4">
        <v>5.05</v>
      </c>
      <c r="AG907" s="4">
        <v>4.4999999999999982</v>
      </c>
      <c r="AH907" s="2">
        <f>1*10.05*3.5</f>
        <v>35.175000000000004</v>
      </c>
      <c r="AI907" s="4">
        <v>1</v>
      </c>
      <c r="AJ907" s="4">
        <v>10.050000000000001</v>
      </c>
      <c r="AK907" s="4">
        <v>3.4999999999999982</v>
      </c>
    </row>
    <row r="908" spans="22:37" x14ac:dyDescent="0.25">
      <c r="V908" s="2">
        <f>1*5*7.5</f>
        <v>37.5</v>
      </c>
      <c r="W908" s="4">
        <v>1</v>
      </c>
      <c r="X908" s="4">
        <v>5</v>
      </c>
      <c r="Y908" s="4">
        <v>7.4999999999999982</v>
      </c>
      <c r="Z908" s="2">
        <f>1*10*6.5</f>
        <v>65</v>
      </c>
      <c r="AA908" s="4">
        <v>1</v>
      </c>
      <c r="AB908" s="4">
        <v>10</v>
      </c>
      <c r="AC908" s="4">
        <v>6.4999999999999982</v>
      </c>
      <c r="AD908" s="2">
        <f>1*5.05*5.5</f>
        <v>27.774999999999999</v>
      </c>
      <c r="AE908" s="4">
        <v>1</v>
      </c>
      <c r="AF908" s="4">
        <v>5.05</v>
      </c>
      <c r="AG908" s="4">
        <v>5.4999999999999982</v>
      </c>
      <c r="AH908" s="2">
        <f>1*10.05*4.5</f>
        <v>45.225000000000001</v>
      </c>
      <c r="AI908" s="4">
        <v>1</v>
      </c>
      <c r="AJ908" s="4">
        <v>10.050000000000001</v>
      </c>
      <c r="AK908" s="4">
        <v>4.4999999999999982</v>
      </c>
    </row>
    <row r="909" spans="22:37" x14ac:dyDescent="0.25">
      <c r="V909" s="2">
        <f>1*5*8.50000000000001</f>
        <v>42.500000000000057</v>
      </c>
      <c r="W909" s="4">
        <v>1</v>
      </c>
      <c r="X909" s="4">
        <v>5</v>
      </c>
      <c r="Y909" s="4">
        <v>8.5000000000000071</v>
      </c>
      <c r="Z909" s="2">
        <f>1*10*7.5</f>
        <v>75</v>
      </c>
      <c r="AA909" s="4">
        <v>1</v>
      </c>
      <c r="AB909" s="4">
        <v>10</v>
      </c>
      <c r="AC909" s="4">
        <v>7.4999999999999982</v>
      </c>
      <c r="AD909" s="2">
        <f>1*5.05*6.5</f>
        <v>32.824999999999996</v>
      </c>
      <c r="AE909" s="4">
        <v>1</v>
      </c>
      <c r="AF909" s="4">
        <v>5.05</v>
      </c>
      <c r="AG909" s="4">
        <v>6.4999999999999982</v>
      </c>
      <c r="AH909" s="2">
        <f>1*10.05*5.5</f>
        <v>55.275000000000006</v>
      </c>
      <c r="AI909" s="4">
        <v>1</v>
      </c>
      <c r="AJ909" s="4">
        <v>10.050000000000001</v>
      </c>
      <c r="AK909" s="4">
        <v>5.4999999999999982</v>
      </c>
    </row>
    <row r="910" spans="22:37" x14ac:dyDescent="0.25">
      <c r="V910" s="2">
        <f>1*5*9.50000000000001</f>
        <v>47.500000000000057</v>
      </c>
      <c r="W910" s="4">
        <v>1</v>
      </c>
      <c r="X910" s="4">
        <v>5</v>
      </c>
      <c r="Y910" s="4">
        <v>9.5000000000000071</v>
      </c>
      <c r="Z910" s="2">
        <f>1*10*8.50000000000001</f>
        <v>85.000000000000114</v>
      </c>
      <c r="AA910" s="4">
        <v>1</v>
      </c>
      <c r="AB910" s="4">
        <v>10</v>
      </c>
      <c r="AC910" s="4">
        <v>8.5000000000000071</v>
      </c>
      <c r="AD910" s="2">
        <f>1*5.05*7.5</f>
        <v>37.875</v>
      </c>
      <c r="AE910" s="4">
        <v>1</v>
      </c>
      <c r="AF910" s="4">
        <v>5.05</v>
      </c>
      <c r="AG910" s="4">
        <v>7.4999999999999982</v>
      </c>
      <c r="AH910" s="2">
        <f>1*10.05*6.5</f>
        <v>65.325000000000003</v>
      </c>
      <c r="AI910" s="4">
        <v>1</v>
      </c>
      <c r="AJ910" s="4">
        <v>10.050000000000001</v>
      </c>
      <c r="AK910" s="4">
        <v>6.4999999999999982</v>
      </c>
    </row>
    <row r="911" spans="22:37" x14ac:dyDescent="0.25">
      <c r="V911" s="2">
        <f>1*5*10.5</f>
        <v>52.5</v>
      </c>
      <c r="W911" s="4">
        <v>1</v>
      </c>
      <c r="X911" s="4">
        <v>5</v>
      </c>
      <c r="Y911" s="4">
        <v>10.500000000000007</v>
      </c>
      <c r="Z911" s="2">
        <f>1*10*9.50000000000001</f>
        <v>95.000000000000114</v>
      </c>
      <c r="AA911" s="4">
        <v>1</v>
      </c>
      <c r="AB911" s="4">
        <v>10</v>
      </c>
      <c r="AC911" s="4">
        <v>9.5000000000000071</v>
      </c>
      <c r="AD911" s="2">
        <f>1*5.05*8.50000000000001</f>
        <v>42.925000000000054</v>
      </c>
      <c r="AE911" s="4">
        <v>1</v>
      </c>
      <c r="AF911" s="4">
        <v>5.05</v>
      </c>
      <c r="AG911" s="4">
        <v>8.5000000000000071</v>
      </c>
      <c r="AH911" s="2">
        <f>1*10.05*7.5</f>
        <v>75.375</v>
      </c>
      <c r="AI911" s="4">
        <v>1</v>
      </c>
      <c r="AJ911" s="4">
        <v>10.050000000000001</v>
      </c>
      <c r="AK911" s="4">
        <v>7.4999999999999982</v>
      </c>
    </row>
    <row r="912" spans="22:37" x14ac:dyDescent="0.25">
      <c r="V912" s="2">
        <f>1*5*1.55</f>
        <v>7.75</v>
      </c>
      <c r="W912" s="4">
        <v>1</v>
      </c>
      <c r="X912" s="4">
        <v>5</v>
      </c>
      <c r="Y912" s="4">
        <v>1.5500000000000005</v>
      </c>
      <c r="Z912" s="2">
        <f>1*10*10.5</f>
        <v>105</v>
      </c>
      <c r="AA912" s="4">
        <v>1</v>
      </c>
      <c r="AB912" s="4">
        <v>10</v>
      </c>
      <c r="AC912" s="4">
        <v>10.500000000000007</v>
      </c>
      <c r="AD912" s="2">
        <f>1*5.05*9.50000000000001</f>
        <v>47.975000000000051</v>
      </c>
      <c r="AE912" s="4">
        <v>1</v>
      </c>
      <c r="AF912" s="4">
        <v>5.05</v>
      </c>
      <c r="AG912" s="4">
        <v>9.5000000000000071</v>
      </c>
      <c r="AH912" s="2">
        <f>1*10.05*8.50000000000001</f>
        <v>85.425000000000111</v>
      </c>
      <c r="AI912" s="4">
        <v>1</v>
      </c>
      <c r="AJ912" s="4">
        <v>10.050000000000001</v>
      </c>
      <c r="AK912" s="4">
        <v>8.5000000000000071</v>
      </c>
    </row>
    <row r="913" spans="22:37" x14ac:dyDescent="0.25">
      <c r="V913" s="2">
        <f>1*5*2.55</f>
        <v>12.75</v>
      </c>
      <c r="W913" s="4">
        <v>1</v>
      </c>
      <c r="X913" s="4">
        <v>5</v>
      </c>
      <c r="Y913" s="4">
        <v>2.549999999999998</v>
      </c>
      <c r="Z913" s="2">
        <f>1*10*1.55</f>
        <v>15.5</v>
      </c>
      <c r="AA913" s="4">
        <v>1</v>
      </c>
      <c r="AB913" s="4">
        <v>10</v>
      </c>
      <c r="AC913" s="4">
        <v>1.5500000000000005</v>
      </c>
      <c r="AD913" s="2">
        <f>1*5.05*10.5</f>
        <v>53.024999999999999</v>
      </c>
      <c r="AE913" s="4">
        <v>1</v>
      </c>
      <c r="AF913" s="4">
        <v>5.05</v>
      </c>
      <c r="AG913" s="4">
        <v>10.500000000000007</v>
      </c>
      <c r="AH913" s="2">
        <f>1*10.05*9.50000000000001</f>
        <v>95.475000000000108</v>
      </c>
      <c r="AI913" s="4">
        <v>1</v>
      </c>
      <c r="AJ913" s="4">
        <v>10.050000000000001</v>
      </c>
      <c r="AK913" s="4">
        <v>9.5000000000000071</v>
      </c>
    </row>
    <row r="914" spans="22:37" x14ac:dyDescent="0.25">
      <c r="V914" s="2">
        <f>1*5*3.55</f>
        <v>17.75</v>
      </c>
      <c r="W914" s="4">
        <v>1</v>
      </c>
      <c r="X914" s="4">
        <v>5</v>
      </c>
      <c r="Y914" s="4">
        <v>3.549999999999998</v>
      </c>
      <c r="Z914" s="2">
        <f>1*10*2.55</f>
        <v>25.5</v>
      </c>
      <c r="AA914" s="4">
        <v>1</v>
      </c>
      <c r="AB914" s="4">
        <v>10</v>
      </c>
      <c r="AC914" s="4">
        <v>2.549999999999998</v>
      </c>
      <c r="AD914" s="2">
        <f>1*5.05*1.55</f>
        <v>7.8274999999999997</v>
      </c>
      <c r="AE914" s="4">
        <v>1</v>
      </c>
      <c r="AF914" s="4">
        <v>5.05</v>
      </c>
      <c r="AG914" s="4">
        <v>1.5500000000000005</v>
      </c>
      <c r="AH914" s="2">
        <f>1*10.05*10.5</f>
        <v>105.52500000000001</v>
      </c>
      <c r="AI914" s="4">
        <v>1</v>
      </c>
      <c r="AJ914" s="4">
        <v>10.050000000000001</v>
      </c>
      <c r="AK914" s="4">
        <v>10.500000000000007</v>
      </c>
    </row>
    <row r="915" spans="22:37" x14ac:dyDescent="0.25">
      <c r="V915" s="2">
        <f>1*5*4.55</f>
        <v>22.75</v>
      </c>
      <c r="W915" s="4">
        <v>1</v>
      </c>
      <c r="X915" s="4">
        <v>5</v>
      </c>
      <c r="Y915" s="4">
        <v>4.549999999999998</v>
      </c>
      <c r="Z915" s="2">
        <f>1*10*3.55</f>
        <v>35.5</v>
      </c>
      <c r="AA915" s="4">
        <v>1</v>
      </c>
      <c r="AB915" s="4">
        <v>10</v>
      </c>
      <c r="AC915" s="4">
        <v>3.549999999999998</v>
      </c>
      <c r="AD915" s="2">
        <f>1*5.05*2.55</f>
        <v>12.8775</v>
      </c>
      <c r="AE915" s="4">
        <v>1</v>
      </c>
      <c r="AF915" s="4">
        <v>5.05</v>
      </c>
      <c r="AG915" s="4">
        <v>2.549999999999998</v>
      </c>
      <c r="AH915" s="2">
        <f>1*10.05*1.55</f>
        <v>15.577500000000002</v>
      </c>
      <c r="AI915" s="4">
        <v>1</v>
      </c>
      <c r="AJ915" s="4">
        <v>10.050000000000001</v>
      </c>
      <c r="AK915" s="4">
        <v>1.5500000000000005</v>
      </c>
    </row>
    <row r="916" spans="22:37" x14ac:dyDescent="0.25">
      <c r="V916" s="2">
        <f>1*5*5.55</f>
        <v>27.75</v>
      </c>
      <c r="W916" s="4">
        <v>1</v>
      </c>
      <c r="X916" s="4">
        <v>5</v>
      </c>
      <c r="Y916" s="4">
        <v>5.549999999999998</v>
      </c>
      <c r="Z916" s="2">
        <f>1*10*4.55</f>
        <v>45.5</v>
      </c>
      <c r="AA916" s="4">
        <v>1</v>
      </c>
      <c r="AB916" s="4">
        <v>10</v>
      </c>
      <c r="AC916" s="4">
        <v>4.549999999999998</v>
      </c>
      <c r="AD916" s="2">
        <f>1*5.05*3.55</f>
        <v>17.927499999999998</v>
      </c>
      <c r="AE916" s="4">
        <v>1</v>
      </c>
      <c r="AF916" s="4">
        <v>5.05</v>
      </c>
      <c r="AG916" s="4">
        <v>3.549999999999998</v>
      </c>
      <c r="AH916" s="2">
        <f>1*10.05*2.55</f>
        <v>25.627500000000001</v>
      </c>
      <c r="AI916" s="4">
        <v>1</v>
      </c>
      <c r="AJ916" s="4">
        <v>10.050000000000001</v>
      </c>
      <c r="AK916" s="4">
        <v>2.549999999999998</v>
      </c>
    </row>
    <row r="917" spans="22:37" x14ac:dyDescent="0.25">
      <c r="V917" s="2">
        <f>1*5*6.55</f>
        <v>32.75</v>
      </c>
      <c r="W917" s="4">
        <v>1</v>
      </c>
      <c r="X917" s="4">
        <v>5</v>
      </c>
      <c r="Y917" s="4">
        <v>6.549999999999998</v>
      </c>
      <c r="Z917" s="2">
        <f>1*10*5.55</f>
        <v>55.5</v>
      </c>
      <c r="AA917" s="4">
        <v>1</v>
      </c>
      <c r="AB917" s="4">
        <v>10</v>
      </c>
      <c r="AC917" s="4">
        <v>5.549999999999998</v>
      </c>
      <c r="AD917" s="2">
        <f>1*5.05*4.55</f>
        <v>22.977499999999999</v>
      </c>
      <c r="AE917" s="4">
        <v>1</v>
      </c>
      <c r="AF917" s="4">
        <v>5.05</v>
      </c>
      <c r="AG917" s="4">
        <v>4.549999999999998</v>
      </c>
      <c r="AH917" s="2">
        <f>1*10.05*3.55</f>
        <v>35.677500000000002</v>
      </c>
      <c r="AI917" s="4">
        <v>1</v>
      </c>
      <c r="AJ917" s="4">
        <v>10.050000000000001</v>
      </c>
      <c r="AK917" s="4">
        <v>3.549999999999998</v>
      </c>
    </row>
    <row r="918" spans="22:37" x14ac:dyDescent="0.25">
      <c r="V918" s="2">
        <f>1*5*7.55</f>
        <v>37.75</v>
      </c>
      <c r="W918" s="4">
        <v>1</v>
      </c>
      <c r="X918" s="4">
        <v>5</v>
      </c>
      <c r="Y918" s="4">
        <v>7.549999999999998</v>
      </c>
      <c r="Z918" s="2">
        <f>1*10*6.55</f>
        <v>65.5</v>
      </c>
      <c r="AA918" s="4">
        <v>1</v>
      </c>
      <c r="AB918" s="4">
        <v>10</v>
      </c>
      <c r="AC918" s="4">
        <v>6.549999999999998</v>
      </c>
      <c r="AD918" s="2">
        <f>1*5.05*5.55</f>
        <v>28.0275</v>
      </c>
      <c r="AE918" s="4">
        <v>1</v>
      </c>
      <c r="AF918" s="4">
        <v>5.05</v>
      </c>
      <c r="AG918" s="4">
        <v>5.549999999999998</v>
      </c>
      <c r="AH918" s="2">
        <f>1*10.05*4.55</f>
        <v>45.727499999999999</v>
      </c>
      <c r="AI918" s="4">
        <v>1</v>
      </c>
      <c r="AJ918" s="4">
        <v>10.050000000000001</v>
      </c>
      <c r="AK918" s="4">
        <v>4.549999999999998</v>
      </c>
    </row>
    <row r="919" spans="22:37" x14ac:dyDescent="0.25">
      <c r="V919" s="2">
        <f>1*5*8.55000000000001</f>
        <v>42.75000000000005</v>
      </c>
      <c r="W919" s="4">
        <v>1</v>
      </c>
      <c r="X919" s="4">
        <v>5</v>
      </c>
      <c r="Y919" s="4">
        <v>8.5500000000000078</v>
      </c>
      <c r="Z919" s="2">
        <f>1*10*7.55</f>
        <v>75.5</v>
      </c>
      <c r="AA919" s="4">
        <v>1</v>
      </c>
      <c r="AB919" s="4">
        <v>10</v>
      </c>
      <c r="AC919" s="4">
        <v>7.549999999999998</v>
      </c>
      <c r="AD919" s="2">
        <f>1*5.05*6.55</f>
        <v>33.077500000000001</v>
      </c>
      <c r="AE919" s="4">
        <v>1</v>
      </c>
      <c r="AF919" s="4">
        <v>5.05</v>
      </c>
      <c r="AG919" s="4">
        <v>6.549999999999998</v>
      </c>
      <c r="AH919" s="2">
        <f>1*10.05*5.55</f>
        <v>55.777500000000003</v>
      </c>
      <c r="AI919" s="4">
        <v>1</v>
      </c>
      <c r="AJ919" s="4">
        <v>10.050000000000001</v>
      </c>
      <c r="AK919" s="4">
        <v>5.549999999999998</v>
      </c>
    </row>
    <row r="920" spans="22:37" x14ac:dyDescent="0.25">
      <c r="V920" s="2">
        <f>1*5*9.55000000000001</f>
        <v>47.75000000000005</v>
      </c>
      <c r="W920" s="4">
        <v>1</v>
      </c>
      <c r="X920" s="4">
        <v>5</v>
      </c>
      <c r="Y920" s="4">
        <v>9.5500000000000078</v>
      </c>
      <c r="Z920" s="2">
        <f>1*10*8.55000000000001</f>
        <v>85.500000000000099</v>
      </c>
      <c r="AA920" s="4">
        <v>1</v>
      </c>
      <c r="AB920" s="4">
        <v>10</v>
      </c>
      <c r="AC920" s="4">
        <v>8.5500000000000078</v>
      </c>
      <c r="AD920" s="2">
        <f>1*5.05*7.55</f>
        <v>38.127499999999998</v>
      </c>
      <c r="AE920" s="4">
        <v>1</v>
      </c>
      <c r="AF920" s="4">
        <v>5.05</v>
      </c>
      <c r="AG920" s="4">
        <v>7.549999999999998</v>
      </c>
      <c r="AH920" s="2">
        <f>1*10.05*6.55</f>
        <v>65.827500000000001</v>
      </c>
      <c r="AI920" s="4">
        <v>1</v>
      </c>
      <c r="AJ920" s="4">
        <v>10.050000000000001</v>
      </c>
      <c r="AK920" s="4">
        <v>6.549999999999998</v>
      </c>
    </row>
    <row r="921" spans="22:37" x14ac:dyDescent="0.25">
      <c r="V921" s="2">
        <f>1*5*10.55</f>
        <v>52.75</v>
      </c>
      <c r="W921" s="4">
        <v>1</v>
      </c>
      <c r="X921" s="4">
        <v>5</v>
      </c>
      <c r="Y921" s="4">
        <v>10.550000000000008</v>
      </c>
      <c r="Z921" s="2">
        <f>1*10*9.55000000000001</f>
        <v>95.500000000000099</v>
      </c>
      <c r="AA921" s="4">
        <v>1</v>
      </c>
      <c r="AB921" s="4">
        <v>10</v>
      </c>
      <c r="AC921" s="4">
        <v>9.5500000000000078</v>
      </c>
      <c r="AD921" s="2">
        <f>1*5.05*8.55000000000001</f>
        <v>43.177500000000045</v>
      </c>
      <c r="AE921" s="4">
        <v>1</v>
      </c>
      <c r="AF921" s="4">
        <v>5.05</v>
      </c>
      <c r="AG921" s="4">
        <v>8.5500000000000078</v>
      </c>
      <c r="AH921" s="2">
        <f>1*10.05*7.55</f>
        <v>75.877499999999998</v>
      </c>
      <c r="AI921" s="4">
        <v>1</v>
      </c>
      <c r="AJ921" s="4">
        <v>10.050000000000001</v>
      </c>
      <c r="AK921" s="4">
        <v>7.549999999999998</v>
      </c>
    </row>
    <row r="922" spans="22:37" x14ac:dyDescent="0.25">
      <c r="V922" s="2">
        <f>1*5*1.6</f>
        <v>8</v>
      </c>
      <c r="W922" s="4">
        <v>1</v>
      </c>
      <c r="X922" s="4">
        <v>5</v>
      </c>
      <c r="Y922" s="4">
        <v>1.6000000000000005</v>
      </c>
      <c r="Z922" s="2">
        <f>1*10*10.55</f>
        <v>105.5</v>
      </c>
      <c r="AA922" s="4">
        <v>1</v>
      </c>
      <c r="AB922" s="4">
        <v>10</v>
      </c>
      <c r="AC922" s="4">
        <v>10.550000000000008</v>
      </c>
      <c r="AD922" s="2">
        <f>1*5.05*9.55000000000001</f>
        <v>48.227500000000049</v>
      </c>
      <c r="AE922" s="4">
        <v>1</v>
      </c>
      <c r="AF922" s="4">
        <v>5.05</v>
      </c>
      <c r="AG922" s="4">
        <v>9.5500000000000078</v>
      </c>
      <c r="AH922" s="2">
        <f>1*10.05*8.55000000000001</f>
        <v>85.927500000000109</v>
      </c>
      <c r="AI922" s="4">
        <v>1</v>
      </c>
      <c r="AJ922" s="4">
        <v>10.050000000000001</v>
      </c>
      <c r="AK922" s="4">
        <v>8.5500000000000078</v>
      </c>
    </row>
    <row r="923" spans="22:37" x14ac:dyDescent="0.25">
      <c r="V923" s="2">
        <f>1*5*2.6</f>
        <v>13</v>
      </c>
      <c r="W923" s="4">
        <v>1</v>
      </c>
      <c r="X923" s="4">
        <v>5</v>
      </c>
      <c r="Y923" s="4">
        <v>2.5999999999999979</v>
      </c>
      <c r="Z923" s="2">
        <f>1*10*1.6</f>
        <v>16</v>
      </c>
      <c r="AA923" s="4">
        <v>1</v>
      </c>
      <c r="AB923" s="4">
        <v>10</v>
      </c>
      <c r="AC923" s="4">
        <v>1.6000000000000005</v>
      </c>
      <c r="AD923" s="2">
        <f>1*5.05*10.55</f>
        <v>53.277500000000003</v>
      </c>
      <c r="AE923" s="4">
        <v>1</v>
      </c>
      <c r="AF923" s="4">
        <v>5.05</v>
      </c>
      <c r="AG923" s="4">
        <v>10.550000000000008</v>
      </c>
      <c r="AH923" s="2">
        <f>1*10.05*9.55000000000001</f>
        <v>95.977500000000106</v>
      </c>
      <c r="AI923" s="4">
        <v>1</v>
      </c>
      <c r="AJ923" s="4">
        <v>10.050000000000001</v>
      </c>
      <c r="AK923" s="4">
        <v>9.5500000000000078</v>
      </c>
    </row>
    <row r="924" spans="22:37" x14ac:dyDescent="0.25">
      <c r="V924" s="2">
        <f>1*5*3.6</f>
        <v>18</v>
      </c>
      <c r="W924" s="4">
        <v>1</v>
      </c>
      <c r="X924" s="4">
        <v>5</v>
      </c>
      <c r="Y924" s="4">
        <v>3.5999999999999979</v>
      </c>
      <c r="Z924" s="2">
        <f>1*10*2.6</f>
        <v>26</v>
      </c>
      <c r="AA924" s="4">
        <v>1</v>
      </c>
      <c r="AB924" s="4">
        <v>10</v>
      </c>
      <c r="AC924" s="4">
        <v>2.5999999999999979</v>
      </c>
      <c r="AD924" s="2">
        <f>1*5.05*1.6</f>
        <v>8.08</v>
      </c>
      <c r="AE924" s="4">
        <v>1</v>
      </c>
      <c r="AF924" s="4">
        <v>5.05</v>
      </c>
      <c r="AG924" s="4">
        <v>1.6000000000000005</v>
      </c>
      <c r="AH924" s="2">
        <f>1*10.05*10.55</f>
        <v>106.02750000000002</v>
      </c>
      <c r="AI924" s="4">
        <v>1</v>
      </c>
      <c r="AJ924" s="4">
        <v>10.050000000000001</v>
      </c>
      <c r="AK924" s="4">
        <v>10.550000000000008</v>
      </c>
    </row>
    <row r="925" spans="22:37" x14ac:dyDescent="0.25">
      <c r="V925" s="2">
        <f>1*5*4.6</f>
        <v>23</v>
      </c>
      <c r="W925" s="4">
        <v>1</v>
      </c>
      <c r="X925" s="4">
        <v>5</v>
      </c>
      <c r="Y925" s="4">
        <v>4.5999999999999979</v>
      </c>
      <c r="Z925" s="2">
        <f>1*10*3.6</f>
        <v>36</v>
      </c>
      <c r="AA925" s="4">
        <v>1</v>
      </c>
      <c r="AB925" s="4">
        <v>10</v>
      </c>
      <c r="AC925" s="4">
        <v>3.5999999999999979</v>
      </c>
      <c r="AD925" s="2">
        <f>1*5.05*2.6</f>
        <v>13.13</v>
      </c>
      <c r="AE925" s="4">
        <v>1</v>
      </c>
      <c r="AF925" s="4">
        <v>5.05</v>
      </c>
      <c r="AG925" s="4">
        <v>2.5999999999999979</v>
      </c>
      <c r="AH925" s="2">
        <f>1*10.05*1.6</f>
        <v>16.080000000000002</v>
      </c>
      <c r="AI925" s="4">
        <v>1</v>
      </c>
      <c r="AJ925" s="4">
        <v>10.050000000000001</v>
      </c>
      <c r="AK925" s="4">
        <v>1.6000000000000005</v>
      </c>
    </row>
    <row r="926" spans="22:37" x14ac:dyDescent="0.25">
      <c r="V926" s="2">
        <f>1*5*5.6</f>
        <v>28</v>
      </c>
      <c r="W926" s="4">
        <v>1</v>
      </c>
      <c r="X926" s="4">
        <v>5</v>
      </c>
      <c r="Y926" s="4">
        <v>5.5999999999999979</v>
      </c>
      <c r="Z926" s="2">
        <f>1*10*4.6</f>
        <v>46</v>
      </c>
      <c r="AA926" s="4">
        <v>1</v>
      </c>
      <c r="AB926" s="4">
        <v>10</v>
      </c>
      <c r="AC926" s="4">
        <v>4.5999999999999979</v>
      </c>
      <c r="AD926" s="2">
        <f>1*5.05*3.6</f>
        <v>18.18</v>
      </c>
      <c r="AE926" s="4">
        <v>1</v>
      </c>
      <c r="AF926" s="4">
        <v>5.05</v>
      </c>
      <c r="AG926" s="4">
        <v>3.5999999999999979</v>
      </c>
      <c r="AH926" s="2">
        <f>1*10.05*2.6</f>
        <v>26.130000000000003</v>
      </c>
      <c r="AI926" s="4">
        <v>1</v>
      </c>
      <c r="AJ926" s="4">
        <v>10.050000000000001</v>
      </c>
      <c r="AK926" s="4">
        <v>2.5999999999999979</v>
      </c>
    </row>
    <row r="927" spans="22:37" x14ac:dyDescent="0.25">
      <c r="V927" s="2">
        <f>1*5*6.6</f>
        <v>33</v>
      </c>
      <c r="W927" s="4">
        <v>1</v>
      </c>
      <c r="X927" s="4">
        <v>5</v>
      </c>
      <c r="Y927" s="4">
        <v>6.5999999999999979</v>
      </c>
      <c r="Z927" s="2">
        <f>1*10*5.6</f>
        <v>56</v>
      </c>
      <c r="AA927" s="4">
        <v>1</v>
      </c>
      <c r="AB927" s="4">
        <v>10</v>
      </c>
      <c r="AC927" s="4">
        <v>5.5999999999999979</v>
      </c>
      <c r="AD927" s="2">
        <f>1*5.05*4.6</f>
        <v>23.229999999999997</v>
      </c>
      <c r="AE927" s="4">
        <v>1</v>
      </c>
      <c r="AF927" s="4">
        <v>5.05</v>
      </c>
      <c r="AG927" s="4">
        <v>4.5999999999999979</v>
      </c>
      <c r="AH927" s="2">
        <f>1*10.05*3.6</f>
        <v>36.180000000000007</v>
      </c>
      <c r="AI927" s="4">
        <v>1</v>
      </c>
      <c r="AJ927" s="4">
        <v>10.050000000000001</v>
      </c>
      <c r="AK927" s="4">
        <v>3.5999999999999979</v>
      </c>
    </row>
    <row r="928" spans="22:37" x14ac:dyDescent="0.25">
      <c r="V928" s="2">
        <f>1*5*7.6</f>
        <v>38</v>
      </c>
      <c r="W928" s="4">
        <v>1</v>
      </c>
      <c r="X928" s="4">
        <v>5</v>
      </c>
      <c r="Y928" s="4">
        <v>7.5999999999999979</v>
      </c>
      <c r="Z928" s="2">
        <f>1*10*6.6</f>
        <v>66</v>
      </c>
      <c r="AA928" s="4">
        <v>1</v>
      </c>
      <c r="AB928" s="4">
        <v>10</v>
      </c>
      <c r="AC928" s="4">
        <v>6.5999999999999979</v>
      </c>
      <c r="AD928" s="2">
        <f>1*5.05*5.6</f>
        <v>28.279999999999998</v>
      </c>
      <c r="AE928" s="4">
        <v>1</v>
      </c>
      <c r="AF928" s="4">
        <v>5.05</v>
      </c>
      <c r="AG928" s="4">
        <v>5.5999999999999979</v>
      </c>
      <c r="AH928" s="2">
        <f>1*10.05*4.6</f>
        <v>46.23</v>
      </c>
      <c r="AI928" s="4">
        <v>1</v>
      </c>
      <c r="AJ928" s="4">
        <v>10.050000000000001</v>
      </c>
      <c r="AK928" s="4">
        <v>4.5999999999999979</v>
      </c>
    </row>
    <row r="929" spans="22:37" x14ac:dyDescent="0.25">
      <c r="V929" s="2">
        <f>1*5*8.60000000000001</f>
        <v>43.00000000000005</v>
      </c>
      <c r="W929" s="4">
        <v>1</v>
      </c>
      <c r="X929" s="4">
        <v>5</v>
      </c>
      <c r="Y929" s="4">
        <v>8.6000000000000085</v>
      </c>
      <c r="Z929" s="2">
        <f>1*10*7.6</f>
        <v>76</v>
      </c>
      <c r="AA929" s="4">
        <v>1</v>
      </c>
      <c r="AB929" s="4">
        <v>10</v>
      </c>
      <c r="AC929" s="4">
        <v>7.5999999999999979</v>
      </c>
      <c r="AD929" s="2">
        <f>1*5.05*6.6</f>
        <v>33.33</v>
      </c>
      <c r="AE929" s="4">
        <v>1</v>
      </c>
      <c r="AF929" s="4">
        <v>5.05</v>
      </c>
      <c r="AG929" s="4">
        <v>6.5999999999999979</v>
      </c>
      <c r="AH929" s="2">
        <f>1*10.05*5.6</f>
        <v>56.28</v>
      </c>
      <c r="AI929" s="4">
        <v>1</v>
      </c>
      <c r="AJ929" s="4">
        <v>10.050000000000001</v>
      </c>
      <c r="AK929" s="4">
        <v>5.5999999999999979</v>
      </c>
    </row>
    <row r="930" spans="22:37" x14ac:dyDescent="0.25">
      <c r="V930" s="2">
        <f>1*5*9.60000000000001</f>
        <v>48.00000000000005</v>
      </c>
      <c r="W930" s="4">
        <v>1</v>
      </c>
      <c r="X930" s="4">
        <v>5</v>
      </c>
      <c r="Y930" s="4">
        <v>9.6000000000000085</v>
      </c>
      <c r="Z930" s="2">
        <f>1*10*8.60000000000001</f>
        <v>86.000000000000099</v>
      </c>
      <c r="AA930" s="4">
        <v>1</v>
      </c>
      <c r="AB930" s="4">
        <v>10</v>
      </c>
      <c r="AC930" s="4">
        <v>8.6000000000000085</v>
      </c>
      <c r="AD930" s="2">
        <f>1*5.05*7.6</f>
        <v>38.379999999999995</v>
      </c>
      <c r="AE930" s="4">
        <v>1</v>
      </c>
      <c r="AF930" s="4">
        <v>5.05</v>
      </c>
      <c r="AG930" s="4">
        <v>7.5999999999999979</v>
      </c>
      <c r="AH930" s="2">
        <f>1*10.05*6.6</f>
        <v>66.33</v>
      </c>
      <c r="AI930" s="4">
        <v>1</v>
      </c>
      <c r="AJ930" s="4">
        <v>10.050000000000001</v>
      </c>
      <c r="AK930" s="4">
        <v>6.5999999999999979</v>
      </c>
    </row>
    <row r="931" spans="22:37" x14ac:dyDescent="0.25">
      <c r="V931" s="2">
        <f>1*5*10.6</f>
        <v>53</v>
      </c>
      <c r="W931" s="4">
        <v>1</v>
      </c>
      <c r="X931" s="4">
        <v>5</v>
      </c>
      <c r="Y931" s="4">
        <v>10.600000000000009</v>
      </c>
      <c r="Z931" s="2">
        <f>1*10*9.60000000000001</f>
        <v>96.000000000000099</v>
      </c>
      <c r="AA931" s="4">
        <v>1</v>
      </c>
      <c r="AB931" s="4">
        <v>10</v>
      </c>
      <c r="AC931" s="4">
        <v>9.6000000000000085</v>
      </c>
      <c r="AD931" s="2">
        <f>1*5.05*8.60000000000001</f>
        <v>43.430000000000049</v>
      </c>
      <c r="AE931" s="4">
        <v>1</v>
      </c>
      <c r="AF931" s="4">
        <v>5.05</v>
      </c>
      <c r="AG931" s="4">
        <v>8.6000000000000085</v>
      </c>
      <c r="AH931" s="2">
        <f>1*10.05*7.6</f>
        <v>76.38</v>
      </c>
      <c r="AI931" s="4">
        <v>1</v>
      </c>
      <c r="AJ931" s="4">
        <v>10.050000000000001</v>
      </c>
      <c r="AK931" s="4">
        <v>7.5999999999999979</v>
      </c>
    </row>
    <row r="932" spans="22:37" x14ac:dyDescent="0.25">
      <c r="V932" s="2">
        <f>1*5*1.65</f>
        <v>8.25</v>
      </c>
      <c r="W932" s="4">
        <v>1</v>
      </c>
      <c r="X932" s="4">
        <v>5</v>
      </c>
      <c r="Y932" s="4">
        <v>1.6500000000000006</v>
      </c>
      <c r="Z932" s="2">
        <f>1*10*10.6</f>
        <v>106</v>
      </c>
      <c r="AA932" s="4">
        <v>1</v>
      </c>
      <c r="AB932" s="4">
        <v>10</v>
      </c>
      <c r="AC932" s="4">
        <v>10.600000000000009</v>
      </c>
      <c r="AD932" s="2">
        <f>1*5.05*9.60000000000001</f>
        <v>48.480000000000054</v>
      </c>
      <c r="AE932" s="4">
        <v>1</v>
      </c>
      <c r="AF932" s="4">
        <v>5.05</v>
      </c>
      <c r="AG932" s="4">
        <v>9.6000000000000085</v>
      </c>
      <c r="AH932" s="2">
        <f>1*10.05*8.60000000000001</f>
        <v>86.430000000000106</v>
      </c>
      <c r="AI932" s="4">
        <v>1</v>
      </c>
      <c r="AJ932" s="4">
        <v>10.050000000000001</v>
      </c>
      <c r="AK932" s="4">
        <v>8.6000000000000085</v>
      </c>
    </row>
    <row r="933" spans="22:37" x14ac:dyDescent="0.25">
      <c r="V933" s="2">
        <f>1*5*2.65</f>
        <v>13.25</v>
      </c>
      <c r="W933" s="4">
        <v>1</v>
      </c>
      <c r="X933" s="4">
        <v>5</v>
      </c>
      <c r="Y933" s="4">
        <v>2.6499999999999977</v>
      </c>
      <c r="Z933" s="2">
        <f>1*10*1.65</f>
        <v>16.5</v>
      </c>
      <c r="AA933" s="4">
        <v>1</v>
      </c>
      <c r="AB933" s="4">
        <v>10</v>
      </c>
      <c r="AC933" s="4">
        <v>1.6500000000000006</v>
      </c>
      <c r="AD933" s="2">
        <f>1*5.05*10.6</f>
        <v>53.529999999999994</v>
      </c>
      <c r="AE933" s="4">
        <v>1</v>
      </c>
      <c r="AF933" s="4">
        <v>5.05</v>
      </c>
      <c r="AG933" s="4">
        <v>10.600000000000009</v>
      </c>
      <c r="AH933" s="2">
        <f>1*10.05*9.60000000000001</f>
        <v>96.480000000000103</v>
      </c>
      <c r="AI933" s="4">
        <v>1</v>
      </c>
      <c r="AJ933" s="4">
        <v>10.050000000000001</v>
      </c>
      <c r="AK933" s="4">
        <v>9.6000000000000085</v>
      </c>
    </row>
    <row r="934" spans="22:37" x14ac:dyDescent="0.25">
      <c r="V934" s="2">
        <f>1*5*3.65</f>
        <v>18.25</v>
      </c>
      <c r="W934" s="4">
        <v>1</v>
      </c>
      <c r="X934" s="4">
        <v>5</v>
      </c>
      <c r="Y934" s="4">
        <v>3.6499999999999977</v>
      </c>
      <c r="Z934" s="2">
        <f>1*10*2.65</f>
        <v>26.5</v>
      </c>
      <c r="AA934" s="4">
        <v>1</v>
      </c>
      <c r="AB934" s="4">
        <v>10</v>
      </c>
      <c r="AC934" s="4">
        <v>2.6499999999999977</v>
      </c>
      <c r="AD934" s="2">
        <f>1*5.05*1.65</f>
        <v>8.3324999999999996</v>
      </c>
      <c r="AE934" s="4">
        <v>1</v>
      </c>
      <c r="AF934" s="4">
        <v>5.05</v>
      </c>
      <c r="AG934" s="4">
        <v>1.6500000000000006</v>
      </c>
      <c r="AH934" s="2">
        <f>1*10.05*10.6</f>
        <v>106.53</v>
      </c>
      <c r="AI934" s="4">
        <v>1</v>
      </c>
      <c r="AJ934" s="4">
        <v>10.050000000000001</v>
      </c>
      <c r="AK934" s="4">
        <v>10.600000000000009</v>
      </c>
    </row>
    <row r="935" spans="22:37" x14ac:dyDescent="0.25">
      <c r="V935" s="2">
        <f>1*5*4.65</f>
        <v>23.25</v>
      </c>
      <c r="W935" s="4">
        <v>1</v>
      </c>
      <c r="X935" s="4">
        <v>5</v>
      </c>
      <c r="Y935" s="4">
        <v>4.6499999999999977</v>
      </c>
      <c r="Z935" s="2">
        <f>1*10*3.65</f>
        <v>36.5</v>
      </c>
      <c r="AA935" s="4">
        <v>1</v>
      </c>
      <c r="AB935" s="4">
        <v>10</v>
      </c>
      <c r="AC935" s="4">
        <v>3.6499999999999977</v>
      </c>
      <c r="AD935" s="2">
        <f>1*5.05*2.65</f>
        <v>13.382499999999999</v>
      </c>
      <c r="AE935" s="4">
        <v>1</v>
      </c>
      <c r="AF935" s="4">
        <v>5.05</v>
      </c>
      <c r="AG935" s="4">
        <v>2.6499999999999977</v>
      </c>
      <c r="AH935" s="2">
        <f>1*10.05*1.65</f>
        <v>16.5825</v>
      </c>
      <c r="AI935" s="4">
        <v>1</v>
      </c>
      <c r="AJ935" s="4">
        <v>10.050000000000001</v>
      </c>
      <c r="AK935" s="4">
        <v>1.6500000000000006</v>
      </c>
    </row>
    <row r="936" spans="22:37" x14ac:dyDescent="0.25">
      <c r="V936" s="2">
        <f>1*5*5.65</f>
        <v>28.25</v>
      </c>
      <c r="W936" s="4">
        <v>1</v>
      </c>
      <c r="X936" s="4">
        <v>5</v>
      </c>
      <c r="Y936" s="4">
        <v>5.6499999999999977</v>
      </c>
      <c r="Z936" s="2">
        <f>1*10*4.65</f>
        <v>46.5</v>
      </c>
      <c r="AA936" s="4">
        <v>1</v>
      </c>
      <c r="AB936" s="4">
        <v>10</v>
      </c>
      <c r="AC936" s="4">
        <v>4.6499999999999977</v>
      </c>
      <c r="AD936" s="2">
        <f>1*5.05*3.65</f>
        <v>18.432499999999997</v>
      </c>
      <c r="AE936" s="4">
        <v>1</v>
      </c>
      <c r="AF936" s="4">
        <v>5.05</v>
      </c>
      <c r="AG936" s="4">
        <v>3.6499999999999977</v>
      </c>
      <c r="AH936" s="2">
        <f>1*10.05*2.65</f>
        <v>26.6325</v>
      </c>
      <c r="AI936" s="4">
        <v>1</v>
      </c>
      <c r="AJ936" s="4">
        <v>10.050000000000001</v>
      </c>
      <c r="AK936" s="4">
        <v>2.6499999999999977</v>
      </c>
    </row>
    <row r="937" spans="22:37" x14ac:dyDescent="0.25">
      <c r="V937" s="2">
        <f>1*5*6.65</f>
        <v>33.25</v>
      </c>
      <c r="W937" s="4">
        <v>1</v>
      </c>
      <c r="X937" s="4">
        <v>5</v>
      </c>
      <c r="Y937" s="4">
        <v>6.6499999999999977</v>
      </c>
      <c r="Z937" s="2">
        <f>1*10*5.65</f>
        <v>56.5</v>
      </c>
      <c r="AA937" s="4">
        <v>1</v>
      </c>
      <c r="AB937" s="4">
        <v>10</v>
      </c>
      <c r="AC937" s="4">
        <v>5.6499999999999977</v>
      </c>
      <c r="AD937" s="2">
        <f>1*5.05*4.65</f>
        <v>23.482500000000002</v>
      </c>
      <c r="AE937" s="4">
        <v>1</v>
      </c>
      <c r="AF937" s="4">
        <v>5.05</v>
      </c>
      <c r="AG937" s="4">
        <v>4.6499999999999977</v>
      </c>
      <c r="AH937" s="2">
        <f>1*10.05*3.65</f>
        <v>36.682500000000005</v>
      </c>
      <c r="AI937" s="4">
        <v>1</v>
      </c>
      <c r="AJ937" s="4">
        <v>10.050000000000001</v>
      </c>
      <c r="AK937" s="4">
        <v>3.6499999999999977</v>
      </c>
    </row>
    <row r="938" spans="22:37" x14ac:dyDescent="0.25">
      <c r="V938" s="2">
        <f>1*5*7.65</f>
        <v>38.25</v>
      </c>
      <c r="W938" s="4">
        <v>1</v>
      </c>
      <c r="X938" s="4">
        <v>5</v>
      </c>
      <c r="Y938" s="4">
        <v>7.6499999999999977</v>
      </c>
      <c r="Z938" s="2">
        <f>1*10*6.65</f>
        <v>66.5</v>
      </c>
      <c r="AA938" s="4">
        <v>1</v>
      </c>
      <c r="AB938" s="4">
        <v>10</v>
      </c>
      <c r="AC938" s="4">
        <v>6.6499999999999977</v>
      </c>
      <c r="AD938" s="2">
        <f>1*5.05*5.65</f>
        <v>28.532500000000002</v>
      </c>
      <c r="AE938" s="4">
        <v>1</v>
      </c>
      <c r="AF938" s="4">
        <v>5.05</v>
      </c>
      <c r="AG938" s="4">
        <v>5.6499999999999977</v>
      </c>
      <c r="AH938" s="2">
        <f>1*10.05*4.65</f>
        <v>46.732500000000009</v>
      </c>
      <c r="AI938" s="4">
        <v>1</v>
      </c>
      <c r="AJ938" s="4">
        <v>10.050000000000001</v>
      </c>
      <c r="AK938" s="4">
        <v>4.6499999999999977</v>
      </c>
    </row>
    <row r="939" spans="22:37" x14ac:dyDescent="0.25">
      <c r="V939" s="2">
        <f>1*5*8.65000000000001</f>
        <v>43.250000000000043</v>
      </c>
      <c r="W939" s="4">
        <v>1</v>
      </c>
      <c r="X939" s="4">
        <v>5</v>
      </c>
      <c r="Y939" s="4">
        <v>8.6500000000000092</v>
      </c>
      <c r="Z939" s="2">
        <f>1*10*7.65</f>
        <v>76.5</v>
      </c>
      <c r="AA939" s="4">
        <v>1</v>
      </c>
      <c r="AB939" s="4">
        <v>10</v>
      </c>
      <c r="AC939" s="4">
        <v>7.6499999999999977</v>
      </c>
      <c r="AD939" s="2">
        <f>1*5.05*6.65</f>
        <v>33.582500000000003</v>
      </c>
      <c r="AE939" s="4">
        <v>1</v>
      </c>
      <c r="AF939" s="4">
        <v>5.05</v>
      </c>
      <c r="AG939" s="4">
        <v>6.6499999999999977</v>
      </c>
      <c r="AH939" s="2">
        <f>1*10.05*5.65</f>
        <v>56.782500000000006</v>
      </c>
      <c r="AI939" s="4">
        <v>1</v>
      </c>
      <c r="AJ939" s="4">
        <v>10.050000000000001</v>
      </c>
      <c r="AK939" s="4">
        <v>5.6499999999999977</v>
      </c>
    </row>
    <row r="940" spans="22:37" x14ac:dyDescent="0.25">
      <c r="V940" s="2">
        <f>1*5*9.65000000000001</f>
        <v>48.250000000000043</v>
      </c>
      <c r="W940" s="4">
        <v>1</v>
      </c>
      <c r="X940" s="4">
        <v>5</v>
      </c>
      <c r="Y940" s="4">
        <v>9.6500000000000092</v>
      </c>
      <c r="Z940" s="2">
        <f>1*10*8.65000000000001</f>
        <v>86.500000000000085</v>
      </c>
      <c r="AA940" s="4">
        <v>1</v>
      </c>
      <c r="AB940" s="4">
        <v>10</v>
      </c>
      <c r="AC940" s="4">
        <v>8.6500000000000092</v>
      </c>
      <c r="AD940" s="2">
        <f>1*5.05*7.65</f>
        <v>38.6325</v>
      </c>
      <c r="AE940" s="4">
        <v>1</v>
      </c>
      <c r="AF940" s="4">
        <v>5.05</v>
      </c>
      <c r="AG940" s="4">
        <v>7.6499999999999977</v>
      </c>
      <c r="AH940" s="2">
        <f>1*10.05*6.65</f>
        <v>66.83250000000001</v>
      </c>
      <c r="AI940" s="4">
        <v>1</v>
      </c>
      <c r="AJ940" s="4">
        <v>10.050000000000001</v>
      </c>
      <c r="AK940" s="4">
        <v>6.6499999999999977</v>
      </c>
    </row>
    <row r="941" spans="22:37" x14ac:dyDescent="0.25">
      <c r="V941" s="2">
        <f>1*5*10.65</f>
        <v>53.25</v>
      </c>
      <c r="W941" s="4">
        <v>1</v>
      </c>
      <c r="X941" s="4">
        <v>5</v>
      </c>
      <c r="Y941" s="4">
        <v>10.650000000000009</v>
      </c>
      <c r="Z941" s="2">
        <f>1*10*9.65000000000001</f>
        <v>96.500000000000085</v>
      </c>
      <c r="AA941" s="4">
        <v>1</v>
      </c>
      <c r="AB941" s="4">
        <v>10</v>
      </c>
      <c r="AC941" s="4">
        <v>9.6500000000000092</v>
      </c>
      <c r="AD941" s="2">
        <f>1*5.05*8.65000000000001</f>
        <v>43.682500000000047</v>
      </c>
      <c r="AE941" s="4">
        <v>1</v>
      </c>
      <c r="AF941" s="4">
        <v>5.05</v>
      </c>
      <c r="AG941" s="4">
        <v>8.6500000000000092</v>
      </c>
      <c r="AH941" s="2">
        <f>1*10.05*7.65</f>
        <v>76.882500000000007</v>
      </c>
      <c r="AI941" s="4">
        <v>1</v>
      </c>
      <c r="AJ941" s="4">
        <v>10.050000000000001</v>
      </c>
      <c r="AK941" s="4">
        <v>7.6499999999999977</v>
      </c>
    </row>
    <row r="942" spans="22:37" x14ac:dyDescent="0.25">
      <c r="V942" s="2">
        <f>1*5*1.7</f>
        <v>8.5</v>
      </c>
      <c r="W942" s="4">
        <v>1</v>
      </c>
      <c r="X942" s="4">
        <v>5</v>
      </c>
      <c r="Y942" s="4">
        <v>1.7000000000000006</v>
      </c>
      <c r="Z942" s="2">
        <f>1*10*10.65</f>
        <v>106.5</v>
      </c>
      <c r="AA942" s="4">
        <v>1</v>
      </c>
      <c r="AB942" s="4">
        <v>10</v>
      </c>
      <c r="AC942" s="4">
        <v>10.650000000000009</v>
      </c>
      <c r="AD942" s="2">
        <f>1*5.05*9.65000000000001</f>
        <v>48.732500000000044</v>
      </c>
      <c r="AE942" s="4">
        <v>1</v>
      </c>
      <c r="AF942" s="4">
        <v>5.05</v>
      </c>
      <c r="AG942" s="4">
        <v>9.6500000000000092</v>
      </c>
      <c r="AH942" s="2">
        <f>1*10.05*8.65000000000001</f>
        <v>86.932500000000104</v>
      </c>
      <c r="AI942" s="4">
        <v>1</v>
      </c>
      <c r="AJ942" s="4">
        <v>10.050000000000001</v>
      </c>
      <c r="AK942" s="4">
        <v>8.6500000000000092</v>
      </c>
    </row>
    <row r="943" spans="22:37" x14ac:dyDescent="0.25">
      <c r="V943" s="2">
        <f>1*5*2.7</f>
        <v>13.5</v>
      </c>
      <c r="W943" s="4">
        <v>1</v>
      </c>
      <c r="X943" s="4">
        <v>5</v>
      </c>
      <c r="Y943" s="4">
        <v>2.6999999999999975</v>
      </c>
      <c r="Z943" s="2">
        <f>1*10*1.7</f>
        <v>17</v>
      </c>
      <c r="AA943" s="4">
        <v>1</v>
      </c>
      <c r="AB943" s="4">
        <v>10</v>
      </c>
      <c r="AC943" s="4">
        <v>1.7000000000000006</v>
      </c>
      <c r="AD943" s="2">
        <f>1*5.05*10.65</f>
        <v>53.782499999999999</v>
      </c>
      <c r="AE943" s="4">
        <v>1</v>
      </c>
      <c r="AF943" s="4">
        <v>5.05</v>
      </c>
      <c r="AG943" s="4">
        <v>10.650000000000009</v>
      </c>
      <c r="AH943" s="2">
        <f>1*10.05*9.65000000000001</f>
        <v>96.982500000000101</v>
      </c>
      <c r="AI943" s="4">
        <v>1</v>
      </c>
      <c r="AJ943" s="4">
        <v>10.050000000000001</v>
      </c>
      <c r="AK943" s="4">
        <v>9.6500000000000092</v>
      </c>
    </row>
    <row r="944" spans="22:37" x14ac:dyDescent="0.25">
      <c r="V944" s="2">
        <f>1*5*3.7</f>
        <v>18.5</v>
      </c>
      <c r="W944" s="4">
        <v>1</v>
      </c>
      <c r="X944" s="4">
        <v>5</v>
      </c>
      <c r="Y944" s="4">
        <v>3.6999999999999975</v>
      </c>
      <c r="Z944" s="2">
        <f>1*10*2.7</f>
        <v>27</v>
      </c>
      <c r="AA944" s="4">
        <v>1</v>
      </c>
      <c r="AB944" s="4">
        <v>10</v>
      </c>
      <c r="AC944" s="4">
        <v>2.6999999999999975</v>
      </c>
      <c r="AD944" s="2">
        <f>1*5.05*1.7</f>
        <v>8.5849999999999991</v>
      </c>
      <c r="AE944" s="4">
        <v>1</v>
      </c>
      <c r="AF944" s="4">
        <v>5.05</v>
      </c>
      <c r="AG944" s="4">
        <v>1.7000000000000006</v>
      </c>
      <c r="AH944" s="2">
        <f>1*10.05*10.65</f>
        <v>107.03250000000001</v>
      </c>
      <c r="AI944" s="4">
        <v>1</v>
      </c>
      <c r="AJ944" s="4">
        <v>10.050000000000001</v>
      </c>
      <c r="AK944" s="4">
        <v>10.650000000000009</v>
      </c>
    </row>
    <row r="945" spans="22:37" x14ac:dyDescent="0.25">
      <c r="V945" s="2">
        <f>1*5*4.7</f>
        <v>23.5</v>
      </c>
      <c r="W945" s="4">
        <v>1</v>
      </c>
      <c r="X945" s="4">
        <v>5</v>
      </c>
      <c r="Y945" s="4">
        <v>4.6999999999999975</v>
      </c>
      <c r="Z945" s="2">
        <f>1*10*3.7</f>
        <v>37</v>
      </c>
      <c r="AA945" s="4">
        <v>1</v>
      </c>
      <c r="AB945" s="4">
        <v>10</v>
      </c>
      <c r="AC945" s="4">
        <v>3.6999999999999975</v>
      </c>
      <c r="AD945" s="2">
        <f>1*5.05*2.7</f>
        <v>13.635</v>
      </c>
      <c r="AE945" s="4">
        <v>1</v>
      </c>
      <c r="AF945" s="4">
        <v>5.05</v>
      </c>
      <c r="AG945" s="4">
        <v>2.6999999999999975</v>
      </c>
      <c r="AH945" s="2">
        <f>1*10.05*1.7</f>
        <v>17.085000000000001</v>
      </c>
      <c r="AI945" s="4">
        <v>1</v>
      </c>
      <c r="AJ945" s="4">
        <v>10.050000000000001</v>
      </c>
      <c r="AK945" s="4">
        <v>1.7000000000000006</v>
      </c>
    </row>
    <row r="946" spans="22:37" x14ac:dyDescent="0.25">
      <c r="V946" s="2">
        <f>1*5*5.7</f>
        <v>28.5</v>
      </c>
      <c r="W946" s="4">
        <v>1</v>
      </c>
      <c r="X946" s="4">
        <v>5</v>
      </c>
      <c r="Y946" s="4">
        <v>5.6999999999999975</v>
      </c>
      <c r="Z946" s="2">
        <f>1*10*4.7</f>
        <v>47</v>
      </c>
      <c r="AA946" s="4">
        <v>1</v>
      </c>
      <c r="AB946" s="4">
        <v>10</v>
      </c>
      <c r="AC946" s="4">
        <v>4.6999999999999975</v>
      </c>
      <c r="AD946" s="2">
        <f>1*5.05*3.7</f>
        <v>18.684999999999999</v>
      </c>
      <c r="AE946" s="4">
        <v>1</v>
      </c>
      <c r="AF946" s="4">
        <v>5.05</v>
      </c>
      <c r="AG946" s="4">
        <v>3.6999999999999975</v>
      </c>
      <c r="AH946" s="2">
        <f>1*10.05*2.7</f>
        <v>27.135000000000005</v>
      </c>
      <c r="AI946" s="4">
        <v>1</v>
      </c>
      <c r="AJ946" s="4">
        <v>10.050000000000001</v>
      </c>
      <c r="AK946" s="4">
        <v>2.6999999999999975</v>
      </c>
    </row>
    <row r="947" spans="22:37" x14ac:dyDescent="0.25">
      <c r="V947" s="2">
        <f>1*5*6.7</f>
        <v>33.5</v>
      </c>
      <c r="W947" s="4">
        <v>1</v>
      </c>
      <c r="X947" s="4">
        <v>5</v>
      </c>
      <c r="Y947" s="4">
        <v>6.6999999999999975</v>
      </c>
      <c r="Z947" s="2">
        <f>1*10*5.7</f>
        <v>57</v>
      </c>
      <c r="AA947" s="4">
        <v>1</v>
      </c>
      <c r="AB947" s="4">
        <v>10</v>
      </c>
      <c r="AC947" s="4">
        <v>5.6999999999999975</v>
      </c>
      <c r="AD947" s="2">
        <f>1*5.05*4.7</f>
        <v>23.734999999999999</v>
      </c>
      <c r="AE947" s="4">
        <v>1</v>
      </c>
      <c r="AF947" s="4">
        <v>5.05</v>
      </c>
      <c r="AG947" s="4">
        <v>4.6999999999999975</v>
      </c>
      <c r="AH947" s="2">
        <f>1*10.05*3.7</f>
        <v>37.185000000000002</v>
      </c>
      <c r="AI947" s="4">
        <v>1</v>
      </c>
      <c r="AJ947" s="4">
        <v>10.050000000000001</v>
      </c>
      <c r="AK947" s="4">
        <v>3.6999999999999975</v>
      </c>
    </row>
    <row r="948" spans="22:37" x14ac:dyDescent="0.25">
      <c r="V948" s="2">
        <f>1*5*7.7</f>
        <v>38.5</v>
      </c>
      <c r="W948" s="4">
        <v>1</v>
      </c>
      <c r="X948" s="4">
        <v>5</v>
      </c>
      <c r="Y948" s="4">
        <v>7.6999999999999975</v>
      </c>
      <c r="Z948" s="2">
        <f>1*10*6.7</f>
        <v>67</v>
      </c>
      <c r="AA948" s="4">
        <v>1</v>
      </c>
      <c r="AB948" s="4">
        <v>10</v>
      </c>
      <c r="AC948" s="4">
        <v>6.6999999999999975</v>
      </c>
      <c r="AD948" s="2">
        <f>1*5.05*5.7</f>
        <v>28.785</v>
      </c>
      <c r="AE948" s="4">
        <v>1</v>
      </c>
      <c r="AF948" s="4">
        <v>5.05</v>
      </c>
      <c r="AG948" s="4">
        <v>5.6999999999999975</v>
      </c>
      <c r="AH948" s="2">
        <f>1*10.05*4.7</f>
        <v>47.235000000000007</v>
      </c>
      <c r="AI948" s="4">
        <v>1</v>
      </c>
      <c r="AJ948" s="4">
        <v>10.050000000000001</v>
      </c>
      <c r="AK948" s="4">
        <v>4.6999999999999975</v>
      </c>
    </row>
    <row r="949" spans="22:37" x14ac:dyDescent="0.25">
      <c r="V949" s="2">
        <f>1*5*8.70000000000001</f>
        <v>43.50000000000005</v>
      </c>
      <c r="W949" s="4">
        <v>1</v>
      </c>
      <c r="X949" s="4">
        <v>5</v>
      </c>
      <c r="Y949" s="4">
        <v>8.7000000000000099</v>
      </c>
      <c r="Z949" s="2">
        <f>1*10*7.7</f>
        <v>77</v>
      </c>
      <c r="AA949" s="4">
        <v>1</v>
      </c>
      <c r="AB949" s="4">
        <v>10</v>
      </c>
      <c r="AC949" s="4">
        <v>7.6999999999999975</v>
      </c>
      <c r="AD949" s="2">
        <f>1*5.05*6.7</f>
        <v>33.835000000000001</v>
      </c>
      <c r="AE949" s="4">
        <v>1</v>
      </c>
      <c r="AF949" s="4">
        <v>5.05</v>
      </c>
      <c r="AG949" s="4">
        <v>6.6999999999999975</v>
      </c>
      <c r="AH949" s="2">
        <f>1*10.05*5.7</f>
        <v>57.285000000000004</v>
      </c>
      <c r="AI949" s="4">
        <v>1</v>
      </c>
      <c r="AJ949" s="4">
        <v>10.050000000000001</v>
      </c>
      <c r="AK949" s="4">
        <v>5.6999999999999975</v>
      </c>
    </row>
    <row r="950" spans="22:37" x14ac:dyDescent="0.25">
      <c r="V950" s="2">
        <f>1*5*9.70000000000001</f>
        <v>48.50000000000005</v>
      </c>
      <c r="W950" s="4">
        <v>1</v>
      </c>
      <c r="X950" s="4">
        <v>5</v>
      </c>
      <c r="Y950" s="4">
        <v>9.7000000000000099</v>
      </c>
      <c r="Z950" s="2">
        <f>1*10*8.70000000000001</f>
        <v>87.000000000000099</v>
      </c>
      <c r="AA950" s="4">
        <v>1</v>
      </c>
      <c r="AB950" s="4">
        <v>10</v>
      </c>
      <c r="AC950" s="4">
        <v>8.7000000000000099</v>
      </c>
      <c r="AD950" s="2">
        <f>1*5.05*7.7</f>
        <v>38.884999999999998</v>
      </c>
      <c r="AE950" s="4">
        <v>1</v>
      </c>
      <c r="AF950" s="4">
        <v>5.05</v>
      </c>
      <c r="AG950" s="4">
        <v>7.6999999999999975</v>
      </c>
      <c r="AH950" s="2">
        <f>1*10.05*6.7</f>
        <v>67.335000000000008</v>
      </c>
      <c r="AI950" s="4">
        <v>1</v>
      </c>
      <c r="AJ950" s="4">
        <v>10.050000000000001</v>
      </c>
      <c r="AK950" s="4">
        <v>6.6999999999999975</v>
      </c>
    </row>
    <row r="951" spans="22:37" x14ac:dyDescent="0.25">
      <c r="V951" s="2">
        <f>1*5*10.7</f>
        <v>53.5</v>
      </c>
      <c r="W951" s="4">
        <v>1</v>
      </c>
      <c r="X951" s="4">
        <v>5</v>
      </c>
      <c r="Y951" s="4">
        <v>10.70000000000001</v>
      </c>
      <c r="Z951" s="2">
        <f>1*10*9.70000000000001</f>
        <v>97.000000000000099</v>
      </c>
      <c r="AA951" s="4">
        <v>1</v>
      </c>
      <c r="AB951" s="4">
        <v>10</v>
      </c>
      <c r="AC951" s="4">
        <v>9.7000000000000099</v>
      </c>
      <c r="AD951" s="2">
        <f>1*5.05*8.70000000000001</f>
        <v>43.935000000000052</v>
      </c>
      <c r="AE951" s="4">
        <v>1</v>
      </c>
      <c r="AF951" s="4">
        <v>5.05</v>
      </c>
      <c r="AG951" s="4">
        <v>8.7000000000000099</v>
      </c>
      <c r="AH951" s="2">
        <f>1*10.05*7.7</f>
        <v>77.385000000000005</v>
      </c>
      <c r="AI951" s="4">
        <v>1</v>
      </c>
      <c r="AJ951" s="4">
        <v>10.050000000000001</v>
      </c>
      <c r="AK951" s="4">
        <v>7.6999999999999975</v>
      </c>
    </row>
    <row r="952" spans="22:37" x14ac:dyDescent="0.25">
      <c r="V952" s="2">
        <f>1*5*1.75</f>
        <v>8.75</v>
      </c>
      <c r="W952" s="4">
        <v>1</v>
      </c>
      <c r="X952" s="4">
        <v>5</v>
      </c>
      <c r="Y952" s="4">
        <v>1.7500000000000007</v>
      </c>
      <c r="Z952" s="2">
        <f>1*10*10.7</f>
        <v>107</v>
      </c>
      <c r="AA952" s="4">
        <v>1</v>
      </c>
      <c r="AB952" s="4">
        <v>10</v>
      </c>
      <c r="AC952" s="4">
        <v>10.70000000000001</v>
      </c>
      <c r="AD952" s="2">
        <f>1*5.05*9.70000000000001</f>
        <v>48.985000000000049</v>
      </c>
      <c r="AE952" s="4">
        <v>1</v>
      </c>
      <c r="AF952" s="4">
        <v>5.05</v>
      </c>
      <c r="AG952" s="4">
        <v>9.7000000000000099</v>
      </c>
      <c r="AH952" s="2">
        <f>1*10.05*8.70000000000001</f>
        <v>87.435000000000102</v>
      </c>
      <c r="AI952" s="4">
        <v>1</v>
      </c>
      <c r="AJ952" s="4">
        <v>10.050000000000001</v>
      </c>
      <c r="AK952" s="4">
        <v>8.7000000000000099</v>
      </c>
    </row>
    <row r="953" spans="22:37" x14ac:dyDescent="0.25">
      <c r="V953" s="2">
        <f>1*5*2.75</f>
        <v>13.75</v>
      </c>
      <c r="W953" s="4">
        <v>1</v>
      </c>
      <c r="X953" s="4">
        <v>5</v>
      </c>
      <c r="Y953" s="4">
        <v>2.7499999999999973</v>
      </c>
      <c r="Z953" s="2">
        <f>1*10*1.75</f>
        <v>17.5</v>
      </c>
      <c r="AA953" s="4">
        <v>1</v>
      </c>
      <c r="AB953" s="4">
        <v>10</v>
      </c>
      <c r="AC953" s="4">
        <v>1.7500000000000007</v>
      </c>
      <c r="AD953" s="2">
        <f>1*5.05*10.7</f>
        <v>54.034999999999997</v>
      </c>
      <c r="AE953" s="4">
        <v>1</v>
      </c>
      <c r="AF953" s="4">
        <v>5.05</v>
      </c>
      <c r="AG953" s="4">
        <v>10.70000000000001</v>
      </c>
      <c r="AH953" s="2">
        <f>1*10.05*9.70000000000001</f>
        <v>97.485000000000113</v>
      </c>
      <c r="AI953" s="4">
        <v>1</v>
      </c>
      <c r="AJ953" s="4">
        <v>10.050000000000001</v>
      </c>
      <c r="AK953" s="4">
        <v>9.7000000000000099</v>
      </c>
    </row>
    <row r="954" spans="22:37" x14ac:dyDescent="0.25">
      <c r="V954" s="2">
        <f>1*5*3.75</f>
        <v>18.75</v>
      </c>
      <c r="W954" s="4">
        <v>1</v>
      </c>
      <c r="X954" s="4">
        <v>5</v>
      </c>
      <c r="Y954" s="4">
        <v>3.7499999999999973</v>
      </c>
      <c r="Z954" s="2">
        <f>1*10*2.75</f>
        <v>27.5</v>
      </c>
      <c r="AA954" s="4">
        <v>1</v>
      </c>
      <c r="AB954" s="4">
        <v>10</v>
      </c>
      <c r="AC954" s="4">
        <v>2.7499999999999973</v>
      </c>
      <c r="AD954" s="2">
        <f>1*5.05*1.75</f>
        <v>8.8375000000000004</v>
      </c>
      <c r="AE954" s="4">
        <v>1</v>
      </c>
      <c r="AF954" s="4">
        <v>5.05</v>
      </c>
      <c r="AG954" s="4">
        <v>1.7500000000000007</v>
      </c>
      <c r="AH954" s="2">
        <f>1*10.05*10.7</f>
        <v>107.535</v>
      </c>
      <c r="AI954" s="4">
        <v>1</v>
      </c>
      <c r="AJ954" s="4">
        <v>10.050000000000001</v>
      </c>
      <c r="AK954" s="4">
        <v>10.70000000000001</v>
      </c>
    </row>
    <row r="955" spans="22:37" x14ac:dyDescent="0.25">
      <c r="V955" s="2">
        <f>1*5*4.75</f>
        <v>23.75</v>
      </c>
      <c r="W955" s="4">
        <v>1</v>
      </c>
      <c r="X955" s="4">
        <v>5</v>
      </c>
      <c r="Y955" s="4">
        <v>4.7499999999999973</v>
      </c>
      <c r="Z955" s="2">
        <f>1*10*3.75</f>
        <v>37.5</v>
      </c>
      <c r="AA955" s="4">
        <v>1</v>
      </c>
      <c r="AB955" s="4">
        <v>10</v>
      </c>
      <c r="AC955" s="4">
        <v>3.7499999999999973</v>
      </c>
      <c r="AD955" s="2">
        <f>1*5.05*2.75</f>
        <v>13.887499999999999</v>
      </c>
      <c r="AE955" s="4">
        <v>1</v>
      </c>
      <c r="AF955" s="4">
        <v>5.05</v>
      </c>
      <c r="AG955" s="4">
        <v>2.7499999999999973</v>
      </c>
      <c r="AH955" s="2">
        <f>1*10.05*1.75</f>
        <v>17.587500000000002</v>
      </c>
      <c r="AI955" s="4">
        <v>1</v>
      </c>
      <c r="AJ955" s="4">
        <v>10.050000000000001</v>
      </c>
      <c r="AK955" s="4">
        <v>1.7500000000000007</v>
      </c>
    </row>
    <row r="956" spans="22:37" x14ac:dyDescent="0.25">
      <c r="V956" s="2">
        <f>1*5*5.75</f>
        <v>28.75</v>
      </c>
      <c r="W956" s="4">
        <v>1</v>
      </c>
      <c r="X956" s="4">
        <v>5</v>
      </c>
      <c r="Y956" s="4">
        <v>5.7499999999999973</v>
      </c>
      <c r="Z956" s="2">
        <f>1*10*4.75</f>
        <v>47.5</v>
      </c>
      <c r="AA956" s="4">
        <v>1</v>
      </c>
      <c r="AB956" s="4">
        <v>10</v>
      </c>
      <c r="AC956" s="4">
        <v>4.7499999999999973</v>
      </c>
      <c r="AD956" s="2">
        <f>1*5.05*3.75</f>
        <v>18.9375</v>
      </c>
      <c r="AE956" s="4">
        <v>1</v>
      </c>
      <c r="AF956" s="4">
        <v>5.05</v>
      </c>
      <c r="AG956" s="4">
        <v>3.7499999999999973</v>
      </c>
      <c r="AH956" s="2">
        <f>1*10.05*2.75</f>
        <v>27.637500000000003</v>
      </c>
      <c r="AI956" s="4">
        <v>1</v>
      </c>
      <c r="AJ956" s="4">
        <v>10.050000000000001</v>
      </c>
      <c r="AK956" s="4">
        <v>2.7499999999999973</v>
      </c>
    </row>
    <row r="957" spans="22:37" x14ac:dyDescent="0.25">
      <c r="V957" s="2">
        <f>1*5*6.75</f>
        <v>33.75</v>
      </c>
      <c r="W957" s="4">
        <v>1</v>
      </c>
      <c r="X957" s="4">
        <v>5</v>
      </c>
      <c r="Y957" s="4">
        <v>6.7499999999999973</v>
      </c>
      <c r="Z957" s="2">
        <f>1*10*5.75</f>
        <v>57.5</v>
      </c>
      <c r="AA957" s="4">
        <v>1</v>
      </c>
      <c r="AB957" s="4">
        <v>10</v>
      </c>
      <c r="AC957" s="4">
        <v>5.7499999999999973</v>
      </c>
      <c r="AD957" s="2">
        <f>1*5.05*4.75</f>
        <v>23.987500000000001</v>
      </c>
      <c r="AE957" s="4">
        <v>1</v>
      </c>
      <c r="AF957" s="4">
        <v>5.05</v>
      </c>
      <c r="AG957" s="4">
        <v>4.7499999999999973</v>
      </c>
      <c r="AH957" s="2">
        <f>1*10.05*3.75</f>
        <v>37.6875</v>
      </c>
      <c r="AI957" s="4">
        <v>1</v>
      </c>
      <c r="AJ957" s="4">
        <v>10.050000000000001</v>
      </c>
      <c r="AK957" s="4">
        <v>3.7499999999999973</v>
      </c>
    </row>
    <row r="958" spans="22:37" x14ac:dyDescent="0.25">
      <c r="V958" s="2">
        <f>1*5*7.75</f>
        <v>38.75</v>
      </c>
      <c r="W958" s="4">
        <v>1</v>
      </c>
      <c r="X958" s="4">
        <v>5</v>
      </c>
      <c r="Y958" s="4">
        <v>7.7499999999999973</v>
      </c>
      <c r="Z958" s="2">
        <f>1*10*6.75</f>
        <v>67.5</v>
      </c>
      <c r="AA958" s="4">
        <v>1</v>
      </c>
      <c r="AB958" s="4">
        <v>10</v>
      </c>
      <c r="AC958" s="4">
        <v>6.7499999999999973</v>
      </c>
      <c r="AD958" s="2">
        <f>1*5.05*5.75</f>
        <v>29.037499999999998</v>
      </c>
      <c r="AE958" s="4">
        <v>1</v>
      </c>
      <c r="AF958" s="4">
        <v>5.05</v>
      </c>
      <c r="AG958" s="4">
        <v>5.7499999999999973</v>
      </c>
      <c r="AH958" s="2">
        <f>1*10.05*4.75</f>
        <v>47.737500000000004</v>
      </c>
      <c r="AI958" s="4">
        <v>1</v>
      </c>
      <c r="AJ958" s="4">
        <v>10.050000000000001</v>
      </c>
      <c r="AK958" s="4">
        <v>4.7499999999999973</v>
      </c>
    </row>
    <row r="959" spans="22:37" x14ac:dyDescent="0.25">
      <c r="V959" s="2">
        <f>1*5*8.75000000000001</f>
        <v>43.750000000000057</v>
      </c>
      <c r="W959" s="4">
        <v>1</v>
      </c>
      <c r="X959" s="4">
        <v>5</v>
      </c>
      <c r="Y959" s="4">
        <v>8.7500000000000107</v>
      </c>
      <c r="Z959" s="2">
        <f>1*10*7.75</f>
        <v>77.5</v>
      </c>
      <c r="AA959" s="4">
        <v>1</v>
      </c>
      <c r="AB959" s="4">
        <v>10</v>
      </c>
      <c r="AC959" s="4">
        <v>7.7499999999999973</v>
      </c>
      <c r="AD959" s="2">
        <f>1*5.05*6.75</f>
        <v>34.087499999999999</v>
      </c>
      <c r="AE959" s="4">
        <v>1</v>
      </c>
      <c r="AF959" s="4">
        <v>5.05</v>
      </c>
      <c r="AG959" s="4">
        <v>6.7499999999999973</v>
      </c>
      <c r="AH959" s="2">
        <f>1*10.05*5.75</f>
        <v>57.787500000000001</v>
      </c>
      <c r="AI959" s="4">
        <v>1</v>
      </c>
      <c r="AJ959" s="4">
        <v>10.050000000000001</v>
      </c>
      <c r="AK959" s="4">
        <v>5.7499999999999973</v>
      </c>
    </row>
    <row r="960" spans="22:37" x14ac:dyDescent="0.25">
      <c r="V960" s="2">
        <f>1*5*9.75000000000001</f>
        <v>48.750000000000057</v>
      </c>
      <c r="W960" s="4">
        <v>1</v>
      </c>
      <c r="X960" s="4">
        <v>5</v>
      </c>
      <c r="Y960" s="4">
        <v>9.7500000000000107</v>
      </c>
      <c r="Z960" s="2">
        <f>1*10*8.75000000000001</f>
        <v>87.500000000000114</v>
      </c>
      <c r="AA960" s="4">
        <v>1</v>
      </c>
      <c r="AB960" s="4">
        <v>10</v>
      </c>
      <c r="AC960" s="4">
        <v>8.7500000000000107</v>
      </c>
      <c r="AD960" s="2">
        <f>1*5.05*7.75</f>
        <v>39.137499999999996</v>
      </c>
      <c r="AE960" s="4">
        <v>1</v>
      </c>
      <c r="AF960" s="4">
        <v>5.05</v>
      </c>
      <c r="AG960" s="4">
        <v>7.7499999999999973</v>
      </c>
      <c r="AH960" s="2">
        <f>1*10.05*6.75</f>
        <v>67.837500000000006</v>
      </c>
      <c r="AI960" s="4">
        <v>1</v>
      </c>
      <c r="AJ960" s="4">
        <v>10.050000000000001</v>
      </c>
      <c r="AK960" s="4">
        <v>6.7499999999999973</v>
      </c>
    </row>
    <row r="961" spans="22:37" x14ac:dyDescent="0.25">
      <c r="V961" s="2">
        <f>1*5*10.75</f>
        <v>53.75</v>
      </c>
      <c r="W961" s="4">
        <v>1</v>
      </c>
      <c r="X961" s="4">
        <v>5</v>
      </c>
      <c r="Y961" s="4">
        <v>10.750000000000011</v>
      </c>
      <c r="Z961" s="2">
        <f>1*10*9.75000000000001</f>
        <v>97.500000000000114</v>
      </c>
      <c r="AA961" s="4">
        <v>1</v>
      </c>
      <c r="AB961" s="4">
        <v>10</v>
      </c>
      <c r="AC961" s="4">
        <v>9.7500000000000107</v>
      </c>
      <c r="AD961" s="2">
        <f>1*5.05*8.75000000000001</f>
        <v>44.18750000000005</v>
      </c>
      <c r="AE961" s="4">
        <v>1</v>
      </c>
      <c r="AF961" s="4">
        <v>5.05</v>
      </c>
      <c r="AG961" s="4">
        <v>8.7500000000000107</v>
      </c>
      <c r="AH961" s="2">
        <f>1*10.05*7.75</f>
        <v>77.887500000000003</v>
      </c>
      <c r="AI961" s="4">
        <v>1</v>
      </c>
      <c r="AJ961" s="4">
        <v>10.050000000000001</v>
      </c>
      <c r="AK961" s="4">
        <v>7.7499999999999973</v>
      </c>
    </row>
    <row r="962" spans="22:37" x14ac:dyDescent="0.25">
      <c r="V962" s="2">
        <f>1*5*1.8</f>
        <v>9</v>
      </c>
      <c r="W962" s="4">
        <v>1</v>
      </c>
      <c r="X962" s="4">
        <v>5</v>
      </c>
      <c r="Y962" s="4">
        <v>1.8000000000000007</v>
      </c>
      <c r="Z962" s="2">
        <f>1*10*10.75</f>
        <v>107.5</v>
      </c>
      <c r="AA962" s="4">
        <v>1</v>
      </c>
      <c r="AB962" s="4">
        <v>10</v>
      </c>
      <c r="AC962" s="4">
        <v>10.750000000000011</v>
      </c>
      <c r="AD962" s="2">
        <f>1*5.05*9.75000000000001</f>
        <v>49.237500000000054</v>
      </c>
      <c r="AE962" s="4">
        <v>1</v>
      </c>
      <c r="AF962" s="4">
        <v>5.05</v>
      </c>
      <c r="AG962" s="4">
        <v>9.7500000000000107</v>
      </c>
      <c r="AH962" s="2">
        <f>1*10.05*8.75000000000001</f>
        <v>87.937500000000114</v>
      </c>
      <c r="AI962" s="4">
        <v>1</v>
      </c>
      <c r="AJ962" s="4">
        <v>10.050000000000001</v>
      </c>
      <c r="AK962" s="4">
        <v>8.7500000000000107</v>
      </c>
    </row>
    <row r="963" spans="22:37" x14ac:dyDescent="0.25">
      <c r="V963" s="2">
        <f>1*5*2.8</f>
        <v>14</v>
      </c>
      <c r="W963" s="4">
        <v>1</v>
      </c>
      <c r="X963" s="4">
        <v>5</v>
      </c>
      <c r="Y963" s="4">
        <v>2.7999999999999972</v>
      </c>
      <c r="Z963" s="2">
        <f>1*10*1.8</f>
        <v>18</v>
      </c>
      <c r="AA963" s="4">
        <v>1</v>
      </c>
      <c r="AB963" s="4">
        <v>10</v>
      </c>
      <c r="AC963" s="4">
        <v>1.8000000000000007</v>
      </c>
      <c r="AD963" s="2">
        <f>1*5.05*10.75</f>
        <v>54.287500000000001</v>
      </c>
      <c r="AE963" s="4">
        <v>1</v>
      </c>
      <c r="AF963" s="4">
        <v>5.05</v>
      </c>
      <c r="AG963" s="4">
        <v>10.750000000000011</v>
      </c>
      <c r="AH963" s="2">
        <f>1*10.05*9.75000000000001</f>
        <v>97.987500000000111</v>
      </c>
      <c r="AI963" s="4">
        <v>1</v>
      </c>
      <c r="AJ963" s="4">
        <v>10.050000000000001</v>
      </c>
      <c r="AK963" s="4">
        <v>9.7500000000000107</v>
      </c>
    </row>
    <row r="964" spans="22:37" x14ac:dyDescent="0.25">
      <c r="V964" s="2">
        <f>1*5*3.8</f>
        <v>19</v>
      </c>
      <c r="W964" s="4">
        <v>1</v>
      </c>
      <c r="X964" s="4">
        <v>5</v>
      </c>
      <c r="Y964" s="4">
        <v>3.7999999999999972</v>
      </c>
      <c r="Z964" s="2">
        <f>1*10*2.8</f>
        <v>28</v>
      </c>
      <c r="AA964" s="4">
        <v>1</v>
      </c>
      <c r="AB964" s="4">
        <v>10</v>
      </c>
      <c r="AC964" s="4">
        <v>2.7999999999999972</v>
      </c>
      <c r="AD964" s="2">
        <f>1*5.05*1.8</f>
        <v>9.09</v>
      </c>
      <c r="AE964" s="4">
        <v>1</v>
      </c>
      <c r="AF964" s="4">
        <v>5.05</v>
      </c>
      <c r="AG964" s="4">
        <v>1.8000000000000007</v>
      </c>
      <c r="AH964" s="2">
        <f>1*10.05*10.75</f>
        <v>108.03750000000001</v>
      </c>
      <c r="AI964" s="4">
        <v>1</v>
      </c>
      <c r="AJ964" s="4">
        <v>10.050000000000001</v>
      </c>
      <c r="AK964" s="4">
        <v>10.750000000000011</v>
      </c>
    </row>
    <row r="965" spans="22:37" x14ac:dyDescent="0.25">
      <c r="V965" s="2">
        <f>1*5*4.8</f>
        <v>24</v>
      </c>
      <c r="W965" s="4">
        <v>1</v>
      </c>
      <c r="X965" s="4">
        <v>5</v>
      </c>
      <c r="Y965" s="4">
        <v>4.7999999999999972</v>
      </c>
      <c r="Z965" s="2">
        <f>1*10*3.8</f>
        <v>38</v>
      </c>
      <c r="AA965" s="4">
        <v>1</v>
      </c>
      <c r="AB965" s="4">
        <v>10</v>
      </c>
      <c r="AC965" s="4">
        <v>3.7999999999999972</v>
      </c>
      <c r="AD965" s="2">
        <f>1*5.05*2.8</f>
        <v>14.139999999999999</v>
      </c>
      <c r="AE965" s="4">
        <v>1</v>
      </c>
      <c r="AF965" s="4">
        <v>5.05</v>
      </c>
      <c r="AG965" s="4">
        <v>2.7999999999999972</v>
      </c>
      <c r="AH965" s="2">
        <f>1*10.05*1.8</f>
        <v>18.090000000000003</v>
      </c>
      <c r="AI965" s="4">
        <v>1</v>
      </c>
      <c r="AJ965" s="4">
        <v>10.050000000000001</v>
      </c>
      <c r="AK965" s="4">
        <v>1.8000000000000007</v>
      </c>
    </row>
    <row r="966" spans="22:37" x14ac:dyDescent="0.25">
      <c r="V966" s="2">
        <f>1*5*5.8</f>
        <v>29</v>
      </c>
      <c r="W966" s="4">
        <v>1</v>
      </c>
      <c r="X966" s="4">
        <v>5</v>
      </c>
      <c r="Y966" s="4">
        <v>5.7999999999999972</v>
      </c>
      <c r="Z966" s="2">
        <f>1*10*4.8</f>
        <v>48</v>
      </c>
      <c r="AA966" s="4">
        <v>1</v>
      </c>
      <c r="AB966" s="4">
        <v>10</v>
      </c>
      <c r="AC966" s="4">
        <v>4.7999999999999972</v>
      </c>
      <c r="AD966" s="2">
        <f>1*5.05*3.8</f>
        <v>19.189999999999998</v>
      </c>
      <c r="AE966" s="4">
        <v>1</v>
      </c>
      <c r="AF966" s="4">
        <v>5.05</v>
      </c>
      <c r="AG966" s="4">
        <v>3.7999999999999972</v>
      </c>
      <c r="AH966" s="2">
        <f>1*10.05*2.8</f>
        <v>28.14</v>
      </c>
      <c r="AI966" s="4">
        <v>1</v>
      </c>
      <c r="AJ966" s="4">
        <v>10.050000000000001</v>
      </c>
      <c r="AK966" s="4">
        <v>2.7999999999999972</v>
      </c>
    </row>
    <row r="967" spans="22:37" x14ac:dyDescent="0.25">
      <c r="V967" s="2">
        <f>1*5*6.8</f>
        <v>34</v>
      </c>
      <c r="W967" s="4">
        <v>1</v>
      </c>
      <c r="X967" s="4">
        <v>5</v>
      </c>
      <c r="Y967" s="4">
        <v>6.7999999999999972</v>
      </c>
      <c r="Z967" s="2">
        <f>1*10*5.8</f>
        <v>58</v>
      </c>
      <c r="AA967" s="4">
        <v>1</v>
      </c>
      <c r="AB967" s="4">
        <v>10</v>
      </c>
      <c r="AC967" s="4">
        <v>5.7999999999999972</v>
      </c>
      <c r="AD967" s="2">
        <f>1*5.05*4.8</f>
        <v>24.24</v>
      </c>
      <c r="AE967" s="4">
        <v>1</v>
      </c>
      <c r="AF967" s="4">
        <v>5.05</v>
      </c>
      <c r="AG967" s="4">
        <v>4.7999999999999972</v>
      </c>
      <c r="AH967" s="2">
        <f>1*10.05*3.8</f>
        <v>38.19</v>
      </c>
      <c r="AI967" s="4">
        <v>1</v>
      </c>
      <c r="AJ967" s="4">
        <v>10.050000000000001</v>
      </c>
      <c r="AK967" s="4">
        <v>3.7999999999999972</v>
      </c>
    </row>
    <row r="968" spans="22:37" x14ac:dyDescent="0.25">
      <c r="V968" s="2">
        <f>1*5*7.8</f>
        <v>39</v>
      </c>
      <c r="W968" s="4">
        <v>1</v>
      </c>
      <c r="X968" s="4">
        <v>5</v>
      </c>
      <c r="Y968" s="4">
        <v>7.7999999999999972</v>
      </c>
      <c r="Z968" s="2">
        <f>1*10*6.8</f>
        <v>68</v>
      </c>
      <c r="AA968" s="4">
        <v>1</v>
      </c>
      <c r="AB968" s="4">
        <v>10</v>
      </c>
      <c r="AC968" s="4">
        <v>6.7999999999999972</v>
      </c>
      <c r="AD968" s="2">
        <f>1*5.05*5.8</f>
        <v>29.29</v>
      </c>
      <c r="AE968" s="4">
        <v>1</v>
      </c>
      <c r="AF968" s="4">
        <v>5.05</v>
      </c>
      <c r="AG968" s="4">
        <v>5.7999999999999972</v>
      </c>
      <c r="AH968" s="2">
        <f>1*10.05*4.8</f>
        <v>48.24</v>
      </c>
      <c r="AI968" s="4">
        <v>1</v>
      </c>
      <c r="AJ968" s="4">
        <v>10.050000000000001</v>
      </c>
      <c r="AK968" s="4">
        <v>4.7999999999999972</v>
      </c>
    </row>
    <row r="969" spans="22:37" x14ac:dyDescent="0.25">
      <c r="V969" s="2">
        <f>1*5*8.80000000000001</f>
        <v>44.00000000000005</v>
      </c>
      <c r="W969" s="4">
        <v>1</v>
      </c>
      <c r="X969" s="4">
        <v>5</v>
      </c>
      <c r="Y969" s="4">
        <v>8.8000000000000114</v>
      </c>
      <c r="Z969" s="2">
        <f>1*10*7.8</f>
        <v>78</v>
      </c>
      <c r="AA969" s="4">
        <v>1</v>
      </c>
      <c r="AB969" s="4">
        <v>10</v>
      </c>
      <c r="AC969" s="4">
        <v>7.7999999999999972</v>
      </c>
      <c r="AD969" s="2">
        <f>1*5.05*6.8</f>
        <v>34.339999999999996</v>
      </c>
      <c r="AE969" s="4">
        <v>1</v>
      </c>
      <c r="AF969" s="4">
        <v>5.05</v>
      </c>
      <c r="AG969" s="4">
        <v>6.7999999999999972</v>
      </c>
      <c r="AH969" s="2">
        <f>1*10.05*5.8</f>
        <v>58.29</v>
      </c>
      <c r="AI969" s="4">
        <v>1</v>
      </c>
      <c r="AJ969" s="4">
        <v>10.050000000000001</v>
      </c>
      <c r="AK969" s="4">
        <v>5.7999999999999972</v>
      </c>
    </row>
    <row r="970" spans="22:37" x14ac:dyDescent="0.25">
      <c r="V970" s="2">
        <f>1*5*9.80000000000001</f>
        <v>49.00000000000005</v>
      </c>
      <c r="W970" s="4">
        <v>1</v>
      </c>
      <c r="X970" s="4">
        <v>5</v>
      </c>
      <c r="Y970" s="4">
        <v>9.8000000000000114</v>
      </c>
      <c r="Z970" s="2">
        <f>1*10*8.80000000000001</f>
        <v>88.000000000000099</v>
      </c>
      <c r="AA970" s="4">
        <v>1</v>
      </c>
      <c r="AB970" s="4">
        <v>10</v>
      </c>
      <c r="AC970" s="4">
        <v>8.8000000000000114</v>
      </c>
      <c r="AD970" s="2">
        <f>1*5.05*7.8</f>
        <v>39.39</v>
      </c>
      <c r="AE970" s="4">
        <v>1</v>
      </c>
      <c r="AF970" s="4">
        <v>5.05</v>
      </c>
      <c r="AG970" s="4">
        <v>7.7999999999999972</v>
      </c>
      <c r="AH970" s="2">
        <f>1*10.05*6.8</f>
        <v>68.34</v>
      </c>
      <c r="AI970" s="4">
        <v>1</v>
      </c>
      <c r="AJ970" s="4">
        <v>10.050000000000001</v>
      </c>
      <c r="AK970" s="4">
        <v>6.7999999999999972</v>
      </c>
    </row>
    <row r="971" spans="22:37" x14ac:dyDescent="0.25">
      <c r="V971" s="2">
        <f>1*5*10.8</f>
        <v>54</v>
      </c>
      <c r="W971" s="4">
        <v>1</v>
      </c>
      <c r="X971" s="4">
        <v>5</v>
      </c>
      <c r="Y971" s="4">
        <v>10.800000000000011</v>
      </c>
      <c r="Z971" s="2">
        <f>1*10*9.80000000000001</f>
        <v>98.000000000000099</v>
      </c>
      <c r="AA971" s="4">
        <v>1</v>
      </c>
      <c r="AB971" s="4">
        <v>10</v>
      </c>
      <c r="AC971" s="4">
        <v>9.8000000000000114</v>
      </c>
      <c r="AD971" s="2">
        <f>1*5.05*8.80000000000001</f>
        <v>44.440000000000047</v>
      </c>
      <c r="AE971" s="4">
        <v>1</v>
      </c>
      <c r="AF971" s="4">
        <v>5.05</v>
      </c>
      <c r="AG971" s="4">
        <v>8.8000000000000114</v>
      </c>
      <c r="AH971" s="2">
        <f>1*10.05*7.8</f>
        <v>78.39</v>
      </c>
      <c r="AI971" s="4">
        <v>1</v>
      </c>
      <c r="AJ971" s="4">
        <v>10.050000000000001</v>
      </c>
      <c r="AK971" s="4">
        <v>7.7999999999999972</v>
      </c>
    </row>
    <row r="972" spans="22:37" x14ac:dyDescent="0.25">
      <c r="V972" s="2">
        <f>1*5*1.85</f>
        <v>9.25</v>
      </c>
      <c r="W972" s="4">
        <v>1</v>
      </c>
      <c r="X972" s="4">
        <v>5</v>
      </c>
      <c r="Y972" s="4">
        <v>1.8500000000000008</v>
      </c>
      <c r="Z972" s="2">
        <f>1*10*10.8</f>
        <v>108</v>
      </c>
      <c r="AA972" s="4">
        <v>1</v>
      </c>
      <c r="AB972" s="4">
        <v>10</v>
      </c>
      <c r="AC972" s="4">
        <v>10.800000000000011</v>
      </c>
      <c r="AD972" s="2">
        <f>1*5.05*9.80000000000001</f>
        <v>49.490000000000045</v>
      </c>
      <c r="AE972" s="4">
        <v>1</v>
      </c>
      <c r="AF972" s="4">
        <v>5.05</v>
      </c>
      <c r="AG972" s="4">
        <v>9.8000000000000114</v>
      </c>
      <c r="AH972" s="2">
        <f>1*10.05*8.80000000000001</f>
        <v>88.440000000000097</v>
      </c>
      <c r="AI972" s="4">
        <v>1</v>
      </c>
      <c r="AJ972" s="4">
        <v>10.050000000000001</v>
      </c>
      <c r="AK972" s="4">
        <v>8.8000000000000114</v>
      </c>
    </row>
    <row r="973" spans="22:37" x14ac:dyDescent="0.25">
      <c r="V973" s="2">
        <f>1*5*2.85</f>
        <v>14.25</v>
      </c>
      <c r="W973" s="4">
        <v>1</v>
      </c>
      <c r="X973" s="4">
        <v>5</v>
      </c>
      <c r="Y973" s="4">
        <v>2.849999999999997</v>
      </c>
      <c r="Z973" s="2">
        <f>1*10*1.85</f>
        <v>18.5</v>
      </c>
      <c r="AA973" s="4">
        <v>1</v>
      </c>
      <c r="AB973" s="4">
        <v>10</v>
      </c>
      <c r="AC973" s="4">
        <v>1.8500000000000008</v>
      </c>
      <c r="AD973" s="2">
        <f>1*5.05*10.8</f>
        <v>54.54</v>
      </c>
      <c r="AE973" s="4">
        <v>1</v>
      </c>
      <c r="AF973" s="4">
        <v>5.05</v>
      </c>
      <c r="AG973" s="4">
        <v>10.800000000000011</v>
      </c>
      <c r="AH973" s="2">
        <f>1*10.05*9.80000000000001</f>
        <v>98.490000000000109</v>
      </c>
      <c r="AI973" s="4">
        <v>1</v>
      </c>
      <c r="AJ973" s="4">
        <v>10.050000000000001</v>
      </c>
      <c r="AK973" s="4">
        <v>9.8000000000000114</v>
      </c>
    </row>
    <row r="974" spans="22:37" x14ac:dyDescent="0.25">
      <c r="V974" s="2">
        <f>1*5*3.85</f>
        <v>19.25</v>
      </c>
      <c r="W974" s="4">
        <v>1</v>
      </c>
      <c r="X974" s="4">
        <v>5</v>
      </c>
      <c r="Y974" s="4">
        <v>3.849999999999997</v>
      </c>
      <c r="Z974" s="2">
        <f>1*10*2.85</f>
        <v>28.5</v>
      </c>
      <c r="AA974" s="4">
        <v>1</v>
      </c>
      <c r="AB974" s="4">
        <v>10</v>
      </c>
      <c r="AC974" s="4">
        <v>2.849999999999997</v>
      </c>
      <c r="AD974" s="2">
        <f>1*5.05*1.85</f>
        <v>9.3424999999999994</v>
      </c>
      <c r="AE974" s="4">
        <v>1</v>
      </c>
      <c r="AF974" s="4">
        <v>5.05</v>
      </c>
      <c r="AG974" s="4">
        <v>1.8500000000000008</v>
      </c>
      <c r="AH974" s="2">
        <f>1*10.05*10.8</f>
        <v>108.54000000000002</v>
      </c>
      <c r="AI974" s="4">
        <v>1</v>
      </c>
      <c r="AJ974" s="4">
        <v>10.050000000000001</v>
      </c>
      <c r="AK974" s="4">
        <v>10.800000000000011</v>
      </c>
    </row>
    <row r="975" spans="22:37" x14ac:dyDescent="0.25">
      <c r="V975" s="2">
        <f>1*5*4.85</f>
        <v>24.25</v>
      </c>
      <c r="W975" s="4">
        <v>1</v>
      </c>
      <c r="X975" s="4">
        <v>5</v>
      </c>
      <c r="Y975" s="4">
        <v>4.849999999999997</v>
      </c>
      <c r="Z975" s="2">
        <f>1*10*3.85</f>
        <v>38.5</v>
      </c>
      <c r="AA975" s="4">
        <v>1</v>
      </c>
      <c r="AB975" s="4">
        <v>10</v>
      </c>
      <c r="AC975" s="4">
        <v>3.849999999999997</v>
      </c>
      <c r="AD975" s="2">
        <f>1*5.05*2.85</f>
        <v>14.3925</v>
      </c>
      <c r="AE975" s="4">
        <v>1</v>
      </c>
      <c r="AF975" s="4">
        <v>5.05</v>
      </c>
      <c r="AG975" s="4">
        <v>2.849999999999997</v>
      </c>
      <c r="AH975" s="2">
        <f>1*10.05*1.85</f>
        <v>18.592500000000001</v>
      </c>
      <c r="AI975" s="4">
        <v>1</v>
      </c>
      <c r="AJ975" s="4">
        <v>10.050000000000001</v>
      </c>
      <c r="AK975" s="4">
        <v>1.8500000000000008</v>
      </c>
    </row>
    <row r="976" spans="22:37" x14ac:dyDescent="0.25">
      <c r="V976" s="2">
        <f>1*5*5.85</f>
        <v>29.25</v>
      </c>
      <c r="W976" s="4">
        <v>1</v>
      </c>
      <c r="X976" s="4">
        <v>5</v>
      </c>
      <c r="Y976" s="4">
        <v>5.849999999999997</v>
      </c>
      <c r="Z976" s="2">
        <f>1*10*4.85</f>
        <v>48.5</v>
      </c>
      <c r="AA976" s="4">
        <v>1</v>
      </c>
      <c r="AB976" s="4">
        <v>10</v>
      </c>
      <c r="AC976" s="4">
        <v>4.849999999999997</v>
      </c>
      <c r="AD976" s="2">
        <f>1*5.05*3.85</f>
        <v>19.442499999999999</v>
      </c>
      <c r="AE976" s="4">
        <v>1</v>
      </c>
      <c r="AF976" s="4">
        <v>5.05</v>
      </c>
      <c r="AG976" s="4">
        <v>3.849999999999997</v>
      </c>
      <c r="AH976" s="2">
        <f>1*10.05*2.85</f>
        <v>28.642500000000002</v>
      </c>
      <c r="AI976" s="4">
        <v>1</v>
      </c>
      <c r="AJ976" s="4">
        <v>10.050000000000001</v>
      </c>
      <c r="AK976" s="4">
        <v>2.849999999999997</v>
      </c>
    </row>
    <row r="977" spans="22:37" x14ac:dyDescent="0.25">
      <c r="V977" s="2">
        <f>1*5*6.85</f>
        <v>34.25</v>
      </c>
      <c r="W977" s="4">
        <v>1</v>
      </c>
      <c r="X977" s="4">
        <v>5</v>
      </c>
      <c r="Y977" s="4">
        <v>6.849999999999997</v>
      </c>
      <c r="Z977" s="2">
        <f>1*10*5.85</f>
        <v>58.5</v>
      </c>
      <c r="AA977" s="4">
        <v>1</v>
      </c>
      <c r="AB977" s="4">
        <v>10</v>
      </c>
      <c r="AC977" s="4">
        <v>5.849999999999997</v>
      </c>
      <c r="AD977" s="2">
        <f>1*5.05*4.85</f>
        <v>24.492499999999996</v>
      </c>
      <c r="AE977" s="4">
        <v>1</v>
      </c>
      <c r="AF977" s="4">
        <v>5.05</v>
      </c>
      <c r="AG977" s="4">
        <v>4.849999999999997</v>
      </c>
      <c r="AH977" s="2">
        <f>1*10.05*3.85</f>
        <v>38.692500000000003</v>
      </c>
      <c r="AI977" s="4">
        <v>1</v>
      </c>
      <c r="AJ977" s="4">
        <v>10.050000000000001</v>
      </c>
      <c r="AK977" s="4">
        <v>3.849999999999997</v>
      </c>
    </row>
    <row r="978" spans="22:37" x14ac:dyDescent="0.25">
      <c r="V978" s="2">
        <f>1*5*7.85</f>
        <v>39.25</v>
      </c>
      <c r="W978" s="4">
        <v>1</v>
      </c>
      <c r="X978" s="4">
        <v>5</v>
      </c>
      <c r="Y978" s="4">
        <v>7.849999999999997</v>
      </c>
      <c r="Z978" s="2">
        <f>1*10*6.85</f>
        <v>68.5</v>
      </c>
      <c r="AA978" s="4">
        <v>1</v>
      </c>
      <c r="AB978" s="4">
        <v>10</v>
      </c>
      <c r="AC978" s="4">
        <v>6.849999999999997</v>
      </c>
      <c r="AD978" s="2">
        <f>1*5.05*5.85</f>
        <v>29.542499999999997</v>
      </c>
      <c r="AE978" s="4">
        <v>1</v>
      </c>
      <c r="AF978" s="4">
        <v>5.05</v>
      </c>
      <c r="AG978" s="4">
        <v>5.849999999999997</v>
      </c>
      <c r="AH978" s="2">
        <f>1*10.05*4.85</f>
        <v>48.7425</v>
      </c>
      <c r="AI978" s="4">
        <v>1</v>
      </c>
      <c r="AJ978" s="4">
        <v>10.050000000000001</v>
      </c>
      <c r="AK978" s="4">
        <v>4.849999999999997</v>
      </c>
    </row>
    <row r="979" spans="22:37" x14ac:dyDescent="0.25">
      <c r="V979" s="2">
        <f>1*5*8.85000000000001</f>
        <v>44.25000000000005</v>
      </c>
      <c r="W979" s="4">
        <v>1</v>
      </c>
      <c r="X979" s="4">
        <v>5</v>
      </c>
      <c r="Y979" s="4">
        <v>8.8500000000000121</v>
      </c>
      <c r="Z979" s="2">
        <f>1*10*7.85</f>
        <v>78.5</v>
      </c>
      <c r="AA979" s="4">
        <v>1</v>
      </c>
      <c r="AB979" s="4">
        <v>10</v>
      </c>
      <c r="AC979" s="4">
        <v>7.849999999999997</v>
      </c>
      <c r="AD979" s="2">
        <f>1*5.05*6.85</f>
        <v>34.592499999999994</v>
      </c>
      <c r="AE979" s="4">
        <v>1</v>
      </c>
      <c r="AF979" s="4">
        <v>5.05</v>
      </c>
      <c r="AG979" s="4">
        <v>6.849999999999997</v>
      </c>
      <c r="AH979" s="2">
        <f>1*10.05*5.85</f>
        <v>58.792500000000004</v>
      </c>
      <c r="AI979" s="4">
        <v>1</v>
      </c>
      <c r="AJ979" s="4">
        <v>10.050000000000001</v>
      </c>
      <c r="AK979" s="4">
        <v>5.849999999999997</v>
      </c>
    </row>
    <row r="980" spans="22:37" x14ac:dyDescent="0.25">
      <c r="V980" s="2">
        <f>1*5*9.85000000000001</f>
        <v>49.25000000000005</v>
      </c>
      <c r="W980" s="4">
        <v>1</v>
      </c>
      <c r="X980" s="4">
        <v>5</v>
      </c>
      <c r="Y980" s="4">
        <v>9.8500000000000121</v>
      </c>
      <c r="Z980" s="2">
        <f>1*10*8.85000000000001</f>
        <v>88.500000000000099</v>
      </c>
      <c r="AA980" s="4">
        <v>1</v>
      </c>
      <c r="AB980" s="4">
        <v>10</v>
      </c>
      <c r="AC980" s="4">
        <v>8.8500000000000121</v>
      </c>
      <c r="AD980" s="2">
        <f>1*5.05*7.85</f>
        <v>39.642499999999998</v>
      </c>
      <c r="AE980" s="4">
        <v>1</v>
      </c>
      <c r="AF980" s="4">
        <v>5.05</v>
      </c>
      <c r="AG980" s="4">
        <v>7.849999999999997</v>
      </c>
      <c r="AH980" s="2">
        <f>1*10.05*6.85</f>
        <v>68.842500000000001</v>
      </c>
      <c r="AI980" s="4">
        <v>1</v>
      </c>
      <c r="AJ980" s="4">
        <v>10.050000000000001</v>
      </c>
      <c r="AK980" s="4">
        <v>6.849999999999997</v>
      </c>
    </row>
    <row r="981" spans="22:37" x14ac:dyDescent="0.25">
      <c r="V981" s="2">
        <f>1*5*10.85</f>
        <v>54.25</v>
      </c>
      <c r="W981" s="4">
        <v>1</v>
      </c>
      <c r="X981" s="4">
        <v>5</v>
      </c>
      <c r="Y981" s="4">
        <v>10.850000000000012</v>
      </c>
      <c r="Z981" s="2">
        <f>1*10*9.85000000000001</f>
        <v>98.500000000000099</v>
      </c>
      <c r="AA981" s="4">
        <v>1</v>
      </c>
      <c r="AB981" s="4">
        <v>10</v>
      </c>
      <c r="AC981" s="4">
        <v>9.8500000000000121</v>
      </c>
      <c r="AD981" s="2">
        <f>1*5.05*8.85000000000001</f>
        <v>44.692500000000052</v>
      </c>
      <c r="AE981" s="4">
        <v>1</v>
      </c>
      <c r="AF981" s="4">
        <v>5.05</v>
      </c>
      <c r="AG981" s="4">
        <v>8.8500000000000121</v>
      </c>
      <c r="AH981" s="2">
        <f>1*10.05*7.85</f>
        <v>78.892499999999998</v>
      </c>
      <c r="AI981" s="4">
        <v>1</v>
      </c>
      <c r="AJ981" s="4">
        <v>10.050000000000001</v>
      </c>
      <c r="AK981" s="4">
        <v>7.849999999999997</v>
      </c>
    </row>
    <row r="982" spans="22:37" x14ac:dyDescent="0.25">
      <c r="V982" s="2">
        <f>1*5*1.9</f>
        <v>9.5</v>
      </c>
      <c r="W982" s="4">
        <v>1</v>
      </c>
      <c r="X982" s="4">
        <v>5</v>
      </c>
      <c r="Y982" s="4">
        <v>1.9000000000000008</v>
      </c>
      <c r="Z982" s="2">
        <f>1*10*10.85</f>
        <v>108.5</v>
      </c>
      <c r="AA982" s="4">
        <v>1</v>
      </c>
      <c r="AB982" s="4">
        <v>10</v>
      </c>
      <c r="AC982" s="4">
        <v>10.850000000000012</v>
      </c>
      <c r="AD982" s="2">
        <f>1*5.05*9.85000000000001</f>
        <v>49.742500000000049</v>
      </c>
      <c r="AE982" s="4">
        <v>1</v>
      </c>
      <c r="AF982" s="4">
        <v>5.05</v>
      </c>
      <c r="AG982" s="4">
        <v>9.8500000000000121</v>
      </c>
      <c r="AH982" s="2">
        <f>1*10.05*8.85000000000001</f>
        <v>88.942500000000109</v>
      </c>
      <c r="AI982" s="4">
        <v>1</v>
      </c>
      <c r="AJ982" s="4">
        <v>10.050000000000001</v>
      </c>
      <c r="AK982" s="4">
        <v>8.8500000000000121</v>
      </c>
    </row>
    <row r="983" spans="22:37" x14ac:dyDescent="0.25">
      <c r="V983" s="2">
        <f>1*5*2.9</f>
        <v>14.5</v>
      </c>
      <c r="W983" s="4">
        <v>1</v>
      </c>
      <c r="X983" s="4">
        <v>5</v>
      </c>
      <c r="Y983" s="4">
        <v>2.8999999999999968</v>
      </c>
      <c r="Z983" s="2">
        <f>1*10*1.9</f>
        <v>19</v>
      </c>
      <c r="AA983" s="4">
        <v>1</v>
      </c>
      <c r="AB983" s="4">
        <v>10</v>
      </c>
      <c r="AC983" s="4">
        <v>1.9000000000000008</v>
      </c>
      <c r="AD983" s="2">
        <f>1*5.05*10.85</f>
        <v>54.792499999999997</v>
      </c>
      <c r="AE983" s="4">
        <v>1</v>
      </c>
      <c r="AF983" s="4">
        <v>5.05</v>
      </c>
      <c r="AG983" s="4">
        <v>10.850000000000012</v>
      </c>
      <c r="AH983" s="2">
        <f>1*10.05*9.85000000000001</f>
        <v>98.992500000000106</v>
      </c>
      <c r="AI983" s="4">
        <v>1</v>
      </c>
      <c r="AJ983" s="4">
        <v>10.050000000000001</v>
      </c>
      <c r="AK983" s="4">
        <v>9.8500000000000121</v>
      </c>
    </row>
    <row r="984" spans="22:37" x14ac:dyDescent="0.25">
      <c r="V984" s="2">
        <f>1*5*3.9</f>
        <v>19.5</v>
      </c>
      <c r="W984" s="4">
        <v>1</v>
      </c>
      <c r="X984" s="4">
        <v>5</v>
      </c>
      <c r="Y984" s="4">
        <v>3.8999999999999968</v>
      </c>
      <c r="Z984" s="2">
        <f>1*10*2.9</f>
        <v>29</v>
      </c>
      <c r="AA984" s="4">
        <v>1</v>
      </c>
      <c r="AB984" s="4">
        <v>10</v>
      </c>
      <c r="AC984" s="4">
        <v>2.8999999999999968</v>
      </c>
      <c r="AD984" s="2">
        <f>1*5.05*1.9</f>
        <v>9.5949999999999989</v>
      </c>
      <c r="AE984" s="4">
        <v>1</v>
      </c>
      <c r="AF984" s="4">
        <v>5.05</v>
      </c>
      <c r="AG984" s="4">
        <v>1.9000000000000008</v>
      </c>
      <c r="AH984" s="2">
        <f>1*10.05*10.85</f>
        <v>109.0425</v>
      </c>
      <c r="AI984" s="4">
        <v>1</v>
      </c>
      <c r="AJ984" s="4">
        <v>10.050000000000001</v>
      </c>
      <c r="AK984" s="4">
        <v>10.850000000000012</v>
      </c>
    </row>
    <row r="985" spans="22:37" x14ac:dyDescent="0.25">
      <c r="V985" s="2">
        <f>1*5*4.9</f>
        <v>24.5</v>
      </c>
      <c r="W985" s="4">
        <v>1</v>
      </c>
      <c r="X985" s="4">
        <v>5</v>
      </c>
      <c r="Y985" s="4">
        <v>4.8999999999999968</v>
      </c>
      <c r="Z985" s="2">
        <f>1*10*3.9</f>
        <v>39</v>
      </c>
      <c r="AA985" s="4">
        <v>1</v>
      </c>
      <c r="AB985" s="4">
        <v>10</v>
      </c>
      <c r="AC985" s="4">
        <v>3.8999999999999968</v>
      </c>
      <c r="AD985" s="2">
        <f>1*5.05*2.9</f>
        <v>14.645</v>
      </c>
      <c r="AE985" s="4">
        <v>1</v>
      </c>
      <c r="AF985" s="4">
        <v>5.05</v>
      </c>
      <c r="AG985" s="4">
        <v>2.8999999999999968</v>
      </c>
      <c r="AH985" s="2">
        <f>1*10.05*1.9</f>
        <v>19.094999999999999</v>
      </c>
      <c r="AI985" s="4">
        <v>1</v>
      </c>
      <c r="AJ985" s="4">
        <v>10.050000000000001</v>
      </c>
      <c r="AK985" s="4">
        <v>1.9000000000000008</v>
      </c>
    </row>
    <row r="986" spans="22:37" x14ac:dyDescent="0.25">
      <c r="V986" s="2">
        <f>1*5*5.9</f>
        <v>29.5</v>
      </c>
      <c r="W986" s="4">
        <v>1</v>
      </c>
      <c r="X986" s="4">
        <v>5</v>
      </c>
      <c r="Y986" s="4">
        <v>5.8999999999999968</v>
      </c>
      <c r="Z986" s="2">
        <f>1*10*4.9</f>
        <v>49</v>
      </c>
      <c r="AA986" s="4">
        <v>1</v>
      </c>
      <c r="AB986" s="4">
        <v>10</v>
      </c>
      <c r="AC986" s="4">
        <v>4.8999999999999968</v>
      </c>
      <c r="AD986" s="2">
        <f>1*5.05*3.9</f>
        <v>19.695</v>
      </c>
      <c r="AE986" s="4">
        <v>1</v>
      </c>
      <c r="AF986" s="4">
        <v>5.05</v>
      </c>
      <c r="AG986" s="4">
        <v>3.8999999999999968</v>
      </c>
      <c r="AH986" s="2">
        <f>1*10.05*2.9</f>
        <v>29.145</v>
      </c>
      <c r="AI986" s="4">
        <v>1</v>
      </c>
      <c r="AJ986" s="4">
        <v>10.050000000000001</v>
      </c>
      <c r="AK986" s="4">
        <v>2.8999999999999968</v>
      </c>
    </row>
    <row r="987" spans="22:37" x14ac:dyDescent="0.25">
      <c r="V987" s="2">
        <f>1*5*6.9</f>
        <v>34.5</v>
      </c>
      <c r="W987" s="4">
        <v>1</v>
      </c>
      <c r="X987" s="4">
        <v>5</v>
      </c>
      <c r="Y987" s="4">
        <v>6.8999999999999968</v>
      </c>
      <c r="Z987" s="2">
        <f>1*10*5.9</f>
        <v>59</v>
      </c>
      <c r="AA987" s="4">
        <v>1</v>
      </c>
      <c r="AB987" s="4">
        <v>10</v>
      </c>
      <c r="AC987" s="4">
        <v>5.8999999999999968</v>
      </c>
      <c r="AD987" s="2">
        <f>1*5.05*4.9</f>
        <v>24.745000000000001</v>
      </c>
      <c r="AE987" s="4">
        <v>1</v>
      </c>
      <c r="AF987" s="4">
        <v>5.05</v>
      </c>
      <c r="AG987" s="4">
        <v>4.8999999999999968</v>
      </c>
      <c r="AH987" s="2">
        <f>1*10.05*3.9</f>
        <v>39.195</v>
      </c>
      <c r="AI987" s="4">
        <v>1</v>
      </c>
      <c r="AJ987" s="4">
        <v>10.050000000000001</v>
      </c>
      <c r="AK987" s="4">
        <v>3.8999999999999968</v>
      </c>
    </row>
    <row r="988" spans="22:37" x14ac:dyDescent="0.25">
      <c r="V988" s="2">
        <f>1*5*7.9</f>
        <v>39.5</v>
      </c>
      <c r="W988" s="4">
        <v>1</v>
      </c>
      <c r="X988" s="4">
        <v>5</v>
      </c>
      <c r="Y988" s="4">
        <v>7.8999999999999968</v>
      </c>
      <c r="Z988" s="2">
        <f>1*10*6.9</f>
        <v>69</v>
      </c>
      <c r="AA988" s="4">
        <v>1</v>
      </c>
      <c r="AB988" s="4">
        <v>10</v>
      </c>
      <c r="AC988" s="4">
        <v>6.8999999999999968</v>
      </c>
      <c r="AD988" s="2">
        <f>1*5.05*5.9</f>
        <v>29.795000000000002</v>
      </c>
      <c r="AE988" s="4">
        <v>1</v>
      </c>
      <c r="AF988" s="4">
        <v>5.05</v>
      </c>
      <c r="AG988" s="4">
        <v>5.8999999999999968</v>
      </c>
      <c r="AH988" s="2">
        <f>1*10.05*4.9</f>
        <v>49.245000000000005</v>
      </c>
      <c r="AI988" s="4">
        <v>1</v>
      </c>
      <c r="AJ988" s="4">
        <v>10.050000000000001</v>
      </c>
      <c r="AK988" s="4">
        <v>4.8999999999999968</v>
      </c>
    </row>
    <row r="989" spans="22:37" x14ac:dyDescent="0.25">
      <c r="V989" s="2">
        <f>1*5*8.90000000000001</f>
        <v>44.500000000000043</v>
      </c>
      <c r="W989" s="4">
        <v>1</v>
      </c>
      <c r="X989" s="4">
        <v>5</v>
      </c>
      <c r="Y989" s="4">
        <v>8.9000000000000128</v>
      </c>
      <c r="Z989" s="2">
        <f>1*10*7.9</f>
        <v>79</v>
      </c>
      <c r="AA989" s="4">
        <v>1</v>
      </c>
      <c r="AB989" s="4">
        <v>10</v>
      </c>
      <c r="AC989" s="4">
        <v>7.8999999999999968</v>
      </c>
      <c r="AD989" s="2">
        <f>1*5.05*6.9</f>
        <v>34.844999999999999</v>
      </c>
      <c r="AE989" s="4">
        <v>1</v>
      </c>
      <c r="AF989" s="4">
        <v>5.05</v>
      </c>
      <c r="AG989" s="4">
        <v>6.8999999999999968</v>
      </c>
      <c r="AH989" s="2">
        <f>1*10.05*5.9</f>
        <v>59.295000000000009</v>
      </c>
      <c r="AI989" s="4">
        <v>1</v>
      </c>
      <c r="AJ989" s="4">
        <v>10.050000000000001</v>
      </c>
      <c r="AK989" s="4">
        <v>5.8999999999999968</v>
      </c>
    </row>
    <row r="990" spans="22:37" x14ac:dyDescent="0.25">
      <c r="V990" s="2">
        <f>1*5*9.90000000000001</f>
        <v>49.500000000000043</v>
      </c>
      <c r="W990" s="4">
        <v>1</v>
      </c>
      <c r="X990" s="4">
        <v>5</v>
      </c>
      <c r="Y990" s="4">
        <v>9.9000000000000128</v>
      </c>
      <c r="Z990" s="2">
        <f>1*10*8.90000000000001</f>
        <v>89.000000000000085</v>
      </c>
      <c r="AA990" s="4">
        <v>1</v>
      </c>
      <c r="AB990" s="4">
        <v>10</v>
      </c>
      <c r="AC990" s="4">
        <v>8.9000000000000128</v>
      </c>
      <c r="AD990" s="2">
        <f>1*5.05*7.9</f>
        <v>39.895000000000003</v>
      </c>
      <c r="AE990" s="4">
        <v>1</v>
      </c>
      <c r="AF990" s="4">
        <v>5.05</v>
      </c>
      <c r="AG990" s="4">
        <v>7.8999999999999968</v>
      </c>
      <c r="AH990" s="2">
        <f>1*10.05*6.9</f>
        <v>69.345000000000013</v>
      </c>
      <c r="AI990" s="4">
        <v>1</v>
      </c>
      <c r="AJ990" s="4">
        <v>10.050000000000001</v>
      </c>
      <c r="AK990" s="4">
        <v>6.8999999999999968</v>
      </c>
    </row>
    <row r="991" spans="22:37" x14ac:dyDescent="0.25">
      <c r="V991" s="2">
        <f>1*5*10.9</f>
        <v>54.5</v>
      </c>
      <c r="W991" s="4">
        <v>1</v>
      </c>
      <c r="X991" s="4">
        <v>5</v>
      </c>
      <c r="Y991" s="4">
        <v>10.900000000000013</v>
      </c>
      <c r="Z991" s="2">
        <f>1*10*9.90000000000001</f>
        <v>99.000000000000085</v>
      </c>
      <c r="AA991" s="4">
        <v>1</v>
      </c>
      <c r="AB991" s="4">
        <v>10</v>
      </c>
      <c r="AC991" s="4">
        <v>9.9000000000000128</v>
      </c>
      <c r="AD991" s="2">
        <f>1*5.05*8.90000000000001</f>
        <v>44.945000000000043</v>
      </c>
      <c r="AE991" s="4">
        <v>1</v>
      </c>
      <c r="AF991" s="4">
        <v>5.05</v>
      </c>
      <c r="AG991" s="4">
        <v>8.9000000000000128</v>
      </c>
      <c r="AH991" s="2">
        <f>1*10.05*7.9</f>
        <v>79.39500000000001</v>
      </c>
      <c r="AI991" s="4">
        <v>1</v>
      </c>
      <c r="AJ991" s="4">
        <v>10.050000000000001</v>
      </c>
      <c r="AK991" s="4">
        <v>7.8999999999999968</v>
      </c>
    </row>
    <row r="992" spans="22:37" x14ac:dyDescent="0.25">
      <c r="V992" s="2">
        <f>1*5*1.95</f>
        <v>9.75</v>
      </c>
      <c r="W992" s="4">
        <v>1</v>
      </c>
      <c r="X992" s="4">
        <v>5</v>
      </c>
      <c r="Y992" s="4">
        <v>1.9500000000000008</v>
      </c>
      <c r="Z992" s="2">
        <f>1*10*10.9</f>
        <v>109</v>
      </c>
      <c r="AA992" s="4">
        <v>1</v>
      </c>
      <c r="AB992" s="4">
        <v>10</v>
      </c>
      <c r="AC992" s="4">
        <v>10.900000000000013</v>
      </c>
      <c r="AD992" s="2">
        <f>1*5.05*9.90000000000001</f>
        <v>49.995000000000047</v>
      </c>
      <c r="AE992" s="4">
        <v>1</v>
      </c>
      <c r="AF992" s="4">
        <v>5.05</v>
      </c>
      <c r="AG992" s="4">
        <v>9.9000000000000128</v>
      </c>
      <c r="AH992" s="2">
        <f>1*10.05*8.90000000000001</f>
        <v>89.445000000000093</v>
      </c>
      <c r="AI992" s="4">
        <v>1</v>
      </c>
      <c r="AJ992" s="4">
        <v>10.050000000000001</v>
      </c>
      <c r="AK992" s="4">
        <v>8.9000000000000128</v>
      </c>
    </row>
    <row r="993" spans="22:37" x14ac:dyDescent="0.25">
      <c r="V993" s="2">
        <f>1*5*2.95</f>
        <v>14.75</v>
      </c>
      <c r="W993" s="4">
        <v>1</v>
      </c>
      <c r="X993" s="4">
        <v>5</v>
      </c>
      <c r="Y993" s="4">
        <v>2.9499999999999966</v>
      </c>
      <c r="Z993" s="2">
        <f>1*10*1.95</f>
        <v>19.5</v>
      </c>
      <c r="AA993" s="4">
        <v>1</v>
      </c>
      <c r="AB993" s="4">
        <v>10</v>
      </c>
      <c r="AC993" s="4">
        <v>1.9500000000000008</v>
      </c>
      <c r="AD993" s="2">
        <f>1*5.05*10.9</f>
        <v>55.045000000000002</v>
      </c>
      <c r="AE993" s="4">
        <v>1</v>
      </c>
      <c r="AF993" s="4">
        <v>5.05</v>
      </c>
      <c r="AG993" s="4">
        <v>10.900000000000013</v>
      </c>
      <c r="AH993" s="2">
        <f>1*10.05*9.90000000000001</f>
        <v>99.495000000000104</v>
      </c>
      <c r="AI993" s="4">
        <v>1</v>
      </c>
      <c r="AJ993" s="4">
        <v>10.050000000000001</v>
      </c>
      <c r="AK993" s="4">
        <v>9.9000000000000128</v>
      </c>
    </row>
    <row r="994" spans="22:37" x14ac:dyDescent="0.25">
      <c r="V994" s="2">
        <f>1*5*3.95</f>
        <v>19.75</v>
      </c>
      <c r="W994" s="4">
        <v>1</v>
      </c>
      <c r="X994" s="4">
        <v>5</v>
      </c>
      <c r="Y994" s="4">
        <v>3.9499999999999966</v>
      </c>
      <c r="Z994" s="2">
        <f>1*10*2.95</f>
        <v>29.5</v>
      </c>
      <c r="AA994" s="4">
        <v>1</v>
      </c>
      <c r="AB994" s="4">
        <v>10</v>
      </c>
      <c r="AC994" s="4">
        <v>2.9499999999999966</v>
      </c>
      <c r="AD994" s="2">
        <f>1*5.05*1.95</f>
        <v>9.8475000000000001</v>
      </c>
      <c r="AE994" s="4">
        <v>1</v>
      </c>
      <c r="AF994" s="4">
        <v>5.05</v>
      </c>
      <c r="AG994" s="4">
        <v>1.9500000000000008</v>
      </c>
      <c r="AH994" s="2">
        <f>1*10.05*10.9</f>
        <v>109.54500000000002</v>
      </c>
      <c r="AI994" s="4">
        <v>1</v>
      </c>
      <c r="AJ994" s="4">
        <v>10.050000000000001</v>
      </c>
      <c r="AK994" s="4">
        <v>10.900000000000013</v>
      </c>
    </row>
    <row r="995" spans="22:37" x14ac:dyDescent="0.25">
      <c r="V995" s="2">
        <f>1*5*4.95</f>
        <v>24.75</v>
      </c>
      <c r="W995" s="4">
        <v>1</v>
      </c>
      <c r="X995" s="4">
        <v>5</v>
      </c>
      <c r="Y995" s="4">
        <v>4.9499999999999966</v>
      </c>
      <c r="Z995" s="2">
        <f>1*10*3.95</f>
        <v>39.5</v>
      </c>
      <c r="AA995" s="4">
        <v>1</v>
      </c>
      <c r="AB995" s="4">
        <v>10</v>
      </c>
      <c r="AC995" s="4">
        <v>3.9499999999999966</v>
      </c>
      <c r="AD995" s="2">
        <f>1*5.05*2.95</f>
        <v>14.897500000000001</v>
      </c>
      <c r="AE995" s="4">
        <v>1</v>
      </c>
      <c r="AF995" s="4">
        <v>5.05</v>
      </c>
      <c r="AG995" s="4">
        <v>2.9499999999999966</v>
      </c>
      <c r="AH995" s="2">
        <f>1*10.05*1.95</f>
        <v>19.5975</v>
      </c>
      <c r="AI995" s="4">
        <v>1</v>
      </c>
      <c r="AJ995" s="4">
        <v>10.050000000000001</v>
      </c>
      <c r="AK995" s="4">
        <v>1.9500000000000008</v>
      </c>
    </row>
    <row r="996" spans="22:37" x14ac:dyDescent="0.25">
      <c r="V996" s="2">
        <f>1*5*5.95</f>
        <v>29.75</v>
      </c>
      <c r="W996" s="4">
        <v>1</v>
      </c>
      <c r="X996" s="4">
        <v>5</v>
      </c>
      <c r="Y996" s="4">
        <v>5.9499999999999966</v>
      </c>
      <c r="Z996" s="2">
        <f>1*10*4.95</f>
        <v>49.5</v>
      </c>
      <c r="AA996" s="4">
        <v>1</v>
      </c>
      <c r="AB996" s="4">
        <v>10</v>
      </c>
      <c r="AC996" s="4">
        <v>4.9499999999999966</v>
      </c>
      <c r="AD996" s="2">
        <f>1*5.05*3.95</f>
        <v>19.947500000000002</v>
      </c>
      <c r="AE996" s="4">
        <v>1</v>
      </c>
      <c r="AF996" s="4">
        <v>5.05</v>
      </c>
      <c r="AG996" s="4">
        <v>3.9499999999999966</v>
      </c>
      <c r="AH996" s="2">
        <f>1*10.05*2.95</f>
        <v>29.647500000000004</v>
      </c>
      <c r="AI996" s="4">
        <v>1</v>
      </c>
      <c r="AJ996" s="4">
        <v>10.050000000000001</v>
      </c>
      <c r="AK996" s="4">
        <v>2.9499999999999966</v>
      </c>
    </row>
    <row r="997" spans="22:37" x14ac:dyDescent="0.25">
      <c r="V997" s="2">
        <f>1*5*6.95</f>
        <v>34.75</v>
      </c>
      <c r="W997" s="4">
        <v>1</v>
      </c>
      <c r="X997" s="4">
        <v>5</v>
      </c>
      <c r="Y997" s="4">
        <v>6.9499999999999966</v>
      </c>
      <c r="Z997" s="2">
        <f>1*10*5.95</f>
        <v>59.5</v>
      </c>
      <c r="AA997" s="4">
        <v>1</v>
      </c>
      <c r="AB997" s="4">
        <v>10</v>
      </c>
      <c r="AC997" s="4">
        <v>5.9499999999999966</v>
      </c>
      <c r="AD997" s="2">
        <f>1*5.05*4.95</f>
        <v>24.997499999999999</v>
      </c>
      <c r="AE997" s="4">
        <v>1</v>
      </c>
      <c r="AF997" s="4">
        <v>5.05</v>
      </c>
      <c r="AG997" s="4">
        <v>4.9499999999999966</v>
      </c>
      <c r="AH997" s="2">
        <f>1*10.05*3.95</f>
        <v>39.697500000000005</v>
      </c>
      <c r="AI997" s="4">
        <v>1</v>
      </c>
      <c r="AJ997" s="4">
        <v>10.050000000000001</v>
      </c>
      <c r="AK997" s="4">
        <v>3.9499999999999966</v>
      </c>
    </row>
    <row r="998" spans="22:37" x14ac:dyDescent="0.25">
      <c r="V998" s="2">
        <f>1*5*7.95</f>
        <v>39.75</v>
      </c>
      <c r="W998" s="4">
        <v>1</v>
      </c>
      <c r="X998" s="4">
        <v>5</v>
      </c>
      <c r="Y998" s="4">
        <v>7.9499999999999966</v>
      </c>
      <c r="Z998" s="2">
        <f>1*10*6.95</f>
        <v>69.5</v>
      </c>
      <c r="AA998" s="4">
        <v>1</v>
      </c>
      <c r="AB998" s="4">
        <v>10</v>
      </c>
      <c r="AC998" s="4">
        <v>6.9499999999999966</v>
      </c>
      <c r="AD998" s="2">
        <f>1*5.05*5.95</f>
        <v>30.047499999999999</v>
      </c>
      <c r="AE998" s="4">
        <v>1</v>
      </c>
      <c r="AF998" s="4">
        <v>5.05</v>
      </c>
      <c r="AG998" s="4">
        <v>5.9499999999999966</v>
      </c>
      <c r="AH998" s="2">
        <f>1*10.05*4.95</f>
        <v>49.747500000000002</v>
      </c>
      <c r="AI998" s="4">
        <v>1</v>
      </c>
      <c r="AJ998" s="4">
        <v>10.050000000000001</v>
      </c>
      <c r="AK998" s="4">
        <v>4.9499999999999966</v>
      </c>
    </row>
    <row r="999" spans="22:37" x14ac:dyDescent="0.25">
      <c r="V999" s="2">
        <f>1*5*8.95000000000001</f>
        <v>44.75000000000005</v>
      </c>
      <c r="W999" s="4">
        <v>1</v>
      </c>
      <c r="X999" s="4">
        <v>5</v>
      </c>
      <c r="Y999" s="4">
        <v>8.9500000000000135</v>
      </c>
      <c r="Z999" s="2">
        <f>1*10*7.95</f>
        <v>79.5</v>
      </c>
      <c r="AA999" s="4">
        <v>1</v>
      </c>
      <c r="AB999" s="4">
        <v>10</v>
      </c>
      <c r="AC999" s="4">
        <v>7.9499999999999966</v>
      </c>
      <c r="AD999" s="2">
        <f>1*5.05*6.95</f>
        <v>35.097499999999997</v>
      </c>
      <c r="AE999" s="4">
        <v>1</v>
      </c>
      <c r="AF999" s="4">
        <v>5.05</v>
      </c>
      <c r="AG999" s="4">
        <v>6.9499999999999966</v>
      </c>
      <c r="AH999" s="2">
        <f>1*10.05*5.95</f>
        <v>59.797500000000007</v>
      </c>
      <c r="AI999" s="4">
        <v>1</v>
      </c>
      <c r="AJ999" s="4">
        <v>10.050000000000001</v>
      </c>
      <c r="AK999" s="4">
        <v>5.9499999999999966</v>
      </c>
    </row>
    <row r="1000" spans="22:37" x14ac:dyDescent="0.25">
      <c r="V1000" s="2">
        <f>1*5*9.95000000000001</f>
        <v>49.75000000000005</v>
      </c>
      <c r="W1000" s="4">
        <v>1</v>
      </c>
      <c r="X1000" s="4">
        <v>5</v>
      </c>
      <c r="Y1000" s="4">
        <v>9.9500000000000135</v>
      </c>
      <c r="Z1000" s="2">
        <f>1*10*8.95000000000001</f>
        <v>89.500000000000099</v>
      </c>
      <c r="AA1000" s="4">
        <v>1</v>
      </c>
      <c r="AB1000" s="4">
        <v>10</v>
      </c>
      <c r="AC1000" s="4">
        <v>8.9500000000000135</v>
      </c>
      <c r="AD1000" s="2">
        <f>1*5.05*7.95</f>
        <v>40.147500000000001</v>
      </c>
      <c r="AE1000" s="4">
        <v>1</v>
      </c>
      <c r="AF1000" s="4">
        <v>5.05</v>
      </c>
      <c r="AG1000" s="4">
        <v>7.9499999999999966</v>
      </c>
      <c r="AH1000" s="2">
        <f>1*10.05*6.95</f>
        <v>69.847500000000011</v>
      </c>
      <c r="AI1000" s="4">
        <v>1</v>
      </c>
      <c r="AJ1000" s="4">
        <v>10.050000000000001</v>
      </c>
      <c r="AK1000" s="4">
        <v>6.9499999999999966</v>
      </c>
    </row>
  </sheetData>
  <autoFilter ref="V1:AO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</dc:creator>
  <cp:lastModifiedBy>Ben</cp:lastModifiedBy>
  <dcterms:created xsi:type="dcterms:W3CDTF">2020-02-07T20:52:35Z</dcterms:created>
  <dcterms:modified xsi:type="dcterms:W3CDTF">2020-02-09T12:47:42Z</dcterms:modified>
</cp:coreProperties>
</file>