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autoCompressPictures="0"/>
  <bookViews>
    <workbookView xWindow="0" yWindow="0" windowWidth="20490" windowHeight="7755" tabRatio="880" activeTab="6"/>
  </bookViews>
  <sheets>
    <sheet name="Calendrier" sheetId="12" r:id="rId1"/>
    <sheet name="Taches" sheetId="13" r:id="rId2"/>
    <sheet name="Activite" sheetId="16" r:id="rId3"/>
    <sheet name="Synthese" sheetId="14" r:id="rId4"/>
    <sheet name="Parametres" sheetId="15" r:id="rId5"/>
    <sheet name="Graphiques" sheetId="17" r:id="rId6"/>
    <sheet name="mai" sheetId="24" r:id="rId7"/>
  </sheets>
  <functionGroups builtInGroupCount="17"/>
  <definedNames>
    <definedName name="_AMO_UniqueIdentifier" hidden="1">"'c4c04b35-6b02-4607-b5ba-1d12128cac02'"</definedName>
    <definedName name="Absences">Taches!$H$3:$H$7</definedName>
    <definedName name="Administratif">Taches!$D$3:$D$7</definedName>
    <definedName name="an">Parametres!$G$1</definedName>
    <definedName name="année">Calendrier!$A$1</definedName>
    <definedName name="choix_mois" localSheetId="6">mai!$E$6</definedName>
    <definedName name="choix_mois">Activite!$E$6</definedName>
    <definedName name="Encaissement">Taches!$E$3:$E$7</definedName>
    <definedName name="FERIE">Parametres!$G$2:$G$13</definedName>
    <definedName name="jours_feries">Parametres!$F$2:$F$12</definedName>
    <definedName name="listeTaches">Taches!$A$3:$A$7</definedName>
    <definedName name="Menage">Taches!$G$3:$G$7</definedName>
    <definedName name="Merchandising">Taches!$C$3:$C$7</definedName>
    <definedName name="mois">Parametres!$B$2:$B$13</definedName>
    <definedName name="nbj_mois">Parametres!$C$2:$C$13</definedName>
    <definedName name="nom_mois">Parametres!$B$2:$B$13</definedName>
    <definedName name="num_mois">Parametres!$A$2:$A$13</definedName>
    <definedName name="premierJanvier">DATE(Calendrier!$A$1,1,1)</definedName>
    <definedName name="Rangement">Taches!$F$3:$F$7</definedName>
    <definedName name="tache">Taches!$A$1</definedName>
    <definedName name="Tâche1" localSheetId="2">Taches!C2:C8</definedName>
    <definedName name="Tâche1" localSheetId="6">Taches!C2:C8</definedName>
    <definedName name="Taches">Taches!$A$1:$A$9</definedName>
    <definedName name="Tâches">Taches!$A$3:$A$9</definedName>
    <definedName name="Vente">Taches!$B$3:$B$7</definedName>
  </definedNames>
  <calcPr calcId="145621"/>
</workbook>
</file>

<file path=xl/calcChain.xml><?xml version="1.0" encoding="utf-8"?>
<calcChain xmlns="http://schemas.openxmlformats.org/spreadsheetml/2006/main">
  <c r="AJ36" i="24" l="1"/>
  <c r="D36" i="24"/>
  <c r="AJ35" i="24"/>
  <c r="D35" i="24"/>
  <c r="AJ34" i="24"/>
  <c r="D34" i="24"/>
  <c r="AJ33" i="24"/>
  <c r="D33" i="24"/>
  <c r="AJ32" i="24"/>
  <c r="D32" i="24"/>
  <c r="AJ31" i="24"/>
  <c r="D31" i="24"/>
  <c r="AJ30" i="24"/>
  <c r="D30" i="24"/>
  <c r="AJ29" i="24"/>
  <c r="D29" i="24"/>
  <c r="AJ28" i="24"/>
  <c r="D28" i="24"/>
  <c r="AJ27" i="24"/>
  <c r="D27" i="24"/>
  <c r="AJ26" i="24"/>
  <c r="D26" i="24"/>
  <c r="AJ25" i="24"/>
  <c r="D25" i="24"/>
  <c r="AJ24" i="24"/>
  <c r="D24" i="24"/>
  <c r="AJ23" i="24"/>
  <c r="D23" i="24"/>
  <c r="AJ22" i="24"/>
  <c r="D22" i="24"/>
  <c r="AJ21" i="24"/>
  <c r="D21" i="24"/>
  <c r="AJ20" i="24"/>
  <c r="D20" i="24"/>
  <c r="AJ19" i="24"/>
  <c r="D19" i="24"/>
  <c r="AJ18" i="24"/>
  <c r="D18" i="24"/>
  <c r="AJ17" i="24"/>
  <c r="D17" i="24"/>
  <c r="AJ16" i="24"/>
  <c r="D16" i="24"/>
  <c r="AJ15" i="24"/>
  <c r="D15" i="24"/>
  <c r="AJ14" i="24"/>
  <c r="D14" i="24"/>
  <c r="AJ13" i="24"/>
  <c r="D13" i="24"/>
  <c r="AJ12" i="24"/>
  <c r="D12" i="24"/>
  <c r="AJ9" i="24"/>
  <c r="D6" i="16"/>
  <c r="E6" i="16" s="1"/>
  <c r="AE8" i="24" l="1"/>
  <c r="AC8" i="24"/>
  <c r="AA8" i="24"/>
  <c r="Y8" i="24"/>
  <c r="W8" i="24"/>
  <c r="U8" i="24"/>
  <c r="S8" i="24"/>
  <c r="Q8" i="24"/>
  <c r="O8" i="24"/>
  <c r="M8" i="24"/>
  <c r="K8" i="24"/>
  <c r="I8" i="24"/>
  <c r="G8" i="24"/>
  <c r="E8" i="24"/>
  <c r="H8" i="24"/>
  <c r="L8" i="24"/>
  <c r="P8" i="24"/>
  <c r="T8" i="24"/>
  <c r="X8" i="24"/>
  <c r="AB8" i="24"/>
  <c r="AF8" i="24"/>
  <c r="E6" i="24"/>
  <c r="F8" i="24"/>
  <c r="J8" i="24"/>
  <c r="N8" i="24"/>
  <c r="R8" i="24"/>
  <c r="V8" i="24"/>
  <c r="Z8" i="24"/>
  <c r="AD8" i="24"/>
  <c r="G1" i="15"/>
  <c r="G13" i="15" s="1"/>
  <c r="AJ9" i="16"/>
  <c r="L37" i="12"/>
  <c r="O37" i="12"/>
  <c r="R37" i="12"/>
  <c r="U37" i="12"/>
  <c r="X37" i="12"/>
  <c r="AA37" i="12"/>
  <c r="AD37" i="12"/>
  <c r="AG37" i="12"/>
  <c r="AJ37" i="12"/>
  <c r="I37" i="12"/>
  <c r="F37" i="12"/>
  <c r="C37" i="12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12" i="16"/>
  <c r="B18" i="15"/>
  <c r="AJ13" i="16"/>
  <c r="AJ14" i="16"/>
  <c r="AJ15" i="16"/>
  <c r="AJ16" i="16"/>
  <c r="AJ17" i="16"/>
  <c r="AJ18" i="16"/>
  <c r="AJ19" i="16"/>
  <c r="AJ20" i="16"/>
  <c r="AJ21" i="16"/>
  <c r="AJ22" i="16"/>
  <c r="AJ23" i="16"/>
  <c r="AJ24" i="16"/>
  <c r="AJ25" i="16"/>
  <c r="AJ26" i="16"/>
  <c r="AJ27" i="16"/>
  <c r="AJ28" i="16"/>
  <c r="AJ29" i="16"/>
  <c r="AJ30" i="16"/>
  <c r="AJ31" i="16"/>
  <c r="AJ32" i="16"/>
  <c r="AJ33" i="16"/>
  <c r="AJ34" i="16"/>
  <c r="AJ35" i="16"/>
  <c r="AJ36" i="16"/>
  <c r="AJ12" i="16"/>
  <c r="H1" i="13"/>
  <c r="G1" i="13"/>
  <c r="F1" i="13"/>
  <c r="E1" i="13"/>
  <c r="D1" i="13"/>
  <c r="C1" i="13"/>
  <c r="B1" i="13"/>
  <c r="Z10" i="24" l="1"/>
  <c r="Z7" i="24"/>
  <c r="Z9" i="24" s="1"/>
  <c r="R10" i="24"/>
  <c r="R7" i="24"/>
  <c r="R9" i="24" s="1"/>
  <c r="J10" i="24"/>
  <c r="J7" i="24"/>
  <c r="J9" i="24" s="1"/>
  <c r="AB10" i="24"/>
  <c r="AB7" i="24"/>
  <c r="AB9" i="24" s="1"/>
  <c r="T10" i="24"/>
  <c r="T7" i="24"/>
  <c r="T9" i="24" s="1"/>
  <c r="L10" i="24"/>
  <c r="L7" i="24"/>
  <c r="L9" i="24" s="1"/>
  <c r="E10" i="24"/>
  <c r="E7" i="24"/>
  <c r="E9" i="24" s="1"/>
  <c r="I10" i="24"/>
  <c r="I7" i="24"/>
  <c r="I9" i="24" s="1"/>
  <c r="M10" i="24"/>
  <c r="M7" i="24"/>
  <c r="M9" i="24" s="1"/>
  <c r="Q10" i="24"/>
  <c r="Q7" i="24"/>
  <c r="Q9" i="24" s="1"/>
  <c r="U10" i="24"/>
  <c r="U7" i="24"/>
  <c r="U9" i="24" s="1"/>
  <c r="Y10" i="24"/>
  <c r="Y7" i="24"/>
  <c r="Y9" i="24" s="1"/>
  <c r="AC10" i="24"/>
  <c r="AC7" i="24"/>
  <c r="AC9" i="24" s="1"/>
  <c r="AD10" i="24"/>
  <c r="AD7" i="24"/>
  <c r="AD9" i="24" s="1"/>
  <c r="V10" i="24"/>
  <c r="V7" i="24"/>
  <c r="V9" i="24" s="1"/>
  <c r="N10" i="24"/>
  <c r="N7" i="24"/>
  <c r="N9" i="24" s="1"/>
  <c r="F10" i="24"/>
  <c r="F7" i="24"/>
  <c r="F9" i="24" s="1"/>
  <c r="AF10" i="24"/>
  <c r="AI8" i="24"/>
  <c r="AG8" i="24"/>
  <c r="AF7" i="24"/>
  <c r="AF9" i="24" s="1"/>
  <c r="AH8" i="24"/>
  <c r="X10" i="24"/>
  <c r="X7" i="24"/>
  <c r="X9" i="24" s="1"/>
  <c r="P10" i="24"/>
  <c r="P7" i="24"/>
  <c r="P9" i="24" s="1"/>
  <c r="H10" i="24"/>
  <c r="H7" i="24"/>
  <c r="H9" i="24" s="1"/>
  <c r="G10" i="24"/>
  <c r="G7" i="24"/>
  <c r="G9" i="24" s="1"/>
  <c r="K10" i="24"/>
  <c r="K7" i="24"/>
  <c r="K9" i="24" s="1"/>
  <c r="O10" i="24"/>
  <c r="O7" i="24"/>
  <c r="O9" i="24" s="1"/>
  <c r="S10" i="24"/>
  <c r="S7" i="24"/>
  <c r="S9" i="24" s="1"/>
  <c r="W10" i="24"/>
  <c r="W7" i="24"/>
  <c r="W9" i="24" s="1"/>
  <c r="AA10" i="24"/>
  <c r="AA7" i="24"/>
  <c r="AA9" i="24" s="1"/>
  <c r="AE10" i="24"/>
  <c r="AE7" i="24"/>
  <c r="AE9" i="24" s="1"/>
  <c r="G6" i="15"/>
  <c r="G11" i="15"/>
  <c r="U8" i="16"/>
  <c r="U10" i="16" s="1"/>
  <c r="AC8" i="16"/>
  <c r="AC10" i="16" s="1"/>
  <c r="M8" i="16"/>
  <c r="M10" i="16" s="1"/>
  <c r="G2" i="15"/>
  <c r="G9" i="15"/>
  <c r="E8" i="16"/>
  <c r="E10" i="16" s="1"/>
  <c r="Y8" i="16"/>
  <c r="Y10" i="16" s="1"/>
  <c r="Q8" i="16"/>
  <c r="Q10" i="16" s="1"/>
  <c r="I8" i="16"/>
  <c r="I10" i="16" s="1"/>
  <c r="G5" i="15"/>
  <c r="G3" i="15"/>
  <c r="G4" i="15" s="1"/>
  <c r="G8" i="15" s="1"/>
  <c r="G10" i="15"/>
  <c r="G12" i="15"/>
  <c r="AE8" i="16"/>
  <c r="AE10" i="16" s="1"/>
  <c r="AA8" i="16"/>
  <c r="AA10" i="16" s="1"/>
  <c r="W8" i="16"/>
  <c r="W10" i="16" s="1"/>
  <c r="S8" i="16"/>
  <c r="S10" i="16" s="1"/>
  <c r="O8" i="16"/>
  <c r="O10" i="16" s="1"/>
  <c r="K8" i="16"/>
  <c r="K10" i="16" s="1"/>
  <c r="G8" i="16"/>
  <c r="G10" i="16" s="1"/>
  <c r="E7" i="16"/>
  <c r="E9" i="16" s="1"/>
  <c r="E37" i="16" s="1"/>
  <c r="AF8" i="16"/>
  <c r="AF10" i="16" s="1"/>
  <c r="AD8" i="16"/>
  <c r="AD10" i="16" s="1"/>
  <c r="AB8" i="16"/>
  <c r="AB10" i="16" s="1"/>
  <c r="Z8" i="16"/>
  <c r="Z10" i="16" s="1"/>
  <c r="X8" i="16"/>
  <c r="X10" i="16" s="1"/>
  <c r="V8" i="16"/>
  <c r="V10" i="16" s="1"/>
  <c r="T8" i="16"/>
  <c r="T10" i="16" s="1"/>
  <c r="R8" i="16"/>
  <c r="R10" i="16" s="1"/>
  <c r="P8" i="16"/>
  <c r="P10" i="16" s="1"/>
  <c r="N8" i="16"/>
  <c r="N10" i="16" s="1"/>
  <c r="L8" i="16"/>
  <c r="L10" i="16" s="1"/>
  <c r="J8" i="16"/>
  <c r="J10" i="16" s="1"/>
  <c r="H8" i="16"/>
  <c r="H10" i="16" s="1"/>
  <c r="F8" i="16"/>
  <c r="F10" i="16" s="1"/>
  <c r="AC7" i="16"/>
  <c r="AC9" i="16" s="1"/>
  <c r="AC38" i="16" s="1"/>
  <c r="I7" i="16"/>
  <c r="I9" i="16" s="1"/>
  <c r="Q37" i="24" l="1"/>
  <c r="Q38" i="24"/>
  <c r="M37" i="24"/>
  <c r="M38" i="24"/>
  <c r="I37" i="24"/>
  <c r="I38" i="24"/>
  <c r="E37" i="24"/>
  <c r="E38" i="24"/>
  <c r="L38" i="24"/>
  <c r="L37" i="24"/>
  <c r="T38" i="24"/>
  <c r="T37" i="24"/>
  <c r="AB38" i="24"/>
  <c r="AB37" i="24"/>
  <c r="J38" i="24"/>
  <c r="J37" i="24"/>
  <c r="R38" i="24"/>
  <c r="R37" i="24"/>
  <c r="Z38" i="24"/>
  <c r="Z37" i="24"/>
  <c r="AF38" i="24"/>
  <c r="AF37" i="24"/>
  <c r="AI10" i="24"/>
  <c r="AI7" i="24"/>
  <c r="AI9" i="24" s="1"/>
  <c r="F38" i="24"/>
  <c r="F37" i="24"/>
  <c r="N38" i="24"/>
  <c r="N37" i="24"/>
  <c r="V38" i="24"/>
  <c r="V37" i="24"/>
  <c r="AD38" i="24"/>
  <c r="AD37" i="24"/>
  <c r="AC37" i="24"/>
  <c r="AC38" i="24"/>
  <c r="Y37" i="24"/>
  <c r="Y38" i="24"/>
  <c r="U37" i="24"/>
  <c r="U38" i="24"/>
  <c r="AE37" i="24"/>
  <c r="AE38" i="24"/>
  <c r="AA37" i="24"/>
  <c r="AA38" i="24"/>
  <c r="W37" i="24"/>
  <c r="W38" i="24"/>
  <c r="S37" i="24"/>
  <c r="S38" i="24"/>
  <c r="O37" i="24"/>
  <c r="O38" i="24"/>
  <c r="K37" i="24"/>
  <c r="K38" i="24"/>
  <c r="G37" i="24"/>
  <c r="G38" i="24"/>
  <c r="H38" i="24"/>
  <c r="H37" i="24"/>
  <c r="P38" i="24"/>
  <c r="P37" i="24"/>
  <c r="X38" i="24"/>
  <c r="X37" i="24"/>
  <c r="AH10" i="24"/>
  <c r="AH7" i="24"/>
  <c r="AH9" i="24" s="1"/>
  <c r="AG10" i="24"/>
  <c r="AG7" i="24"/>
  <c r="AG9" i="24" s="1"/>
  <c r="Q7" i="16"/>
  <c r="Q9" i="16" s="1"/>
  <c r="Q38" i="16" s="1"/>
  <c r="G7" i="16"/>
  <c r="G9" i="16" s="1"/>
  <c r="G37" i="16" s="1"/>
  <c r="N7" i="16"/>
  <c r="N9" i="16" s="1"/>
  <c r="N37" i="16" s="1"/>
  <c r="W7" i="16"/>
  <c r="W9" i="16" s="1"/>
  <c r="W38" i="16" s="1"/>
  <c r="K7" i="16"/>
  <c r="K9" i="16" s="1"/>
  <c r="K37" i="16" s="1"/>
  <c r="Y7" i="16"/>
  <c r="Y9" i="16" s="1"/>
  <c r="Y38" i="16" s="1"/>
  <c r="AH8" i="16"/>
  <c r="M7" i="16"/>
  <c r="M9" i="16" s="1"/>
  <c r="M38" i="16" s="1"/>
  <c r="O7" i="16"/>
  <c r="O9" i="16" s="1"/>
  <c r="O37" i="16" s="1"/>
  <c r="U7" i="16"/>
  <c r="U9" i="16" s="1"/>
  <c r="U38" i="16" s="1"/>
  <c r="AE7" i="16"/>
  <c r="AE9" i="16" s="1"/>
  <c r="AE38" i="16" s="1"/>
  <c r="G7" i="15"/>
  <c r="AD7" i="16"/>
  <c r="AD9" i="16" s="1"/>
  <c r="AD38" i="16" s="1"/>
  <c r="E38" i="16"/>
  <c r="AE37" i="16"/>
  <c r="AI8" i="16"/>
  <c r="AI10" i="16" s="1"/>
  <c r="S7" i="16"/>
  <c r="S9" i="16" s="1"/>
  <c r="S38" i="16" s="1"/>
  <c r="AA7" i="16"/>
  <c r="AA9" i="16" s="1"/>
  <c r="AA38" i="16" s="1"/>
  <c r="F7" i="16"/>
  <c r="F9" i="16" s="1"/>
  <c r="F37" i="16" s="1"/>
  <c r="V7" i="16"/>
  <c r="V9" i="16" s="1"/>
  <c r="V38" i="16" s="1"/>
  <c r="J7" i="16"/>
  <c r="J9" i="16" s="1"/>
  <c r="J38" i="16" s="1"/>
  <c r="R7" i="16"/>
  <c r="R9" i="16" s="1"/>
  <c r="R37" i="16" s="1"/>
  <c r="Z7" i="16"/>
  <c r="Z9" i="16" s="1"/>
  <c r="Z37" i="16" s="1"/>
  <c r="Q37" i="16"/>
  <c r="Y37" i="16"/>
  <c r="AC37" i="16"/>
  <c r="AG8" i="16"/>
  <c r="H7" i="16"/>
  <c r="H9" i="16" s="1"/>
  <c r="H38" i="16" s="1"/>
  <c r="L7" i="16"/>
  <c r="L9" i="16" s="1"/>
  <c r="L37" i="16" s="1"/>
  <c r="P7" i="16"/>
  <c r="P9" i="16" s="1"/>
  <c r="P37" i="16" s="1"/>
  <c r="T7" i="16"/>
  <c r="T9" i="16" s="1"/>
  <c r="T37" i="16" s="1"/>
  <c r="X7" i="16"/>
  <c r="X9" i="16" s="1"/>
  <c r="X37" i="16" s="1"/>
  <c r="AB7" i="16"/>
  <c r="AB9" i="16" s="1"/>
  <c r="AB37" i="16" s="1"/>
  <c r="AF7" i="16"/>
  <c r="AF9" i="16" s="1"/>
  <c r="AF38" i="16" s="1"/>
  <c r="G38" i="16"/>
  <c r="I38" i="16"/>
  <c r="I37" i="16"/>
  <c r="K38" i="16"/>
  <c r="N38" i="16"/>
  <c r="Z38" i="16" l="1"/>
  <c r="AA37" i="16"/>
  <c r="U37" i="16"/>
  <c r="W37" i="16"/>
  <c r="AD37" i="16"/>
  <c r="AG37" i="24"/>
  <c r="AG38" i="24"/>
  <c r="AH38" i="24"/>
  <c r="AH37" i="24"/>
  <c r="AI37" i="24"/>
  <c r="AI38" i="24"/>
  <c r="S37" i="16"/>
  <c r="F38" i="16"/>
  <c r="H37" i="16"/>
  <c r="M37" i="16"/>
  <c r="O38" i="16"/>
  <c r="L38" i="16"/>
  <c r="AH7" i="16"/>
  <c r="AH9" i="16" s="1"/>
  <c r="AH10" i="16"/>
  <c r="AF37" i="16"/>
  <c r="R38" i="16"/>
  <c r="AI7" i="16"/>
  <c r="AI9" i="16" s="1"/>
  <c r="AI38" i="16" s="1"/>
  <c r="AB38" i="16"/>
  <c r="V37" i="16"/>
  <c r="X38" i="16"/>
  <c r="P38" i="16"/>
  <c r="J37" i="16"/>
  <c r="T38" i="16"/>
  <c r="AG7" i="16"/>
  <c r="AG9" i="16" s="1"/>
  <c r="AG10" i="16"/>
  <c r="AI37" i="16" l="1"/>
  <c r="AH37" i="16"/>
  <c r="AH38" i="16"/>
  <c r="AG37" i="16"/>
  <c r="AG38" i="16"/>
</calcChain>
</file>

<file path=xl/sharedStrings.xml><?xml version="1.0" encoding="utf-8"?>
<sst xmlns="http://schemas.openxmlformats.org/spreadsheetml/2006/main" count="306" uniqueCount="151">
  <si>
    <t>N°</t>
  </si>
  <si>
    <t>J</t>
  </si>
  <si>
    <t>S</t>
  </si>
  <si>
    <t>Tâches</t>
  </si>
  <si>
    <t>Tâche1</t>
  </si>
  <si>
    <t>Tâche2</t>
  </si>
  <si>
    <t>Tâche3</t>
  </si>
  <si>
    <t>Tâche4</t>
  </si>
  <si>
    <t>Tâche5</t>
  </si>
  <si>
    <t>Absences</t>
  </si>
  <si>
    <t>sous-tâche 1</t>
  </si>
  <si>
    <t>sous-tâche 8</t>
  </si>
  <si>
    <t>sous-tâche 12</t>
  </si>
  <si>
    <t>sous-tâche 17</t>
  </si>
  <si>
    <t>sous-tâche 23</t>
  </si>
  <si>
    <t>sous-tâche 2</t>
  </si>
  <si>
    <t>sous-tâche 9</t>
  </si>
  <si>
    <t>sous-tâche 13</t>
  </si>
  <si>
    <t>sous-tâche 18</t>
  </si>
  <si>
    <t>sous-tâche 24</t>
  </si>
  <si>
    <t>sous-tâche 3</t>
  </si>
  <si>
    <t>sous-tâche 10</t>
  </si>
  <si>
    <t>sous-tâche 14</t>
  </si>
  <si>
    <t>sous-tâche 19</t>
  </si>
  <si>
    <t>sous-tâche 25</t>
  </si>
  <si>
    <t>RTT</t>
  </si>
  <si>
    <t>sous-tâche 4</t>
  </si>
  <si>
    <t>sous-tâche 11</t>
  </si>
  <si>
    <t>sous-tâche 15</t>
  </si>
  <si>
    <t>sous-tâche 20</t>
  </si>
  <si>
    <t>sous-tâche 5</t>
  </si>
  <si>
    <t>sous-tâche 16</t>
  </si>
  <si>
    <t>sous-tâche 21</t>
  </si>
  <si>
    <t>sous-tâche 6</t>
  </si>
  <si>
    <t>sous-tâche 22</t>
  </si>
  <si>
    <t>sous-tâche 7</t>
  </si>
  <si>
    <t>n°</t>
  </si>
  <si>
    <t>Mois</t>
  </si>
  <si>
    <t>nb de jours</t>
  </si>
  <si>
    <t>Jours fériés</t>
  </si>
  <si>
    <t>Jour de l'an</t>
  </si>
  <si>
    <t>Fête nationale</t>
  </si>
  <si>
    <t>Assomption</t>
  </si>
  <si>
    <t>Pentecôte</t>
  </si>
  <si>
    <t>Date</t>
  </si>
  <si>
    <t>Tâche</t>
  </si>
  <si>
    <t>Jour</t>
  </si>
  <si>
    <t>sous-tâche</t>
  </si>
  <si>
    <t>Description</t>
  </si>
  <si>
    <t>Total</t>
  </si>
  <si>
    <t>TOTAL semaine</t>
  </si>
  <si>
    <t>jour férié</t>
  </si>
  <si>
    <t>congés exceptionnels</t>
  </si>
  <si>
    <t>congés payés</t>
  </si>
  <si>
    <t>congés sans solde</t>
  </si>
  <si>
    <t>Temps passé</t>
  </si>
  <si>
    <t>sous-tâche10</t>
  </si>
  <si>
    <t>sous-tâches</t>
  </si>
  <si>
    <t>TOTAL</t>
  </si>
  <si>
    <t/>
  </si>
  <si>
    <t>CS</t>
  </si>
  <si>
    <t>CP</t>
  </si>
  <si>
    <t>CE</t>
  </si>
  <si>
    <t>JF</t>
  </si>
  <si>
    <t>Vente</t>
  </si>
  <si>
    <t>Merchandising</t>
  </si>
  <si>
    <t>Administratif</t>
  </si>
  <si>
    <t>Encaissement</t>
  </si>
  <si>
    <t>Rangement</t>
  </si>
  <si>
    <t>Menage</t>
  </si>
  <si>
    <t>Bébé</t>
  </si>
  <si>
    <t>Puériculture</t>
  </si>
  <si>
    <t>Garçon</t>
  </si>
  <si>
    <t>Fille</t>
  </si>
  <si>
    <t>Accessoire</t>
  </si>
  <si>
    <t>Vitrine</t>
  </si>
  <si>
    <t>Implantation nouvelle collection</t>
  </si>
  <si>
    <t>Facing</t>
  </si>
  <si>
    <t>Mannequins</t>
  </si>
  <si>
    <t>Inventaire</t>
  </si>
  <si>
    <t>Gestion mails</t>
  </si>
  <si>
    <t>Planning</t>
  </si>
  <si>
    <t>Reunion</t>
  </si>
  <si>
    <t xml:space="preserve">Caisse </t>
  </si>
  <si>
    <t>Cloture</t>
  </si>
  <si>
    <t>Depot banque</t>
  </si>
  <si>
    <t>Monnaie</t>
  </si>
  <si>
    <t>Classement à la taille</t>
  </si>
  <si>
    <t>Pliage</t>
  </si>
  <si>
    <t>Divers rangements</t>
  </si>
  <si>
    <t>Cintrage</t>
  </si>
  <si>
    <t>Colis</t>
  </si>
  <si>
    <t>Miroir</t>
  </si>
  <si>
    <t>Aspirateur</t>
  </si>
  <si>
    <t>Serpillère</t>
  </si>
  <si>
    <t>Poussière</t>
  </si>
  <si>
    <t>Cahier de liaison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</si>
  <si>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</si>
  <si>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</si>
  <si>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</si>
  <si>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</si>
  <si>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</si>
  <si>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</si>
  <si>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</si>
  <si>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</si>
  <si>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</si>
  <si>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</si>
  <si>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</si>
  <si>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</si>
  <si>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jour</t>
  </si>
  <si>
    <t xml:space="preserve">Choix du mois : </t>
  </si>
  <si>
    <t>Pâques</t>
  </si>
  <si>
    <t>Lundi de Pâques</t>
  </si>
  <si>
    <t>1er mai</t>
  </si>
  <si>
    <t>Le 8 mai</t>
  </si>
  <si>
    <t>Ascension</t>
  </si>
  <si>
    <t>Toussaint</t>
  </si>
  <si>
    <t>Armistice</t>
  </si>
  <si>
    <t>Noel</t>
  </si>
  <si>
    <t>Caisse</t>
  </si>
  <si>
    <t>Divers rangement</t>
  </si>
  <si>
    <t>Vente au rayon puériculture</t>
  </si>
  <si>
    <t>Vente au rayon bébé</t>
  </si>
  <si>
    <t>Vente au rayon garçon</t>
  </si>
  <si>
    <t>Vente au rayon fille</t>
  </si>
  <si>
    <t>Vente au rayon accessoire</t>
  </si>
  <si>
    <t>Mise en place de la vitrine</t>
  </si>
  <si>
    <t>Assemblage de tenue sur cintre</t>
  </si>
  <si>
    <t>Changer les mannequins avec nouvelle tenue</t>
  </si>
  <si>
    <t>Faire l'inventaire des produits</t>
  </si>
  <si>
    <t>Tenir le cahier à jour pour les collégues absentes</t>
  </si>
  <si>
    <t>Répondre et gérer les demandes mails</t>
  </si>
  <si>
    <t>Etablir les plannings de l'équipe</t>
  </si>
  <si>
    <t>Mise en place projet, animations etc…</t>
  </si>
  <si>
    <t>Encaisser les ventes de la journée</t>
  </si>
  <si>
    <t>Comptabiliser la caisse en fin de journée</t>
  </si>
  <si>
    <t>Deposer en banque la recette du jour</t>
  </si>
  <si>
    <t>Allé faire de la monnaie à la banque</t>
  </si>
  <si>
    <t>Ranger les vetements par taille</t>
  </si>
  <si>
    <t>Replier correctement les vétements</t>
  </si>
  <si>
    <t>Tenir le magasin propre</t>
  </si>
  <si>
    <t>Mettre les vetements sur cintre</t>
  </si>
  <si>
    <t>Déballer et ranger les nouveaux articles</t>
  </si>
  <si>
    <t>Modification agencement</t>
  </si>
  <si>
    <t>Nettoyer les miroirs</t>
  </si>
  <si>
    <t>Faire la poussière du magasin</t>
  </si>
  <si>
    <t>Passer l'aspirateur</t>
  </si>
  <si>
    <t>Passer la serpillère</t>
  </si>
  <si>
    <t>Heures mensuels</t>
  </si>
  <si>
    <t>Numéro de la semaine</t>
  </si>
  <si>
    <t>Numéro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</si>
</sst>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dd"/>
    <numFmt numFmtId="165" formatCode="mmmm"/>
    <numFmt numFmtId="166" formatCode="ddd"/>
    <numFmt numFmtId="167" formatCode="0.0"/>
    <numFmt numFmtId="168" formatCode="m/d/yyyy"/>
    <numFmt numFmtId="169" formatCode="mm"/>
    <numFmt numFmtId="170" formatCode="mmmm\ yyyy"/>
    <numFmt numFmtId="171" formatCode="[$-40C]d\-mmm;@"/>
    <numFmt numFmtId="172" formatCode="_-* #,##0\ _€_-;\-* #,##0\ _€_-;_-* &quot;-&quot;??\ _€_-;_-@_-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20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3"/>
        <bgColor indexed="55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6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Border="0" applyAlignment="0" applyProtection="0"/>
    <xf numFmtId="0" fontId="3" fillId="0" borderId="0"/>
    <xf numFmtId="0" fontId="8" fillId="0" borderId="0"/>
    <xf numFmtId="9" fontId="3" fillId="0" borderId="0" applyFont="0" applyFill="0" applyBorder="0" applyAlignment="0" applyProtection="0"/>
    <xf numFmtId="0" fontId="8" fillId="2" borderId="16" applyNumberFormat="0" applyFont="0" applyAlignment="0" applyProtection="0"/>
    <xf numFmtId="0" fontId="8" fillId="3" borderId="0" applyNumberFormat="0" applyFont="0" applyBorder="0" applyAlignment="0" applyProtection="0"/>
    <xf numFmtId="0" fontId="8" fillId="4" borderId="0" applyNumberFormat="0" applyFont="0" applyBorder="0" applyAlignment="0" applyProtection="0"/>
    <xf numFmtId="0" fontId="8" fillId="4" borderId="0" applyNumberFormat="0" applyFont="0" applyBorder="0" applyAlignment="0">
      <protection locked="0"/>
    </xf>
    <xf numFmtId="0" fontId="7" fillId="0" borderId="0"/>
    <xf numFmtId="0" fontId="14" fillId="6" borderId="21" applyNumberForma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3" fontId="8" fillId="0" borderId="0" applyFont="0" applyFill="0" applyBorder="0" applyAlignment="0" applyProtection="0"/>
  </cellStyleXfs>
  <cellXfs count="108">
    <xf numFmtId="0" fontId="0" fillId="0" borderId="0" xfId="0"/>
    <xf numFmtId="1" fontId="0" fillId="0" borderId="0" xfId="0" applyNumberFormat="1" applyAlignment="1">
      <alignment horizontal="left"/>
    </xf>
    <xf numFmtId="1" fontId="0" fillId="0" borderId="0" xfId="0" applyNumberFormat="1" applyAlignment="1"/>
    <xf numFmtId="0" fontId="0" fillId="0" borderId="0" xfId="0" applyAlignment="1"/>
    <xf numFmtId="0" fontId="4" fillId="0" borderId="0" xfId="0" applyFont="1" applyAlignment="1"/>
    <xf numFmtId="0" fontId="4" fillId="0" borderId="1" xfId="0" applyFont="1" applyBorder="1" applyAlignment="1"/>
    <xf numFmtId="0" fontId="4" fillId="0" borderId="2" xfId="0" applyFont="1" applyBorder="1" applyAlignment="1"/>
    <xf numFmtId="164" fontId="0" fillId="0" borderId="3" xfId="0" applyNumberFormat="1" applyBorder="1" applyAlignment="1"/>
    <xf numFmtId="0" fontId="0" fillId="0" borderId="0" xfId="0" applyBorder="1" applyAlignment="1"/>
    <xf numFmtId="0" fontId="4" fillId="0" borderId="4" xfId="0" applyFont="1" applyBorder="1" applyAlignment="1"/>
    <xf numFmtId="164" fontId="0" fillId="0" borderId="7" xfId="0" applyNumberFormat="1" applyBorder="1" applyAlignment="1"/>
    <xf numFmtId="166" fontId="0" fillId="0" borderId="8" xfId="0" applyNumberFormat="1" applyBorder="1" applyAlignment="1"/>
    <xf numFmtId="166" fontId="0" fillId="0" borderId="9" xfId="0" applyNumberFormat="1" applyBorder="1" applyAlignment="1"/>
    <xf numFmtId="167" fontId="0" fillId="0" borderId="0" xfId="0" applyNumberFormat="1" applyAlignment="1"/>
    <xf numFmtId="0" fontId="7" fillId="0" borderId="0" xfId="0" applyFont="1"/>
    <xf numFmtId="0" fontId="7" fillId="0" borderId="0" xfId="111" applyAlignment="1">
      <alignment vertical="center"/>
    </xf>
    <xf numFmtId="0" fontId="7" fillId="0" borderId="0" xfId="111"/>
    <xf numFmtId="0" fontId="3" fillId="0" borderId="0" xfId="104" applyFill="1" applyProtection="1"/>
    <xf numFmtId="0" fontId="3" fillId="0" borderId="0" xfId="104" applyFill="1" applyBorder="1" applyProtection="1"/>
    <xf numFmtId="0" fontId="11" fillId="0" borderId="0" xfId="111" applyFont="1" applyAlignment="1">
      <alignment vertical="center"/>
    </xf>
    <xf numFmtId="0" fontId="13" fillId="5" borderId="19" xfId="104" applyFont="1" applyFill="1" applyBorder="1" applyAlignment="1" applyProtection="1">
      <alignment horizontal="center" vertical="center"/>
    </xf>
    <xf numFmtId="0" fontId="13" fillId="5" borderId="13" xfId="104" applyFont="1" applyFill="1" applyBorder="1" applyAlignment="1" applyProtection="1">
      <alignment horizontal="center" vertical="center"/>
    </xf>
    <xf numFmtId="0" fontId="7" fillId="0" borderId="0" xfId="111" applyAlignment="1">
      <alignment horizontal="right" vertical="center"/>
    </xf>
    <xf numFmtId="0" fontId="7" fillId="0" borderId="0" xfId="111" applyBorder="1" applyAlignment="1">
      <alignment vertical="center"/>
    </xf>
    <xf numFmtId="165" fontId="7" fillId="0" borderId="0" xfId="111" applyNumberFormat="1"/>
    <xf numFmtId="169" fontId="7" fillId="0" borderId="0" xfId="111" applyNumberFormat="1"/>
    <xf numFmtId="164" fontId="2" fillId="0" borderId="0" xfId="104" applyNumberFormat="1" applyFont="1" applyFill="1" applyBorder="1" applyAlignment="1" applyProtection="1">
      <alignment horizontal="right"/>
    </xf>
    <xf numFmtId="14" fontId="0" fillId="0" borderId="0" xfId="0" applyNumberFormat="1"/>
    <xf numFmtId="1" fontId="0" fillId="0" borderId="5" xfId="0" applyNumberFormat="1" applyBorder="1" applyAlignment="1"/>
    <xf numFmtId="1" fontId="0" fillId="0" borderId="6" xfId="0" applyNumberFormat="1" applyBorder="1" applyAlignment="1"/>
    <xf numFmtId="14" fontId="7" fillId="0" borderId="0" xfId="0" applyNumberFormat="1" applyFont="1"/>
    <xf numFmtId="0" fontId="14" fillId="6" borderId="21" xfId="112"/>
    <xf numFmtId="0" fontId="0" fillId="0" borderId="0" xfId="111" applyFont="1" applyAlignment="1">
      <alignment vertical="center"/>
    </xf>
    <xf numFmtId="1" fontId="7" fillId="0" borderId="0" xfId="111" applyNumberFormat="1" applyFill="1" applyAlignment="1" applyProtection="1">
      <alignment vertical="center"/>
      <protection hidden="1"/>
    </xf>
    <xf numFmtId="0" fontId="7" fillId="0" borderId="0" xfId="111" applyFill="1" applyAlignment="1">
      <alignment vertical="center"/>
    </xf>
    <xf numFmtId="1" fontId="7" fillId="0" borderId="0" xfId="111" applyNumberFormat="1" applyFill="1" applyAlignment="1">
      <alignment vertical="center"/>
    </xf>
    <xf numFmtId="0" fontId="0" fillId="0" borderId="22" xfId="0" applyBorder="1"/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25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3" xfId="0" applyFont="1" applyBorder="1"/>
    <xf numFmtId="170" fontId="10" fillId="0" borderId="0" xfId="104" applyNumberFormat="1" applyFont="1" applyFill="1" applyBorder="1" applyAlignment="1" applyProtection="1">
      <alignment vertical="center"/>
    </xf>
    <xf numFmtId="168" fontId="1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vertical="center"/>
    </xf>
    <xf numFmtId="14" fontId="7" fillId="0" borderId="0" xfId="0" applyNumberFormat="1" applyFont="1" applyAlignment="1">
      <alignment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 wrapText="1"/>
    </xf>
    <xf numFmtId="43" fontId="7" fillId="0" borderId="27" xfId="135" applyFont="1" applyBorder="1" applyAlignment="1" applyProtection="1">
      <alignment horizontal="center" vertical="center"/>
      <protection locked="0"/>
    </xf>
    <xf numFmtId="43" fontId="7" fillId="0" borderId="28" xfId="135" applyFont="1" applyBorder="1" applyAlignment="1" applyProtection="1">
      <alignment horizontal="center" vertical="center"/>
      <protection locked="0"/>
    </xf>
    <xf numFmtId="43" fontId="7" fillId="0" borderId="29" xfId="135" applyFont="1" applyBorder="1" applyAlignment="1" applyProtection="1">
      <alignment horizontal="center" vertical="center"/>
      <protection locked="0"/>
    </xf>
    <xf numFmtId="43" fontId="7" fillId="0" borderId="3" xfId="135" applyFont="1" applyBorder="1" applyAlignment="1" applyProtection="1">
      <alignment horizontal="center" vertical="center"/>
      <protection locked="0"/>
    </xf>
    <xf numFmtId="43" fontId="7" fillId="0" borderId="0" xfId="135" applyFont="1" applyBorder="1" applyAlignment="1" applyProtection="1">
      <alignment horizontal="center" vertical="center"/>
      <protection locked="0"/>
    </xf>
    <xf numFmtId="43" fontId="7" fillId="0" borderId="30" xfId="135" applyFont="1" applyBorder="1" applyAlignment="1" applyProtection="1">
      <alignment horizontal="center" vertical="center"/>
      <protection locked="0"/>
    </xf>
    <xf numFmtId="43" fontId="7" fillId="0" borderId="31" xfId="135" applyFont="1" applyBorder="1" applyAlignment="1" applyProtection="1">
      <alignment horizontal="center" vertical="center"/>
      <protection locked="0"/>
    </xf>
    <xf numFmtId="43" fontId="7" fillId="0" borderId="32" xfId="135" applyFont="1" applyBorder="1" applyAlignment="1" applyProtection="1">
      <alignment horizontal="center" vertical="center"/>
      <protection locked="0"/>
    </xf>
    <xf numFmtId="43" fontId="7" fillId="0" borderId="33" xfId="135" applyFont="1" applyBorder="1" applyAlignment="1" applyProtection="1">
      <alignment horizontal="center" vertical="center"/>
      <protection locked="0"/>
    </xf>
    <xf numFmtId="43" fontId="0" fillId="0" borderId="0" xfId="135" applyFont="1" applyBorder="1" applyAlignment="1" applyProtection="1">
      <alignment horizontal="center" vertical="center"/>
      <protection locked="0"/>
    </xf>
    <xf numFmtId="0" fontId="7" fillId="0" borderId="0" xfId="111" applyAlignment="1">
      <alignment horizontal="center" vertical="center"/>
    </xf>
    <xf numFmtId="170" fontId="10" fillId="0" borderId="0" xfId="104" applyNumberFormat="1" applyFont="1" applyFill="1" applyBorder="1" applyAlignment="1" applyProtection="1">
      <alignment horizontal="center" vertical="center"/>
    </xf>
    <xf numFmtId="0" fontId="3" fillId="0" borderId="0" xfId="104" applyFill="1" applyAlignment="1" applyProtection="1">
      <alignment horizontal="center"/>
    </xf>
    <xf numFmtId="0" fontId="7" fillId="0" borderId="0" xfId="111" applyAlignment="1">
      <alignment horizontal="center"/>
    </xf>
    <xf numFmtId="0" fontId="0" fillId="0" borderId="34" xfId="0" applyBorder="1" applyAlignment="1">
      <alignment horizontal="center"/>
    </xf>
    <xf numFmtId="1" fontId="7" fillId="0" borderId="17" xfId="106" applyNumberFormat="1" applyFont="1" applyBorder="1" applyAlignment="1" applyProtection="1">
      <alignment vertical="center"/>
      <protection hidden="1"/>
    </xf>
    <xf numFmtId="0" fontId="7" fillId="0" borderId="8" xfId="111" applyBorder="1" applyAlignment="1" applyProtection="1">
      <alignment vertical="center"/>
      <protection locked="0"/>
    </xf>
    <xf numFmtId="0" fontId="7" fillId="0" borderId="0" xfId="111" applyBorder="1" applyAlignment="1" applyProtection="1">
      <alignment vertical="center"/>
      <protection locked="0"/>
    </xf>
    <xf numFmtId="0" fontId="7" fillId="0" borderId="18" xfId="111" applyBorder="1" applyAlignment="1" applyProtection="1">
      <alignment vertical="center"/>
      <protection locked="0"/>
    </xf>
    <xf numFmtId="0" fontId="11" fillId="0" borderId="20" xfId="111" applyFont="1" applyFill="1" applyBorder="1" applyAlignment="1" applyProtection="1">
      <alignment horizontal="center" vertical="center" wrapText="1"/>
    </xf>
    <xf numFmtId="166" fontId="12" fillId="0" borderId="27" xfId="111" applyNumberFormat="1" applyFont="1" applyBorder="1" applyAlignment="1" applyProtection="1">
      <alignment vertical="center"/>
      <protection hidden="1"/>
    </xf>
    <xf numFmtId="166" fontId="12" fillId="0" borderId="28" xfId="111" applyNumberFormat="1" applyFont="1" applyBorder="1" applyAlignment="1" applyProtection="1">
      <alignment vertical="center"/>
      <protection hidden="1"/>
    </xf>
    <xf numFmtId="0" fontId="11" fillId="0" borderId="29" xfId="111" applyFont="1" applyBorder="1" applyAlignment="1">
      <alignment vertical="center"/>
    </xf>
    <xf numFmtId="171" fontId="12" fillId="0" borderId="31" xfId="111" applyNumberFormat="1" applyFont="1" applyBorder="1" applyAlignment="1" applyProtection="1">
      <alignment vertical="center"/>
      <protection hidden="1"/>
    </xf>
    <xf numFmtId="171" fontId="12" fillId="0" borderId="32" xfId="111" applyNumberFormat="1" applyFont="1" applyBorder="1" applyAlignment="1" applyProtection="1">
      <alignment vertical="center"/>
      <protection hidden="1"/>
    </xf>
    <xf numFmtId="0" fontId="7" fillId="0" borderId="33" xfId="111" applyBorder="1" applyAlignment="1">
      <alignment vertical="center"/>
    </xf>
    <xf numFmtId="0" fontId="11" fillId="0" borderId="8" xfId="111" applyFont="1" applyBorder="1" applyAlignment="1">
      <alignment horizontal="right" vertical="center"/>
    </xf>
    <xf numFmtId="0" fontId="11" fillId="0" borderId="0" xfId="111" applyFont="1" applyBorder="1" applyAlignment="1">
      <alignment horizontal="right" vertical="center"/>
    </xf>
    <xf numFmtId="0" fontId="1" fillId="0" borderId="0" xfId="104" applyFont="1" applyFill="1" applyProtection="1"/>
    <xf numFmtId="171" fontId="2" fillId="0" borderId="0" xfId="104" applyNumberFormat="1" applyFont="1" applyFill="1" applyBorder="1" applyProtection="1"/>
    <xf numFmtId="165" fontId="3" fillId="0" borderId="0" xfId="104" applyNumberFormat="1" applyFill="1" applyBorder="1" applyAlignment="1" applyProtection="1">
      <alignment horizontal="center"/>
    </xf>
    <xf numFmtId="0" fontId="11" fillId="7" borderId="2" xfId="0" applyFont="1" applyFill="1" applyBorder="1" applyAlignment="1">
      <alignment horizontal="center" vertical="center" wrapText="1"/>
    </xf>
    <xf numFmtId="0" fontId="0" fillId="0" borderId="35" xfId="0" applyBorder="1"/>
    <xf numFmtId="1" fontId="7" fillId="0" borderId="35" xfId="0" applyNumberFormat="1" applyFont="1" applyBorder="1"/>
    <xf numFmtId="1" fontId="0" fillId="0" borderId="35" xfId="0" applyNumberFormat="1" applyBorder="1"/>
    <xf numFmtId="1" fontId="0" fillId="0" borderId="36" xfId="0" applyNumberFormat="1" applyBorder="1"/>
    <xf numFmtId="172" fontId="0" fillId="0" borderId="5" xfId="135" applyNumberFormat="1" applyFont="1" applyBorder="1" applyAlignment="1"/>
    <xf numFmtId="172" fontId="0" fillId="0" borderId="6" xfId="135" applyNumberFormat="1" applyFont="1" applyBorder="1" applyAlignment="1"/>
    <xf numFmtId="172" fontId="12" fillId="0" borderId="0" xfId="135" applyNumberFormat="1" applyFont="1" applyBorder="1" applyAlignment="1" applyProtection="1">
      <alignment vertical="center"/>
      <protection hidden="1"/>
    </xf>
    <xf numFmtId="0" fontId="11" fillId="0" borderId="8" xfId="111" applyFont="1" applyBorder="1" applyAlignment="1">
      <alignment horizontal="right" vertical="center"/>
    </xf>
    <xf numFmtId="0" fontId="11" fillId="0" borderId="0" xfId="111" applyFont="1" applyBorder="1" applyAlignment="1">
      <alignment horizontal="right" vertical="center"/>
    </xf>
    <xf numFmtId="1" fontId="4" fillId="0" borderId="10" xfId="0" applyNumberFormat="1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1" fontId="4" fillId="0" borderId="12" xfId="0" applyNumberFormat="1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1" fontId="4" fillId="0" borderId="15" xfId="0" applyNumberFormat="1" applyFont="1" applyBorder="1" applyAlignment="1">
      <alignment horizontal="center"/>
    </xf>
    <xf numFmtId="165" fontId="4" fillId="0" borderId="13" xfId="0" applyNumberFormat="1" applyFont="1" applyBorder="1" applyAlignment="1">
      <alignment horizontal="center"/>
    </xf>
    <xf numFmtId="165" fontId="4" fillId="0" borderId="14" xfId="0" applyNumberFormat="1" applyFont="1" applyBorder="1" applyAlignment="1">
      <alignment horizontal="center"/>
    </xf>
    <xf numFmtId="165" fontId="4" fillId="0" borderId="15" xfId="0" applyNumberFormat="1" applyFont="1" applyBorder="1" applyAlignment="1">
      <alignment horizontal="center"/>
    </xf>
    <xf numFmtId="0" fontId="11" fillId="0" borderId="8" xfId="111" applyFont="1" applyBorder="1" applyAlignment="1">
      <alignment horizontal="right" vertical="center"/>
    </xf>
    <xf numFmtId="0" fontId="11" fillId="0" borderId="0" xfId="111" applyFont="1" applyBorder="1" applyAlignment="1">
      <alignment horizontal="right" vertical="center"/>
    </xf>
  </cellXfs>
  <cellStyles count="136">
    <cellStyle name="Erreur" xfId="103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Milliers" xfId="135" builtinId="3"/>
    <cellStyle name="Normal" xfId="0" builtinId="0"/>
    <cellStyle name="Normal 2" xfId="104"/>
    <cellStyle name="Normal 2 2" xfId="105"/>
    <cellStyle name="Normal 2 2 2" xfId="111"/>
    <cellStyle name="Pourcentage 2" xfId="106"/>
    <cellStyle name="SamDim" xfId="107"/>
    <cellStyle name="Sans nom1" xfId="108"/>
    <cellStyle name="Sortie" xfId="112" builtinId="21"/>
    <cellStyle name="test 1" xfId="109"/>
    <cellStyle name="Test 2" xfId="110"/>
  </cellStyles>
  <dxfs count="12"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2060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2060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fill>
        <patternFill>
          <bgColor theme="2"/>
        </patternFill>
      </fill>
    </dxf>
    <dxf>
      <font>
        <b/>
        <i val="0"/>
      </font>
      <fill>
        <patternFill>
          <bgColor theme="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/>
      </font>
      <fill>
        <patternFill>
          <bgColor theme="7" tint="0.39994506668294322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Activité globale</c:v>
          </c:tx>
          <c:cat>
            <c:strRef>
              <c:f>Graphiques!$A$2:$A$6</c:f>
              <c:strCache>
                <c:ptCount val="5"/>
                <c:pt idx="0">
                  <c:v>Tâche1</c:v>
                </c:pt>
                <c:pt idx="1">
                  <c:v>Tâche2</c:v>
                </c:pt>
                <c:pt idx="2">
                  <c:v>Tâche3</c:v>
                </c:pt>
                <c:pt idx="3">
                  <c:v>Tâche4</c:v>
                </c:pt>
                <c:pt idx="4">
                  <c:v>Tâche5</c:v>
                </c:pt>
              </c:strCache>
            </c:strRef>
          </c:cat>
          <c:val>
            <c:numRef>
              <c:f>Graphiques!$B$2:$B$6</c:f>
              <c:numCache>
                <c:formatCode>General</c:formatCode>
                <c:ptCount val="5"/>
                <c:pt idx="0">
                  <c:v>44</c:v>
                </c:pt>
                <c:pt idx="1">
                  <c:v>38</c:v>
                </c:pt>
                <c:pt idx="2">
                  <c:v>10</c:v>
                </c:pt>
                <c:pt idx="3">
                  <c:v>18</c:v>
                </c:pt>
                <c:pt idx="4">
                  <c:v>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Tâche1</c:v>
          </c:tx>
          <c:cat>
            <c:strRef>
              <c:f>Graphiques!$E$2:$E$8</c:f>
              <c:strCache>
                <c:ptCount val="7"/>
                <c:pt idx="0">
                  <c:v>sous-tâche 1</c:v>
                </c:pt>
                <c:pt idx="1">
                  <c:v>sous-tâche 2</c:v>
                </c:pt>
                <c:pt idx="2">
                  <c:v>sous-tâche 3</c:v>
                </c:pt>
                <c:pt idx="3">
                  <c:v>sous-tâche 4</c:v>
                </c:pt>
                <c:pt idx="4">
                  <c:v>sous-tâche 5</c:v>
                </c:pt>
                <c:pt idx="5">
                  <c:v>sous-tâche 6</c:v>
                </c:pt>
                <c:pt idx="6">
                  <c:v>sous-tâche 7</c:v>
                </c:pt>
              </c:strCache>
            </c:strRef>
          </c:cat>
          <c:val>
            <c:numRef>
              <c:f>Synthèse!#REF!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Tâche2</c:v>
          </c:tx>
          <c:cat>
            <c:strRef>
              <c:f>Graphiques!$E$9:$E$12</c:f>
              <c:strCache>
                <c:ptCount val="4"/>
                <c:pt idx="0">
                  <c:v>sous-tâche 8</c:v>
                </c:pt>
                <c:pt idx="1">
                  <c:v>sous-tâche 9</c:v>
                </c:pt>
                <c:pt idx="2">
                  <c:v>sous-tâche 10</c:v>
                </c:pt>
                <c:pt idx="3">
                  <c:v>sous-tâche 11</c:v>
                </c:pt>
              </c:strCache>
            </c:strRef>
          </c:cat>
          <c:val>
            <c:numRef>
              <c:f>Graphiques!$F$9:$F$12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2">
                  <c:v>10</c:v>
                </c:pt>
                <c:pt idx="3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Tâche3</c:v>
          </c:tx>
          <c:cat>
            <c:strRef>
              <c:f>Graphiques!$E$13:$E$17</c:f>
              <c:strCache>
                <c:ptCount val="5"/>
                <c:pt idx="0">
                  <c:v>sous-tâche 12</c:v>
                </c:pt>
                <c:pt idx="1">
                  <c:v>sous-tâche 13</c:v>
                </c:pt>
                <c:pt idx="2">
                  <c:v>sous-tâche 14</c:v>
                </c:pt>
                <c:pt idx="3">
                  <c:v>sous-tâche 15</c:v>
                </c:pt>
                <c:pt idx="4">
                  <c:v>sous-tâche 16</c:v>
                </c:pt>
              </c:strCache>
            </c:strRef>
          </c:cat>
          <c:val>
            <c:numRef>
              <c:f>Graphiques!$F$13:$F$17</c:f>
              <c:numCache>
                <c:formatCode>General</c:formatCode>
                <c:ptCount val="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Tâche4</c:v>
          </c:tx>
          <c:cat>
            <c:strRef>
              <c:f>Graphiques!$E$18:$E$23</c:f>
              <c:strCache>
                <c:ptCount val="6"/>
                <c:pt idx="0">
                  <c:v>sous-tâche 17</c:v>
                </c:pt>
                <c:pt idx="1">
                  <c:v>sous-tâche 18</c:v>
                </c:pt>
                <c:pt idx="2">
                  <c:v>sous-tâche 19</c:v>
                </c:pt>
                <c:pt idx="3">
                  <c:v>sous-tâche 20</c:v>
                </c:pt>
                <c:pt idx="4">
                  <c:v>sous-tâche 21</c:v>
                </c:pt>
                <c:pt idx="5">
                  <c:v>sous-tâche 22</c:v>
                </c:pt>
              </c:strCache>
            </c:strRef>
          </c:cat>
          <c:val>
            <c:numRef>
              <c:f>Graphiques!$F$18:$F$22</c:f>
              <c:numCache>
                <c:formatCode>General</c:formatCode>
                <c:ptCount val="5"/>
                <c:pt idx="0">
                  <c:v>10</c:v>
                </c:pt>
                <c:pt idx="1">
                  <c:v>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Tâche5</c:v>
          </c:tx>
          <c:cat>
            <c:strRef>
              <c:f>Graphiques!$E$24:$E$26</c:f>
              <c:strCache>
                <c:ptCount val="3"/>
                <c:pt idx="0">
                  <c:v>sous-tâche 23</c:v>
                </c:pt>
                <c:pt idx="1">
                  <c:v>sous-tâche 24</c:v>
                </c:pt>
                <c:pt idx="2">
                  <c:v>sous-tâche 25</c:v>
                </c:pt>
              </c:strCache>
            </c:strRef>
          </c:cat>
          <c:val>
            <c:numRef>
              <c:f>Graphiques!$F$24:$F$26</c:f>
              <c:numCache>
                <c:formatCode>General</c:formatCode>
                <c:ptCount val="3"/>
                <c:pt idx="0">
                  <c:v>27</c:v>
                </c:pt>
                <c:pt idx="1">
                  <c:v>11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Link="Parametres!$B$16" fmlaRange="mois" noThreeD="1" sel="11" val="4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39</xdr:row>
          <xdr:rowOff>28575</xdr:rowOff>
        </xdr:from>
        <xdr:to>
          <xdr:col>14</xdr:col>
          <xdr:colOff>85725</xdr:colOff>
          <xdr:row>42</xdr:row>
          <xdr:rowOff>19050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400050</xdr:colOff>
          <xdr:row>0</xdr:row>
          <xdr:rowOff>95250</xdr:rowOff>
        </xdr:from>
        <xdr:to>
          <xdr:col>20</xdr:col>
          <xdr:colOff>257175</xdr:colOff>
          <xdr:row>3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152400</xdr:rowOff>
        </xdr:from>
        <xdr:to>
          <xdr:col>3</xdr:col>
          <xdr:colOff>1238250</xdr:colOff>
          <xdr:row>3</xdr:row>
          <xdr:rowOff>142875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762000</xdr:colOff>
          <xdr:row>40</xdr:row>
          <xdr:rowOff>114300</xdr:rowOff>
        </xdr:from>
        <xdr:to>
          <xdr:col>8</xdr:col>
          <xdr:colOff>276225</xdr:colOff>
          <xdr:row>44</xdr:row>
          <xdr:rowOff>66675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 la saisie des heures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207962</xdr:colOff>
      <xdr:row>0</xdr:row>
      <xdr:rowOff>130174</xdr:rowOff>
    </xdr:from>
    <xdr:to>
      <xdr:col>11</xdr:col>
      <xdr:colOff>155575</xdr:colOff>
      <xdr:row>17</xdr:row>
      <xdr:rowOff>149224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350837</xdr:colOff>
      <xdr:row>1</xdr:row>
      <xdr:rowOff>6350</xdr:rowOff>
    </xdr:from>
    <xdr:to>
      <xdr:col>15</xdr:col>
      <xdr:colOff>98425</xdr:colOff>
      <xdr:row>19</xdr:row>
      <xdr:rowOff>50800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355600</xdr:colOff>
      <xdr:row>21</xdr:row>
      <xdr:rowOff>63500</xdr:rowOff>
    </xdr:from>
    <xdr:to>
      <xdr:col>15</xdr:col>
      <xdr:colOff>98425</xdr:colOff>
      <xdr:row>35</xdr:row>
      <xdr:rowOff>88900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177800</xdr:colOff>
      <xdr:row>1</xdr:row>
      <xdr:rowOff>6350</xdr:rowOff>
    </xdr:from>
    <xdr:to>
      <xdr:col>19</xdr:col>
      <xdr:colOff>63500</xdr:colOff>
      <xdr:row>13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174625</xdr:colOff>
      <xdr:row>13</xdr:row>
      <xdr:rowOff>168275</xdr:rowOff>
    </xdr:from>
    <xdr:to>
      <xdr:col>19</xdr:col>
      <xdr:colOff>69850</xdr:colOff>
      <xdr:row>27</xdr:row>
      <xdr:rowOff>101600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187325</xdr:colOff>
      <xdr:row>27</xdr:row>
      <xdr:rowOff>101600</xdr:rowOff>
    </xdr:from>
    <xdr:to>
      <xdr:col>19</xdr:col>
      <xdr:colOff>82550</xdr:colOff>
      <xdr:row>39</xdr:row>
      <xdr:rowOff>38100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657225</xdr:colOff>
          <xdr:row>21</xdr:row>
          <xdr:rowOff>47625</xdr:rowOff>
        </xdr:from>
        <xdr:to>
          <xdr:col>10</xdr:col>
          <xdr:colOff>28575</xdr:colOff>
          <xdr:row>23</xdr:row>
          <xdr:rowOff>142875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M45"/>
  <sheetViews>
    <sheetView topLeftCell="A2" zoomScale="95" zoomScaleNormal="95" zoomScalePageLayoutView="95" workbookViewId="0">
      <selection activeCell="Y21" sqref="Y21"/>
    </sheetView>
  </sheetViews>
  <sheetFormatPr baseColWidth="10" defaultColWidth="3.7109375" defaultRowHeight="12.75" x14ac:dyDescent="0.2"/>
  <cols>
    <col min="1" max="1" width="9.85546875" style="3" customWidth="1"/>
    <col min="2" max="2" width="3.140625" style="3" bestFit="1" customWidth="1"/>
    <col min="3" max="3" width="6.42578125" style="3" bestFit="1" customWidth="1"/>
    <col min="4" max="4" width="7.140625" style="3" customWidth="1"/>
    <col min="5" max="5" width="3.140625" style="3" bestFit="1" customWidth="1"/>
    <col min="6" max="6" width="7" style="3" customWidth="1"/>
    <col min="7" max="7" width="5.7109375" style="3" bestFit="1" customWidth="1"/>
    <col min="8" max="8" width="3.140625" style="3" bestFit="1" customWidth="1"/>
    <col min="9" max="9" width="5.42578125" style="3" customWidth="1"/>
    <col min="10" max="10" width="5.28515625" style="3" bestFit="1" customWidth="1"/>
    <col min="11" max="11" width="3.140625" style="3" bestFit="1" customWidth="1"/>
    <col min="12" max="12" width="6" style="3" customWidth="1"/>
    <col min="13" max="13" width="4.85546875" style="3" bestFit="1" customWidth="1"/>
    <col min="14" max="14" width="3.140625" style="3" bestFit="1" customWidth="1"/>
    <col min="15" max="15" width="6.28515625" style="3" customWidth="1"/>
    <col min="16" max="16" width="4.85546875" style="3" bestFit="1" customWidth="1"/>
    <col min="17" max="17" width="3.140625" style="3" bestFit="1" customWidth="1"/>
    <col min="18" max="18" width="5.5703125" style="3" customWidth="1"/>
    <col min="19" max="19" width="4.85546875" style="3" bestFit="1" customWidth="1"/>
    <col min="20" max="20" width="3.140625" style="3" bestFit="1" customWidth="1"/>
    <col min="21" max="21" width="6.7109375" style="3" customWidth="1"/>
    <col min="22" max="22" width="5.28515625" style="3" bestFit="1" customWidth="1"/>
    <col min="23" max="23" width="3.140625" style="3" bestFit="1" customWidth="1"/>
    <col min="24" max="24" width="6.28515625" style="3" customWidth="1"/>
    <col min="25" max="25" width="4.85546875" style="3" bestFit="1" customWidth="1"/>
    <col min="26" max="26" width="3.140625" style="3" bestFit="1" customWidth="1"/>
    <col min="27" max="27" width="6.85546875" style="3" customWidth="1"/>
    <col min="28" max="28" width="4.85546875" style="3" bestFit="1" customWidth="1"/>
    <col min="29" max="29" width="3.140625" style="3" bestFit="1" customWidth="1"/>
    <col min="30" max="30" width="6" style="3" customWidth="1"/>
    <col min="31" max="31" width="4.85546875" style="3" bestFit="1" customWidth="1"/>
    <col min="32" max="32" width="3.140625" style="3" customWidth="1"/>
    <col min="33" max="33" width="7.140625" style="3" customWidth="1"/>
    <col min="34" max="34" width="4.85546875" style="3" bestFit="1" customWidth="1"/>
    <col min="35" max="35" width="3.140625" style="3" customWidth="1"/>
    <col min="36" max="37" width="6.140625" style="3" customWidth="1"/>
    <col min="38" max="38" width="16" style="3" customWidth="1"/>
    <col min="39" max="40" width="4.42578125" style="3" bestFit="1" customWidth="1"/>
    <col min="41" max="42" width="3.140625" style="3" bestFit="1" customWidth="1"/>
    <col min="43" max="43" width="4.42578125" style="3" bestFit="1" customWidth="1"/>
    <col min="44" max="45" width="3.140625" style="3" bestFit="1" customWidth="1"/>
    <col min="46" max="46" width="4.42578125" style="3" bestFit="1" customWidth="1"/>
    <col min="47" max="47" width="3.140625" style="3" bestFit="1" customWidth="1"/>
    <col min="48" max="48" width="4" style="3" bestFit="1" customWidth="1"/>
    <col min="49" max="49" width="4.42578125" style="3" bestFit="1" customWidth="1"/>
    <col min="50" max="50" width="3.140625" style="3" bestFit="1" customWidth="1"/>
    <col min="51" max="51" width="4" style="3" bestFit="1" customWidth="1"/>
    <col min="52" max="52" width="4.42578125" style="3" bestFit="1" customWidth="1"/>
    <col min="53" max="53" width="3.140625" style="3" bestFit="1" customWidth="1"/>
    <col min="54" max="54" width="4" style="3" bestFit="1" customWidth="1"/>
    <col min="55" max="55" width="4.42578125" style="3" bestFit="1" customWidth="1"/>
    <col min="56" max="56" width="3.140625" style="3" bestFit="1" customWidth="1"/>
    <col min="57" max="57" width="4" style="3" bestFit="1" customWidth="1"/>
    <col min="58" max="16384" width="3.7109375" style="3"/>
  </cols>
  <sheetData>
    <row r="1" spans="1:36" s="2" customFormat="1" ht="13.5" thickBot="1" x14ac:dyDescent="0.25">
      <c r="A1" s="100">
        <v>2016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2"/>
    </row>
    <row r="2" spans="1:36" ht="13.5" thickBot="1" x14ac:dyDescent="0.25">
      <c r="A2" s="103">
        <v>42370</v>
      </c>
      <c r="B2" s="104"/>
      <c r="C2" s="105"/>
      <c r="D2" s="103">
        <v>42401</v>
      </c>
      <c r="E2" s="104"/>
      <c r="F2" s="105"/>
      <c r="G2" s="103">
        <v>42430</v>
      </c>
      <c r="H2" s="104"/>
      <c r="I2" s="105"/>
      <c r="J2" s="103">
        <v>42461</v>
      </c>
      <c r="K2" s="104"/>
      <c r="L2" s="105"/>
      <c r="M2" s="103">
        <v>42491</v>
      </c>
      <c r="N2" s="104"/>
      <c r="O2" s="105"/>
      <c r="P2" s="103">
        <v>42522</v>
      </c>
      <c r="Q2" s="104"/>
      <c r="R2" s="105"/>
      <c r="S2" s="103">
        <v>42552</v>
      </c>
      <c r="T2" s="104"/>
      <c r="U2" s="105"/>
      <c r="V2" s="103">
        <v>42583</v>
      </c>
      <c r="W2" s="104"/>
      <c r="X2" s="105"/>
      <c r="Y2" s="103">
        <v>42614</v>
      </c>
      <c r="Z2" s="104"/>
      <c r="AA2" s="105"/>
      <c r="AB2" s="103">
        <v>42644</v>
      </c>
      <c r="AC2" s="104"/>
      <c r="AD2" s="105"/>
      <c r="AE2" s="103">
        <v>42675</v>
      </c>
      <c r="AF2" s="104"/>
      <c r="AG2" s="105"/>
      <c r="AH2" s="103">
        <v>42705</v>
      </c>
      <c r="AI2" s="104"/>
      <c r="AJ2" s="105"/>
    </row>
    <row r="3" spans="1:36" s="1" customFormat="1" x14ac:dyDescent="0.2">
      <c r="A3" s="97">
        <v>1</v>
      </c>
      <c r="B3" s="98"/>
      <c r="C3" s="99"/>
      <c r="D3" s="97">
        <v>2</v>
      </c>
      <c r="E3" s="98"/>
      <c r="F3" s="99"/>
      <c r="G3" s="97">
        <v>3</v>
      </c>
      <c r="H3" s="98"/>
      <c r="I3" s="99"/>
      <c r="J3" s="97">
        <v>4</v>
      </c>
      <c r="K3" s="98"/>
      <c r="L3" s="99"/>
      <c r="M3" s="97">
        <v>5</v>
      </c>
      <c r="N3" s="98"/>
      <c r="O3" s="99"/>
      <c r="P3" s="97">
        <v>6</v>
      </c>
      <c r="Q3" s="98"/>
      <c r="R3" s="99"/>
      <c r="S3" s="97">
        <v>7</v>
      </c>
      <c r="T3" s="98"/>
      <c r="U3" s="99"/>
      <c r="V3" s="97">
        <v>8</v>
      </c>
      <c r="W3" s="98"/>
      <c r="X3" s="99"/>
      <c r="Y3" s="97">
        <v>9</v>
      </c>
      <c r="Z3" s="98"/>
      <c r="AA3" s="99"/>
      <c r="AB3" s="97">
        <v>10</v>
      </c>
      <c r="AC3" s="98"/>
      <c r="AD3" s="99"/>
      <c r="AE3" s="97">
        <v>11</v>
      </c>
      <c r="AF3" s="98"/>
      <c r="AG3" s="99"/>
      <c r="AH3" s="97">
        <v>12</v>
      </c>
      <c r="AI3" s="98"/>
      <c r="AJ3" s="99"/>
    </row>
    <row r="4" spans="1:36" s="4" customFormat="1" x14ac:dyDescent="0.2">
      <c r="A4" s="5" t="s">
        <v>2</v>
      </c>
      <c r="B4" s="6" t="s">
        <v>1</v>
      </c>
      <c r="C4" s="9" t="s">
        <v>0</v>
      </c>
      <c r="D4" s="5" t="s">
        <v>2</v>
      </c>
      <c r="E4" s="6" t="s">
        <v>1</v>
      </c>
      <c r="F4" s="9" t="s">
        <v>0</v>
      </c>
      <c r="G4" s="5" t="s">
        <v>2</v>
      </c>
      <c r="H4" s="6" t="s">
        <v>1</v>
      </c>
      <c r="I4" s="9" t="s">
        <v>0</v>
      </c>
      <c r="J4" s="5" t="s">
        <v>2</v>
      </c>
      <c r="K4" s="6" t="s">
        <v>1</v>
      </c>
      <c r="L4" s="9" t="s">
        <v>0</v>
      </c>
      <c r="M4" s="5" t="s">
        <v>2</v>
      </c>
      <c r="N4" s="6" t="s">
        <v>1</v>
      </c>
      <c r="O4" s="9" t="s">
        <v>0</v>
      </c>
      <c r="P4" s="5" t="s">
        <v>2</v>
      </c>
      <c r="Q4" s="6" t="s">
        <v>1</v>
      </c>
      <c r="R4" s="9" t="s">
        <v>0</v>
      </c>
      <c r="S4" s="5" t="s">
        <v>2</v>
      </c>
      <c r="T4" s="6" t="s">
        <v>1</v>
      </c>
      <c r="U4" s="9" t="s">
        <v>0</v>
      </c>
      <c r="V4" s="5" t="s">
        <v>2</v>
      </c>
      <c r="W4" s="6" t="s">
        <v>1</v>
      </c>
      <c r="X4" s="9" t="s">
        <v>0</v>
      </c>
      <c r="Y4" s="5" t="s">
        <v>2</v>
      </c>
      <c r="Z4" s="6" t="s">
        <v>1</v>
      </c>
      <c r="AA4" s="9" t="s">
        <v>0</v>
      </c>
      <c r="AB4" s="5" t="s">
        <v>2</v>
      </c>
      <c r="AC4" s="6" t="s">
        <v>1</v>
      </c>
      <c r="AD4" s="9" t="s">
        <v>0</v>
      </c>
      <c r="AE4" s="5" t="s">
        <v>2</v>
      </c>
      <c r="AF4" s="6" t="s">
        <v>1</v>
      </c>
      <c r="AG4" s="9" t="s">
        <v>0</v>
      </c>
      <c r="AH4" s="5" t="s">
        <v>2</v>
      </c>
      <c r="AI4" s="6" t="s">
        <v>1</v>
      </c>
      <c r="AJ4" s="9" t="s">
        <v>0</v>
      </c>
    </row>
    <row r="5" spans="1:36" x14ac:dyDescent="0.2">
      <c r="A5" s="11">
        <v>42370</v>
      </c>
      <c r="B5" s="7">
        <v>42370</v>
      </c>
      <c r="C5" s="92"/>
      <c r="D5" s="11">
        <v>42401</v>
      </c>
      <c r="E5" s="7">
        <v>42401</v>
      </c>
      <c r="F5" s="28"/>
      <c r="G5" s="11">
        <v>42430</v>
      </c>
      <c r="H5" s="7">
        <v>42430</v>
      </c>
      <c r="I5" s="28"/>
      <c r="J5" s="11">
        <v>42461</v>
      </c>
      <c r="K5" s="7">
        <v>42461</v>
      </c>
      <c r="L5" s="28"/>
      <c r="M5" s="11">
        <v>42491</v>
      </c>
      <c r="N5" s="7">
        <v>42491</v>
      </c>
      <c r="O5" s="28"/>
      <c r="P5" s="11">
        <v>42522</v>
      </c>
      <c r="Q5" s="7">
        <v>42522</v>
      </c>
      <c r="R5" s="28"/>
      <c r="S5" s="11">
        <v>42552</v>
      </c>
      <c r="T5" s="7">
        <v>42552</v>
      </c>
      <c r="U5" s="28"/>
      <c r="V5" s="11">
        <v>42583</v>
      </c>
      <c r="W5" s="7">
        <v>42583</v>
      </c>
      <c r="X5" s="28"/>
      <c r="Y5" s="11">
        <v>42614</v>
      </c>
      <c r="Z5" s="7">
        <v>42614</v>
      </c>
      <c r="AA5" s="28"/>
      <c r="AB5" s="11">
        <v>42644</v>
      </c>
      <c r="AC5" s="7">
        <v>42644</v>
      </c>
      <c r="AD5" s="28"/>
      <c r="AE5" s="11">
        <v>42675</v>
      </c>
      <c r="AF5" s="7">
        <v>42675</v>
      </c>
      <c r="AG5" s="28"/>
      <c r="AH5" s="11">
        <v>42705</v>
      </c>
      <c r="AI5" s="7">
        <v>42705</v>
      </c>
      <c r="AJ5" s="28"/>
    </row>
    <row r="6" spans="1:36" x14ac:dyDescent="0.2">
      <c r="A6" s="11">
        <v>42371</v>
      </c>
      <c r="B6" s="7">
        <v>42371</v>
      </c>
      <c r="C6" s="92"/>
      <c r="D6" s="11">
        <v>42402</v>
      </c>
      <c r="E6" s="7">
        <v>42402</v>
      </c>
      <c r="F6" s="28"/>
      <c r="G6" s="11">
        <v>42431</v>
      </c>
      <c r="H6" s="7">
        <v>42431</v>
      </c>
      <c r="I6" s="28"/>
      <c r="J6" s="11">
        <v>42462</v>
      </c>
      <c r="K6" s="7">
        <v>42462</v>
      </c>
      <c r="L6" s="28"/>
      <c r="M6" s="11">
        <v>42492</v>
      </c>
      <c r="N6" s="7">
        <v>42492</v>
      </c>
      <c r="O6" s="28"/>
      <c r="P6" s="11">
        <v>42523</v>
      </c>
      <c r="Q6" s="7">
        <v>42523</v>
      </c>
      <c r="R6" s="28"/>
      <c r="S6" s="11">
        <v>42553</v>
      </c>
      <c r="T6" s="7">
        <v>42553</v>
      </c>
      <c r="U6" s="28"/>
      <c r="V6" s="11">
        <v>42584</v>
      </c>
      <c r="W6" s="7">
        <v>42584</v>
      </c>
      <c r="X6" s="28"/>
      <c r="Y6" s="11">
        <v>42615</v>
      </c>
      <c r="Z6" s="7">
        <v>42615</v>
      </c>
      <c r="AA6" s="28"/>
      <c r="AB6" s="11">
        <v>42645</v>
      </c>
      <c r="AC6" s="7">
        <v>42645</v>
      </c>
      <c r="AD6" s="28"/>
      <c r="AE6" s="11">
        <v>42676</v>
      </c>
      <c r="AF6" s="7">
        <v>42676</v>
      </c>
      <c r="AG6" s="28"/>
      <c r="AH6" s="11">
        <v>42706</v>
      </c>
      <c r="AI6" s="7">
        <v>42706</v>
      </c>
      <c r="AJ6" s="28"/>
    </row>
    <row r="7" spans="1:36" x14ac:dyDescent="0.2">
      <c r="A7" s="11">
        <v>42372</v>
      </c>
      <c r="B7" s="7">
        <v>42372</v>
      </c>
      <c r="C7" s="92"/>
      <c r="D7" s="11">
        <v>42403</v>
      </c>
      <c r="E7" s="7">
        <v>42403</v>
      </c>
      <c r="F7" s="28"/>
      <c r="G7" s="11">
        <v>42432</v>
      </c>
      <c r="H7" s="7">
        <v>42432</v>
      </c>
      <c r="I7" s="28"/>
      <c r="J7" s="11">
        <v>42463</v>
      </c>
      <c r="K7" s="7">
        <v>42463</v>
      </c>
      <c r="L7" s="28"/>
      <c r="M7" s="11">
        <v>42493</v>
      </c>
      <c r="N7" s="7">
        <v>42493</v>
      </c>
      <c r="O7" s="28"/>
      <c r="P7" s="11">
        <v>42524</v>
      </c>
      <c r="Q7" s="7">
        <v>42524</v>
      </c>
      <c r="R7" s="28"/>
      <c r="S7" s="11">
        <v>42554</v>
      </c>
      <c r="T7" s="7">
        <v>42554</v>
      </c>
      <c r="U7" s="28"/>
      <c r="V7" s="11">
        <v>42585</v>
      </c>
      <c r="W7" s="7">
        <v>42585</v>
      </c>
      <c r="X7" s="28"/>
      <c r="Y7" s="11">
        <v>42616</v>
      </c>
      <c r="Z7" s="7">
        <v>42616</v>
      </c>
      <c r="AA7" s="28"/>
      <c r="AB7" s="11">
        <v>42646</v>
      </c>
      <c r="AC7" s="7">
        <v>42646</v>
      </c>
      <c r="AD7" s="28"/>
      <c r="AE7" s="11">
        <v>42677</v>
      </c>
      <c r="AF7" s="7">
        <v>42677</v>
      </c>
      <c r="AG7" s="28"/>
      <c r="AH7" s="11">
        <v>42707</v>
      </c>
      <c r="AI7" s="7">
        <v>42707</v>
      </c>
      <c r="AJ7" s="28"/>
    </row>
    <row r="8" spans="1:36" x14ac:dyDescent="0.2">
      <c r="A8" s="11">
        <v>42373</v>
      </c>
      <c r="B8" s="7">
        <v>42373</v>
      </c>
      <c r="C8" s="92"/>
      <c r="D8" s="11">
        <v>42404</v>
      </c>
      <c r="E8" s="7">
        <v>42404</v>
      </c>
      <c r="F8" s="28"/>
      <c r="G8" s="11">
        <v>42433</v>
      </c>
      <c r="H8" s="7">
        <v>42433</v>
      </c>
      <c r="I8" s="28"/>
      <c r="J8" s="11">
        <v>42464</v>
      </c>
      <c r="K8" s="7">
        <v>42464</v>
      </c>
      <c r="L8" s="28"/>
      <c r="M8" s="11">
        <v>42494</v>
      </c>
      <c r="N8" s="7">
        <v>42494</v>
      </c>
      <c r="O8" s="28"/>
      <c r="P8" s="11">
        <v>42525</v>
      </c>
      <c r="Q8" s="7">
        <v>42525</v>
      </c>
      <c r="R8" s="28"/>
      <c r="S8" s="11">
        <v>42555</v>
      </c>
      <c r="T8" s="7">
        <v>42555</v>
      </c>
      <c r="U8" s="28"/>
      <c r="V8" s="11">
        <v>42586</v>
      </c>
      <c r="W8" s="7">
        <v>42586</v>
      </c>
      <c r="X8" s="28"/>
      <c r="Y8" s="11">
        <v>42617</v>
      </c>
      <c r="Z8" s="7">
        <v>42617</v>
      </c>
      <c r="AA8" s="28"/>
      <c r="AB8" s="11">
        <v>42647</v>
      </c>
      <c r="AC8" s="7">
        <v>42647</v>
      </c>
      <c r="AD8" s="28"/>
      <c r="AE8" s="11">
        <v>42678</v>
      </c>
      <c r="AF8" s="7">
        <v>42678</v>
      </c>
      <c r="AG8" s="28"/>
      <c r="AH8" s="11">
        <v>42708</v>
      </c>
      <c r="AI8" s="7">
        <v>42708</v>
      </c>
      <c r="AJ8" s="28"/>
    </row>
    <row r="9" spans="1:36" x14ac:dyDescent="0.2">
      <c r="A9" s="11">
        <v>42374</v>
      </c>
      <c r="B9" s="7">
        <v>42374</v>
      </c>
      <c r="C9" s="92"/>
      <c r="D9" s="11">
        <v>42405</v>
      </c>
      <c r="E9" s="7">
        <v>42405</v>
      </c>
      <c r="F9" s="28"/>
      <c r="G9" s="11">
        <v>42434</v>
      </c>
      <c r="H9" s="7">
        <v>42434</v>
      </c>
      <c r="I9" s="28"/>
      <c r="J9" s="11">
        <v>42465</v>
      </c>
      <c r="K9" s="7">
        <v>42465</v>
      </c>
      <c r="L9" s="28"/>
      <c r="M9" s="11">
        <v>42495</v>
      </c>
      <c r="N9" s="7">
        <v>42495</v>
      </c>
      <c r="O9" s="28"/>
      <c r="P9" s="11">
        <v>42526</v>
      </c>
      <c r="Q9" s="7">
        <v>42526</v>
      </c>
      <c r="R9" s="28"/>
      <c r="S9" s="11">
        <v>42556</v>
      </c>
      <c r="T9" s="7">
        <v>42556</v>
      </c>
      <c r="U9" s="28"/>
      <c r="V9" s="11">
        <v>42587</v>
      </c>
      <c r="W9" s="7">
        <v>42587</v>
      </c>
      <c r="X9" s="28"/>
      <c r="Y9" s="11">
        <v>42618</v>
      </c>
      <c r="Z9" s="7">
        <v>42618</v>
      </c>
      <c r="AA9" s="28"/>
      <c r="AB9" s="11">
        <v>42648</v>
      </c>
      <c r="AC9" s="7">
        <v>42648</v>
      </c>
      <c r="AD9" s="28"/>
      <c r="AE9" s="11">
        <v>42679</v>
      </c>
      <c r="AF9" s="7">
        <v>42679</v>
      </c>
      <c r="AG9" s="28"/>
      <c r="AH9" s="11">
        <v>42709</v>
      </c>
      <c r="AI9" s="7">
        <v>42709</v>
      </c>
      <c r="AJ9" s="28"/>
    </row>
    <row r="10" spans="1:36" x14ac:dyDescent="0.2">
      <c r="A10" s="11">
        <v>42375</v>
      </c>
      <c r="B10" s="7">
        <v>42375</v>
      </c>
      <c r="C10" s="92"/>
      <c r="D10" s="11">
        <v>42406</v>
      </c>
      <c r="E10" s="7">
        <v>42406</v>
      </c>
      <c r="F10" s="28"/>
      <c r="G10" s="11">
        <v>42435</v>
      </c>
      <c r="H10" s="7">
        <v>42435</v>
      </c>
      <c r="I10" s="28"/>
      <c r="J10" s="11">
        <v>42466</v>
      </c>
      <c r="K10" s="7">
        <v>42466</v>
      </c>
      <c r="L10" s="28"/>
      <c r="M10" s="11">
        <v>42496</v>
      </c>
      <c r="N10" s="7">
        <v>42496</v>
      </c>
      <c r="O10" s="28"/>
      <c r="P10" s="11">
        <v>42527</v>
      </c>
      <c r="Q10" s="7">
        <v>42527</v>
      </c>
      <c r="R10" s="28"/>
      <c r="S10" s="11">
        <v>42557</v>
      </c>
      <c r="T10" s="7">
        <v>42557</v>
      </c>
      <c r="U10" s="28"/>
      <c r="V10" s="11">
        <v>42588</v>
      </c>
      <c r="W10" s="7">
        <v>42588</v>
      </c>
      <c r="X10" s="28"/>
      <c r="Y10" s="11">
        <v>42619</v>
      </c>
      <c r="Z10" s="7">
        <v>42619</v>
      </c>
      <c r="AA10" s="28"/>
      <c r="AB10" s="11">
        <v>42649</v>
      </c>
      <c r="AC10" s="7">
        <v>42649</v>
      </c>
      <c r="AD10" s="28"/>
      <c r="AE10" s="11">
        <v>42680</v>
      </c>
      <c r="AF10" s="7">
        <v>42680</v>
      </c>
      <c r="AG10" s="28"/>
      <c r="AH10" s="11">
        <v>42710</v>
      </c>
      <c r="AI10" s="7">
        <v>42710</v>
      </c>
      <c r="AJ10" s="28"/>
    </row>
    <row r="11" spans="1:36" x14ac:dyDescent="0.2">
      <c r="A11" s="11">
        <v>42376</v>
      </c>
      <c r="B11" s="7">
        <v>42376</v>
      </c>
      <c r="C11" s="92"/>
      <c r="D11" s="11">
        <v>42407</v>
      </c>
      <c r="E11" s="7">
        <v>42407</v>
      </c>
      <c r="F11" s="28"/>
      <c r="G11" s="11">
        <v>42436</v>
      </c>
      <c r="H11" s="7">
        <v>42436</v>
      </c>
      <c r="I11" s="28"/>
      <c r="J11" s="11">
        <v>42467</v>
      </c>
      <c r="K11" s="7">
        <v>42467</v>
      </c>
      <c r="L11" s="28"/>
      <c r="M11" s="11">
        <v>42497</v>
      </c>
      <c r="N11" s="7">
        <v>42497</v>
      </c>
      <c r="O11" s="28"/>
      <c r="P11" s="11">
        <v>42528</v>
      </c>
      <c r="Q11" s="7">
        <v>42528</v>
      </c>
      <c r="R11" s="28"/>
      <c r="S11" s="11">
        <v>42558</v>
      </c>
      <c r="T11" s="7">
        <v>42558</v>
      </c>
      <c r="U11" s="28"/>
      <c r="V11" s="11">
        <v>42589</v>
      </c>
      <c r="W11" s="7">
        <v>42589</v>
      </c>
      <c r="X11" s="28"/>
      <c r="Y11" s="11">
        <v>42620</v>
      </c>
      <c r="Z11" s="7">
        <v>42620</v>
      </c>
      <c r="AA11" s="28"/>
      <c r="AB11" s="11">
        <v>42650</v>
      </c>
      <c r="AC11" s="7">
        <v>42650</v>
      </c>
      <c r="AD11" s="28"/>
      <c r="AE11" s="11">
        <v>42681</v>
      </c>
      <c r="AF11" s="7">
        <v>42681</v>
      </c>
      <c r="AG11" s="28"/>
      <c r="AH11" s="11">
        <v>42711</v>
      </c>
      <c r="AI11" s="7">
        <v>42711</v>
      </c>
      <c r="AJ11" s="28"/>
    </row>
    <row r="12" spans="1:36" x14ac:dyDescent="0.2">
      <c r="A12" s="11">
        <v>42377</v>
      </c>
      <c r="B12" s="7">
        <v>42377</v>
      </c>
      <c r="C12" s="92"/>
      <c r="D12" s="11">
        <v>42408</v>
      </c>
      <c r="E12" s="7">
        <v>42408</v>
      </c>
      <c r="F12" s="28"/>
      <c r="G12" s="11">
        <v>42437</v>
      </c>
      <c r="H12" s="7">
        <v>42437</v>
      </c>
      <c r="I12" s="28"/>
      <c r="J12" s="11">
        <v>42468</v>
      </c>
      <c r="K12" s="7">
        <v>42468</v>
      </c>
      <c r="L12" s="28"/>
      <c r="M12" s="11">
        <v>42498</v>
      </c>
      <c r="N12" s="7">
        <v>42498</v>
      </c>
      <c r="O12" s="28"/>
      <c r="P12" s="11">
        <v>42529</v>
      </c>
      <c r="Q12" s="7">
        <v>42529</v>
      </c>
      <c r="R12" s="28"/>
      <c r="S12" s="11">
        <v>42559</v>
      </c>
      <c r="T12" s="7">
        <v>42559</v>
      </c>
      <c r="U12" s="28"/>
      <c r="V12" s="11">
        <v>42590</v>
      </c>
      <c r="W12" s="7">
        <v>42590</v>
      </c>
      <c r="X12" s="28"/>
      <c r="Y12" s="11">
        <v>42621</v>
      </c>
      <c r="Z12" s="7">
        <v>42621</v>
      </c>
      <c r="AA12" s="28"/>
      <c r="AB12" s="11">
        <v>42651</v>
      </c>
      <c r="AC12" s="7">
        <v>42651</v>
      </c>
      <c r="AD12" s="28"/>
      <c r="AE12" s="11">
        <v>42682</v>
      </c>
      <c r="AF12" s="7">
        <v>42682</v>
      </c>
      <c r="AG12" s="28"/>
      <c r="AH12" s="11">
        <v>42712</v>
      </c>
      <c r="AI12" s="7">
        <v>42712</v>
      </c>
      <c r="AJ12" s="28"/>
    </row>
    <row r="13" spans="1:36" x14ac:dyDescent="0.2">
      <c r="A13" s="11">
        <v>42378</v>
      </c>
      <c r="B13" s="7">
        <v>42378</v>
      </c>
      <c r="C13" s="92"/>
      <c r="D13" s="11">
        <v>42409</v>
      </c>
      <c r="E13" s="7">
        <v>42409</v>
      </c>
      <c r="F13" s="28"/>
      <c r="G13" s="11">
        <v>42438</v>
      </c>
      <c r="H13" s="7">
        <v>42438</v>
      </c>
      <c r="I13" s="28"/>
      <c r="J13" s="11">
        <v>42469</v>
      </c>
      <c r="K13" s="7">
        <v>42469</v>
      </c>
      <c r="L13" s="28"/>
      <c r="M13" s="11">
        <v>42499</v>
      </c>
      <c r="N13" s="7">
        <v>42499</v>
      </c>
      <c r="O13" s="28"/>
      <c r="P13" s="11">
        <v>42530</v>
      </c>
      <c r="Q13" s="7">
        <v>42530</v>
      </c>
      <c r="R13" s="28"/>
      <c r="S13" s="11">
        <v>42560</v>
      </c>
      <c r="T13" s="7">
        <v>42560</v>
      </c>
      <c r="U13" s="28"/>
      <c r="V13" s="11">
        <v>42591</v>
      </c>
      <c r="W13" s="7">
        <v>42591</v>
      </c>
      <c r="X13" s="28"/>
      <c r="Y13" s="11">
        <v>42622</v>
      </c>
      <c r="Z13" s="7">
        <v>42622</v>
      </c>
      <c r="AA13" s="28"/>
      <c r="AB13" s="11">
        <v>42652</v>
      </c>
      <c r="AC13" s="7">
        <v>42652</v>
      </c>
      <c r="AD13" s="28"/>
      <c r="AE13" s="11">
        <v>42683</v>
      </c>
      <c r="AF13" s="7">
        <v>42683</v>
      </c>
      <c r="AG13" s="28"/>
      <c r="AH13" s="11">
        <v>42713</v>
      </c>
      <c r="AI13" s="7">
        <v>42713</v>
      </c>
      <c r="AJ13" s="28"/>
    </row>
    <row r="14" spans="1:36" x14ac:dyDescent="0.2">
      <c r="A14" s="11">
        <v>42379</v>
      </c>
      <c r="B14" s="7">
        <v>42379</v>
      </c>
      <c r="C14" s="92"/>
      <c r="D14" s="11">
        <v>42410</v>
      </c>
      <c r="E14" s="7">
        <v>42410</v>
      </c>
      <c r="F14" s="28"/>
      <c r="G14" s="11">
        <v>42439</v>
      </c>
      <c r="H14" s="7">
        <v>42439</v>
      </c>
      <c r="I14" s="28"/>
      <c r="J14" s="11">
        <v>42470</v>
      </c>
      <c r="K14" s="7">
        <v>42470</v>
      </c>
      <c r="L14" s="28"/>
      <c r="M14" s="11">
        <v>42500</v>
      </c>
      <c r="N14" s="7">
        <v>42500</v>
      </c>
      <c r="O14" s="28"/>
      <c r="P14" s="11">
        <v>42531</v>
      </c>
      <c r="Q14" s="7">
        <v>42531</v>
      </c>
      <c r="R14" s="28"/>
      <c r="S14" s="11">
        <v>42561</v>
      </c>
      <c r="T14" s="7">
        <v>42561</v>
      </c>
      <c r="U14" s="28"/>
      <c r="V14" s="11">
        <v>42592</v>
      </c>
      <c r="W14" s="7">
        <v>42592</v>
      </c>
      <c r="X14" s="28"/>
      <c r="Y14" s="11">
        <v>42623</v>
      </c>
      <c r="Z14" s="7">
        <v>42623</v>
      </c>
      <c r="AA14" s="28"/>
      <c r="AB14" s="11">
        <v>42653</v>
      </c>
      <c r="AC14" s="7">
        <v>42653</v>
      </c>
      <c r="AD14" s="28"/>
      <c r="AE14" s="11">
        <v>42684</v>
      </c>
      <c r="AF14" s="7">
        <v>42684</v>
      </c>
      <c r="AG14" s="28"/>
      <c r="AH14" s="11">
        <v>42714</v>
      </c>
      <c r="AI14" s="7">
        <v>42714</v>
      </c>
      <c r="AJ14" s="28"/>
    </row>
    <row r="15" spans="1:36" x14ac:dyDescent="0.2">
      <c r="A15" s="11">
        <v>42380</v>
      </c>
      <c r="B15" s="7">
        <v>42380</v>
      </c>
      <c r="C15" s="92"/>
      <c r="D15" s="11">
        <v>42411</v>
      </c>
      <c r="E15" s="7">
        <v>42411</v>
      </c>
      <c r="F15" s="28"/>
      <c r="G15" s="11">
        <v>42440</v>
      </c>
      <c r="H15" s="7">
        <v>42440</v>
      </c>
      <c r="I15" s="28"/>
      <c r="J15" s="11">
        <v>42471</v>
      </c>
      <c r="K15" s="7">
        <v>42471</v>
      </c>
      <c r="L15" s="28"/>
      <c r="M15" s="11">
        <v>42501</v>
      </c>
      <c r="N15" s="7">
        <v>42501</v>
      </c>
      <c r="O15" s="28"/>
      <c r="P15" s="11">
        <v>42532</v>
      </c>
      <c r="Q15" s="7">
        <v>42532</v>
      </c>
      <c r="R15" s="28"/>
      <c r="S15" s="11">
        <v>42562</v>
      </c>
      <c r="T15" s="7">
        <v>42562</v>
      </c>
      <c r="U15" s="28"/>
      <c r="V15" s="11">
        <v>42593</v>
      </c>
      <c r="W15" s="7">
        <v>42593</v>
      </c>
      <c r="X15" s="28"/>
      <c r="Y15" s="11">
        <v>42624</v>
      </c>
      <c r="Z15" s="7">
        <v>42624</v>
      </c>
      <c r="AA15" s="28"/>
      <c r="AB15" s="11">
        <v>42654</v>
      </c>
      <c r="AC15" s="7">
        <v>42654</v>
      </c>
      <c r="AD15" s="28"/>
      <c r="AE15" s="11">
        <v>42685</v>
      </c>
      <c r="AF15" s="7">
        <v>42685</v>
      </c>
      <c r="AG15" s="28"/>
      <c r="AH15" s="11">
        <v>42715</v>
      </c>
      <c r="AI15" s="7">
        <v>42715</v>
      </c>
      <c r="AJ15" s="28"/>
    </row>
    <row r="16" spans="1:36" x14ac:dyDescent="0.2">
      <c r="A16" s="11">
        <v>42381</v>
      </c>
      <c r="B16" s="7">
        <v>42381</v>
      </c>
      <c r="C16" s="92"/>
      <c r="D16" s="11">
        <v>42412</v>
      </c>
      <c r="E16" s="7">
        <v>42412</v>
      </c>
      <c r="F16" s="28"/>
      <c r="G16" s="11">
        <v>42441</v>
      </c>
      <c r="H16" s="7">
        <v>42441</v>
      </c>
      <c r="I16" s="28"/>
      <c r="J16" s="11">
        <v>42472</v>
      </c>
      <c r="K16" s="7">
        <v>42472</v>
      </c>
      <c r="L16" s="28"/>
      <c r="M16" s="11">
        <v>42502</v>
      </c>
      <c r="N16" s="7">
        <v>42502</v>
      </c>
      <c r="O16" s="28"/>
      <c r="P16" s="11">
        <v>42533</v>
      </c>
      <c r="Q16" s="7">
        <v>42533</v>
      </c>
      <c r="R16" s="28"/>
      <c r="S16" s="11">
        <v>42563</v>
      </c>
      <c r="T16" s="7">
        <v>42563</v>
      </c>
      <c r="U16" s="28"/>
      <c r="V16" s="11">
        <v>42594</v>
      </c>
      <c r="W16" s="7">
        <v>42594</v>
      </c>
      <c r="X16" s="28"/>
      <c r="Y16" s="11">
        <v>42625</v>
      </c>
      <c r="Z16" s="7">
        <v>42625</v>
      </c>
      <c r="AA16" s="28"/>
      <c r="AB16" s="11">
        <v>42655</v>
      </c>
      <c r="AC16" s="7">
        <v>42655</v>
      </c>
      <c r="AD16" s="28"/>
      <c r="AE16" s="11">
        <v>42686</v>
      </c>
      <c r="AF16" s="7">
        <v>42686</v>
      </c>
      <c r="AG16" s="28"/>
      <c r="AH16" s="11">
        <v>42716</v>
      </c>
      <c r="AI16" s="7">
        <v>42716</v>
      </c>
      <c r="AJ16" s="28"/>
    </row>
    <row r="17" spans="1:36" x14ac:dyDescent="0.2">
      <c r="A17" s="11">
        <v>42382</v>
      </c>
      <c r="B17" s="7">
        <v>42382</v>
      </c>
      <c r="C17" s="92"/>
      <c r="D17" s="11">
        <v>42413</v>
      </c>
      <c r="E17" s="7">
        <v>42413</v>
      </c>
      <c r="F17" s="28"/>
      <c r="G17" s="11">
        <v>42442</v>
      </c>
      <c r="H17" s="7">
        <v>42442</v>
      </c>
      <c r="I17" s="28"/>
      <c r="J17" s="11">
        <v>42473</v>
      </c>
      <c r="K17" s="7">
        <v>42473</v>
      </c>
      <c r="L17" s="28"/>
      <c r="M17" s="11">
        <v>42503</v>
      </c>
      <c r="N17" s="7">
        <v>42503</v>
      </c>
      <c r="O17" s="28"/>
      <c r="P17" s="11">
        <v>42534</v>
      </c>
      <c r="Q17" s="7">
        <v>42534</v>
      </c>
      <c r="R17" s="28"/>
      <c r="S17" s="11">
        <v>42564</v>
      </c>
      <c r="T17" s="7">
        <v>42564</v>
      </c>
      <c r="U17" s="28"/>
      <c r="V17" s="11">
        <v>42595</v>
      </c>
      <c r="W17" s="7">
        <v>42595</v>
      </c>
      <c r="X17" s="28"/>
      <c r="Y17" s="11">
        <v>42626</v>
      </c>
      <c r="Z17" s="7">
        <v>42626</v>
      </c>
      <c r="AA17" s="28"/>
      <c r="AB17" s="11">
        <v>42656</v>
      </c>
      <c r="AC17" s="7">
        <v>42656</v>
      </c>
      <c r="AD17" s="28"/>
      <c r="AE17" s="11">
        <v>42687</v>
      </c>
      <c r="AF17" s="7">
        <v>42687</v>
      </c>
      <c r="AG17" s="28"/>
      <c r="AH17" s="11">
        <v>42717</v>
      </c>
      <c r="AI17" s="7">
        <v>42717</v>
      </c>
      <c r="AJ17" s="28"/>
    </row>
    <row r="18" spans="1:36" x14ac:dyDescent="0.2">
      <c r="A18" s="11">
        <v>42383</v>
      </c>
      <c r="B18" s="7">
        <v>42383</v>
      </c>
      <c r="C18" s="92"/>
      <c r="D18" s="11">
        <v>42414</v>
      </c>
      <c r="E18" s="7">
        <v>42414</v>
      </c>
      <c r="F18" s="28"/>
      <c r="G18" s="11">
        <v>42443</v>
      </c>
      <c r="H18" s="7">
        <v>42443</v>
      </c>
      <c r="I18" s="28"/>
      <c r="J18" s="11">
        <v>42474</v>
      </c>
      <c r="K18" s="7">
        <v>42474</v>
      </c>
      <c r="L18" s="28"/>
      <c r="M18" s="11">
        <v>42504</v>
      </c>
      <c r="N18" s="7">
        <v>42504</v>
      </c>
      <c r="O18" s="28"/>
      <c r="P18" s="11">
        <v>42535</v>
      </c>
      <c r="Q18" s="7">
        <v>42535</v>
      </c>
      <c r="R18" s="28"/>
      <c r="S18" s="11">
        <v>42565</v>
      </c>
      <c r="T18" s="7">
        <v>42565</v>
      </c>
      <c r="U18" s="28"/>
      <c r="V18" s="11">
        <v>42596</v>
      </c>
      <c r="W18" s="7">
        <v>42596</v>
      </c>
      <c r="X18" s="28"/>
      <c r="Y18" s="11">
        <v>42627</v>
      </c>
      <c r="Z18" s="7">
        <v>42627</v>
      </c>
      <c r="AA18" s="28"/>
      <c r="AB18" s="11">
        <v>42657</v>
      </c>
      <c r="AC18" s="7">
        <v>42657</v>
      </c>
      <c r="AD18" s="28"/>
      <c r="AE18" s="11">
        <v>42688</v>
      </c>
      <c r="AF18" s="7">
        <v>42688</v>
      </c>
      <c r="AG18" s="28"/>
      <c r="AH18" s="11">
        <v>42718</v>
      </c>
      <c r="AI18" s="7">
        <v>42718</v>
      </c>
      <c r="AJ18" s="28"/>
    </row>
    <row r="19" spans="1:36" x14ac:dyDescent="0.2">
      <c r="A19" s="11">
        <v>42384</v>
      </c>
      <c r="B19" s="7">
        <v>42384</v>
      </c>
      <c r="C19" s="92"/>
      <c r="D19" s="11">
        <v>42415</v>
      </c>
      <c r="E19" s="7">
        <v>42415</v>
      </c>
      <c r="F19" s="28"/>
      <c r="G19" s="11">
        <v>42444</v>
      </c>
      <c r="H19" s="7">
        <v>42444</v>
      </c>
      <c r="I19" s="28"/>
      <c r="J19" s="11">
        <v>42475</v>
      </c>
      <c r="K19" s="7">
        <v>42475</v>
      </c>
      <c r="L19" s="28"/>
      <c r="M19" s="11">
        <v>42505</v>
      </c>
      <c r="N19" s="7">
        <v>42505</v>
      </c>
      <c r="O19" s="28"/>
      <c r="P19" s="11">
        <v>42536</v>
      </c>
      <c r="Q19" s="7">
        <v>42536</v>
      </c>
      <c r="R19" s="28"/>
      <c r="S19" s="11">
        <v>42566</v>
      </c>
      <c r="T19" s="7">
        <v>42566</v>
      </c>
      <c r="U19" s="28"/>
      <c r="V19" s="11">
        <v>42597</v>
      </c>
      <c r="W19" s="7">
        <v>42597</v>
      </c>
      <c r="X19" s="28"/>
      <c r="Y19" s="11">
        <v>42628</v>
      </c>
      <c r="Z19" s="7">
        <v>42628</v>
      </c>
      <c r="AA19" s="28"/>
      <c r="AB19" s="11">
        <v>42658</v>
      </c>
      <c r="AC19" s="7">
        <v>42658</v>
      </c>
      <c r="AD19" s="28"/>
      <c r="AE19" s="11">
        <v>42689</v>
      </c>
      <c r="AF19" s="7">
        <v>42689</v>
      </c>
      <c r="AG19" s="28"/>
      <c r="AH19" s="11">
        <v>42719</v>
      </c>
      <c r="AI19" s="7">
        <v>42719</v>
      </c>
      <c r="AJ19" s="28"/>
    </row>
    <row r="20" spans="1:36" x14ac:dyDescent="0.2">
      <c r="A20" s="11">
        <v>42385</v>
      </c>
      <c r="B20" s="7">
        <v>42385</v>
      </c>
      <c r="C20" s="92"/>
      <c r="D20" s="11">
        <v>42416</v>
      </c>
      <c r="E20" s="7">
        <v>42416</v>
      </c>
      <c r="F20" s="28"/>
      <c r="G20" s="11">
        <v>42445</v>
      </c>
      <c r="H20" s="7">
        <v>42445</v>
      </c>
      <c r="I20" s="28"/>
      <c r="J20" s="11">
        <v>42476</v>
      </c>
      <c r="K20" s="7">
        <v>42476</v>
      </c>
      <c r="L20" s="28"/>
      <c r="M20" s="11">
        <v>42506</v>
      </c>
      <c r="N20" s="7">
        <v>42506</v>
      </c>
      <c r="O20" s="28"/>
      <c r="P20" s="11">
        <v>42537</v>
      </c>
      <c r="Q20" s="7">
        <v>42537</v>
      </c>
      <c r="R20" s="28"/>
      <c r="S20" s="11">
        <v>42567</v>
      </c>
      <c r="T20" s="7">
        <v>42567</v>
      </c>
      <c r="U20" s="28"/>
      <c r="V20" s="11">
        <v>42598</v>
      </c>
      <c r="W20" s="7">
        <v>42598</v>
      </c>
      <c r="X20" s="28"/>
      <c r="Y20" s="11">
        <v>42629</v>
      </c>
      <c r="Z20" s="7">
        <v>42629</v>
      </c>
      <c r="AA20" s="28"/>
      <c r="AB20" s="11">
        <v>42659</v>
      </c>
      <c r="AC20" s="7">
        <v>42659</v>
      </c>
      <c r="AD20" s="28"/>
      <c r="AE20" s="11">
        <v>42690</v>
      </c>
      <c r="AF20" s="7">
        <v>42690</v>
      </c>
      <c r="AG20" s="28"/>
      <c r="AH20" s="11">
        <v>42720</v>
      </c>
      <c r="AI20" s="7">
        <v>42720</v>
      </c>
      <c r="AJ20" s="28"/>
    </row>
    <row r="21" spans="1:36" x14ac:dyDescent="0.2">
      <c r="A21" s="11">
        <v>42386</v>
      </c>
      <c r="B21" s="7">
        <v>42386</v>
      </c>
      <c r="C21" s="92"/>
      <c r="D21" s="11">
        <v>42417</v>
      </c>
      <c r="E21" s="7">
        <v>42417</v>
      </c>
      <c r="F21" s="28"/>
      <c r="G21" s="11">
        <v>42446</v>
      </c>
      <c r="H21" s="7">
        <v>42446</v>
      </c>
      <c r="I21" s="28"/>
      <c r="J21" s="11">
        <v>42477</v>
      </c>
      <c r="K21" s="7">
        <v>42477</v>
      </c>
      <c r="L21" s="28"/>
      <c r="M21" s="11">
        <v>42507</v>
      </c>
      <c r="N21" s="7">
        <v>42507</v>
      </c>
      <c r="O21" s="28"/>
      <c r="P21" s="11">
        <v>42538</v>
      </c>
      <c r="Q21" s="7">
        <v>42538</v>
      </c>
      <c r="R21" s="28"/>
      <c r="S21" s="11">
        <v>42568</v>
      </c>
      <c r="T21" s="7">
        <v>42568</v>
      </c>
      <c r="U21" s="28"/>
      <c r="V21" s="11">
        <v>42599</v>
      </c>
      <c r="W21" s="7">
        <v>42599</v>
      </c>
      <c r="X21" s="28"/>
      <c r="Y21" s="11">
        <v>42630</v>
      </c>
      <c r="Z21" s="7">
        <v>42630</v>
      </c>
      <c r="AA21" s="28"/>
      <c r="AB21" s="11">
        <v>42660</v>
      </c>
      <c r="AC21" s="7">
        <v>42660</v>
      </c>
      <c r="AD21" s="28"/>
      <c r="AE21" s="11">
        <v>42691</v>
      </c>
      <c r="AF21" s="7">
        <v>42691</v>
      </c>
      <c r="AG21" s="28"/>
      <c r="AH21" s="11">
        <v>42721</v>
      </c>
      <c r="AI21" s="7">
        <v>42721</v>
      </c>
      <c r="AJ21" s="28"/>
    </row>
    <row r="22" spans="1:36" x14ac:dyDescent="0.2">
      <c r="A22" s="11">
        <v>42387</v>
      </c>
      <c r="B22" s="7">
        <v>42387</v>
      </c>
      <c r="C22" s="92"/>
      <c r="D22" s="11">
        <v>42418</v>
      </c>
      <c r="E22" s="7">
        <v>42418</v>
      </c>
      <c r="F22" s="28"/>
      <c r="G22" s="11">
        <v>42447</v>
      </c>
      <c r="H22" s="7">
        <v>42447</v>
      </c>
      <c r="I22" s="28"/>
      <c r="J22" s="11">
        <v>42478</v>
      </c>
      <c r="K22" s="7">
        <v>42478</v>
      </c>
      <c r="L22" s="28"/>
      <c r="M22" s="11">
        <v>42508</v>
      </c>
      <c r="N22" s="7">
        <v>42508</v>
      </c>
      <c r="O22" s="28"/>
      <c r="P22" s="11">
        <v>42539</v>
      </c>
      <c r="Q22" s="7">
        <v>42539</v>
      </c>
      <c r="R22" s="28"/>
      <c r="S22" s="11">
        <v>42569</v>
      </c>
      <c r="T22" s="7">
        <v>42569</v>
      </c>
      <c r="U22" s="28"/>
      <c r="V22" s="11">
        <v>42600</v>
      </c>
      <c r="W22" s="7">
        <v>42600</v>
      </c>
      <c r="X22" s="28"/>
      <c r="Y22" s="11">
        <v>42631</v>
      </c>
      <c r="Z22" s="7">
        <v>42631</v>
      </c>
      <c r="AA22" s="28"/>
      <c r="AB22" s="11">
        <v>42661</v>
      </c>
      <c r="AC22" s="7">
        <v>42661</v>
      </c>
      <c r="AD22" s="28"/>
      <c r="AE22" s="11">
        <v>42692</v>
      </c>
      <c r="AF22" s="7">
        <v>42692</v>
      </c>
      <c r="AG22" s="28"/>
      <c r="AH22" s="11">
        <v>42722</v>
      </c>
      <c r="AI22" s="7">
        <v>42722</v>
      </c>
      <c r="AJ22" s="28"/>
    </row>
    <row r="23" spans="1:36" x14ac:dyDescent="0.2">
      <c r="A23" s="11">
        <v>42388</v>
      </c>
      <c r="B23" s="7">
        <v>42388</v>
      </c>
      <c r="C23" s="92"/>
      <c r="D23" s="11">
        <v>42419</v>
      </c>
      <c r="E23" s="7">
        <v>42419</v>
      </c>
      <c r="F23" s="28"/>
      <c r="G23" s="11">
        <v>42448</v>
      </c>
      <c r="H23" s="7">
        <v>42448</v>
      </c>
      <c r="I23" s="28"/>
      <c r="J23" s="11">
        <v>42479</v>
      </c>
      <c r="K23" s="7">
        <v>42479</v>
      </c>
      <c r="L23" s="28"/>
      <c r="M23" s="11">
        <v>42509</v>
      </c>
      <c r="N23" s="7">
        <v>42509</v>
      </c>
      <c r="O23" s="28"/>
      <c r="P23" s="11">
        <v>42540</v>
      </c>
      <c r="Q23" s="7">
        <v>42540</v>
      </c>
      <c r="R23" s="28"/>
      <c r="S23" s="11">
        <v>42570</v>
      </c>
      <c r="T23" s="7">
        <v>42570</v>
      </c>
      <c r="U23" s="28"/>
      <c r="V23" s="11">
        <v>42601</v>
      </c>
      <c r="W23" s="7">
        <v>42601</v>
      </c>
      <c r="X23" s="28"/>
      <c r="Y23" s="11">
        <v>42632</v>
      </c>
      <c r="Z23" s="7">
        <v>42632</v>
      </c>
      <c r="AA23" s="28"/>
      <c r="AB23" s="11">
        <v>42662</v>
      </c>
      <c r="AC23" s="7">
        <v>42662</v>
      </c>
      <c r="AD23" s="28"/>
      <c r="AE23" s="11">
        <v>42693</v>
      </c>
      <c r="AF23" s="7">
        <v>42693</v>
      </c>
      <c r="AG23" s="28"/>
      <c r="AH23" s="11">
        <v>42723</v>
      </c>
      <c r="AI23" s="7">
        <v>42723</v>
      </c>
      <c r="AJ23" s="28"/>
    </row>
    <row r="24" spans="1:36" x14ac:dyDescent="0.2">
      <c r="A24" s="11">
        <v>42389</v>
      </c>
      <c r="B24" s="7">
        <v>42389</v>
      </c>
      <c r="C24" s="92"/>
      <c r="D24" s="11">
        <v>42420</v>
      </c>
      <c r="E24" s="7">
        <v>42420</v>
      </c>
      <c r="F24" s="28"/>
      <c r="G24" s="11">
        <v>42449</v>
      </c>
      <c r="H24" s="7">
        <v>42449</v>
      </c>
      <c r="I24" s="28"/>
      <c r="J24" s="11">
        <v>42480</v>
      </c>
      <c r="K24" s="7">
        <v>42480</v>
      </c>
      <c r="L24" s="28"/>
      <c r="M24" s="11">
        <v>42510</v>
      </c>
      <c r="N24" s="7">
        <v>42510</v>
      </c>
      <c r="O24" s="28"/>
      <c r="P24" s="11">
        <v>42541</v>
      </c>
      <c r="Q24" s="7">
        <v>42541</v>
      </c>
      <c r="R24" s="28"/>
      <c r="S24" s="11">
        <v>42571</v>
      </c>
      <c r="T24" s="7">
        <v>42571</v>
      </c>
      <c r="U24" s="28"/>
      <c r="V24" s="11">
        <v>42602</v>
      </c>
      <c r="W24" s="7">
        <v>42602</v>
      </c>
      <c r="X24" s="28"/>
      <c r="Y24" s="11">
        <v>42633</v>
      </c>
      <c r="Z24" s="7">
        <v>42633</v>
      </c>
      <c r="AA24" s="28"/>
      <c r="AB24" s="11">
        <v>42663</v>
      </c>
      <c r="AC24" s="7">
        <v>42663</v>
      </c>
      <c r="AD24" s="28"/>
      <c r="AE24" s="11">
        <v>42694</v>
      </c>
      <c r="AF24" s="7">
        <v>42694</v>
      </c>
      <c r="AG24" s="28"/>
      <c r="AH24" s="11">
        <v>42724</v>
      </c>
      <c r="AI24" s="7">
        <v>42724</v>
      </c>
      <c r="AJ24" s="28"/>
    </row>
    <row r="25" spans="1:36" x14ac:dyDescent="0.2">
      <c r="A25" s="11">
        <v>42390</v>
      </c>
      <c r="B25" s="7">
        <v>42390</v>
      </c>
      <c r="C25" s="92"/>
      <c r="D25" s="11">
        <v>42421</v>
      </c>
      <c r="E25" s="7">
        <v>42421</v>
      </c>
      <c r="F25" s="28"/>
      <c r="G25" s="11">
        <v>42450</v>
      </c>
      <c r="H25" s="7">
        <v>42450</v>
      </c>
      <c r="I25" s="28"/>
      <c r="J25" s="11">
        <v>42481</v>
      </c>
      <c r="K25" s="7">
        <v>42481</v>
      </c>
      <c r="L25" s="28"/>
      <c r="M25" s="11">
        <v>42511</v>
      </c>
      <c r="N25" s="7">
        <v>42511</v>
      </c>
      <c r="O25" s="28"/>
      <c r="P25" s="11">
        <v>42542</v>
      </c>
      <c r="Q25" s="7">
        <v>42542</v>
      </c>
      <c r="R25" s="28"/>
      <c r="S25" s="11">
        <v>42572</v>
      </c>
      <c r="T25" s="7">
        <v>42572</v>
      </c>
      <c r="U25" s="28"/>
      <c r="V25" s="11">
        <v>42603</v>
      </c>
      <c r="W25" s="7">
        <v>42603</v>
      </c>
      <c r="X25" s="28"/>
      <c r="Y25" s="11">
        <v>42634</v>
      </c>
      <c r="Z25" s="7">
        <v>42634</v>
      </c>
      <c r="AA25" s="28"/>
      <c r="AB25" s="11">
        <v>42664</v>
      </c>
      <c r="AC25" s="7">
        <v>42664</v>
      </c>
      <c r="AD25" s="28"/>
      <c r="AE25" s="11">
        <v>42695</v>
      </c>
      <c r="AF25" s="7">
        <v>42695</v>
      </c>
      <c r="AG25" s="28"/>
      <c r="AH25" s="11">
        <v>42725</v>
      </c>
      <c r="AI25" s="7">
        <v>42725</v>
      </c>
      <c r="AJ25" s="28"/>
    </row>
    <row r="26" spans="1:36" x14ac:dyDescent="0.2">
      <c r="A26" s="11">
        <v>42391</v>
      </c>
      <c r="B26" s="7">
        <v>42391</v>
      </c>
      <c r="C26" s="92"/>
      <c r="D26" s="11">
        <v>42422</v>
      </c>
      <c r="E26" s="7">
        <v>42422</v>
      </c>
      <c r="F26" s="28"/>
      <c r="G26" s="11">
        <v>42451</v>
      </c>
      <c r="H26" s="7">
        <v>42451</v>
      </c>
      <c r="I26" s="28"/>
      <c r="J26" s="11">
        <v>42482</v>
      </c>
      <c r="K26" s="7">
        <v>42482</v>
      </c>
      <c r="L26" s="28"/>
      <c r="M26" s="11">
        <v>42512</v>
      </c>
      <c r="N26" s="7">
        <v>42512</v>
      </c>
      <c r="O26" s="28"/>
      <c r="P26" s="11">
        <v>42543</v>
      </c>
      <c r="Q26" s="7">
        <v>42543</v>
      </c>
      <c r="R26" s="28"/>
      <c r="S26" s="11">
        <v>42573</v>
      </c>
      <c r="T26" s="7">
        <v>42573</v>
      </c>
      <c r="U26" s="28"/>
      <c r="V26" s="11">
        <v>42604</v>
      </c>
      <c r="W26" s="7">
        <v>42604</v>
      </c>
      <c r="X26" s="28"/>
      <c r="Y26" s="11">
        <v>42635</v>
      </c>
      <c r="Z26" s="7">
        <v>42635</v>
      </c>
      <c r="AA26" s="28"/>
      <c r="AB26" s="11">
        <v>42665</v>
      </c>
      <c r="AC26" s="7">
        <v>42665</v>
      </c>
      <c r="AD26" s="28"/>
      <c r="AE26" s="11">
        <v>42696</v>
      </c>
      <c r="AF26" s="7">
        <v>42696</v>
      </c>
      <c r="AG26" s="28"/>
      <c r="AH26" s="11">
        <v>42726</v>
      </c>
      <c r="AI26" s="7">
        <v>42726</v>
      </c>
      <c r="AJ26" s="28"/>
    </row>
    <row r="27" spans="1:36" x14ac:dyDescent="0.2">
      <c r="A27" s="11">
        <v>42392</v>
      </c>
      <c r="B27" s="7">
        <v>42392</v>
      </c>
      <c r="C27" s="92"/>
      <c r="D27" s="11">
        <v>42423</v>
      </c>
      <c r="E27" s="7">
        <v>42423</v>
      </c>
      <c r="F27" s="28"/>
      <c r="G27" s="11">
        <v>42452</v>
      </c>
      <c r="H27" s="7">
        <v>42452</v>
      </c>
      <c r="I27" s="28"/>
      <c r="J27" s="11">
        <v>42483</v>
      </c>
      <c r="K27" s="7">
        <v>42483</v>
      </c>
      <c r="L27" s="28"/>
      <c r="M27" s="11">
        <v>42513</v>
      </c>
      <c r="N27" s="7">
        <v>42513</v>
      </c>
      <c r="O27" s="28"/>
      <c r="P27" s="11">
        <v>42544</v>
      </c>
      <c r="Q27" s="7">
        <v>42544</v>
      </c>
      <c r="R27" s="28"/>
      <c r="S27" s="11">
        <v>42574</v>
      </c>
      <c r="T27" s="7">
        <v>42574</v>
      </c>
      <c r="U27" s="28"/>
      <c r="V27" s="11">
        <v>42605</v>
      </c>
      <c r="W27" s="7">
        <v>42605</v>
      </c>
      <c r="X27" s="28"/>
      <c r="Y27" s="11">
        <v>42636</v>
      </c>
      <c r="Z27" s="7">
        <v>42636</v>
      </c>
      <c r="AA27" s="28"/>
      <c r="AB27" s="11">
        <v>42666</v>
      </c>
      <c r="AC27" s="7">
        <v>42666</v>
      </c>
      <c r="AD27" s="28"/>
      <c r="AE27" s="11">
        <v>42697</v>
      </c>
      <c r="AF27" s="7">
        <v>42697</v>
      </c>
      <c r="AG27" s="28"/>
      <c r="AH27" s="11">
        <v>42727</v>
      </c>
      <c r="AI27" s="7">
        <v>42727</v>
      </c>
      <c r="AJ27" s="28"/>
    </row>
    <row r="28" spans="1:36" x14ac:dyDescent="0.2">
      <c r="A28" s="11">
        <v>42393</v>
      </c>
      <c r="B28" s="7">
        <v>42393</v>
      </c>
      <c r="C28" s="92"/>
      <c r="D28" s="11">
        <v>42424</v>
      </c>
      <c r="E28" s="7">
        <v>42424</v>
      </c>
      <c r="F28" s="28"/>
      <c r="G28" s="11">
        <v>42453</v>
      </c>
      <c r="H28" s="7">
        <v>42453</v>
      </c>
      <c r="I28" s="28"/>
      <c r="J28" s="11">
        <v>42484</v>
      </c>
      <c r="K28" s="7">
        <v>42484</v>
      </c>
      <c r="L28" s="28"/>
      <c r="M28" s="11">
        <v>42514</v>
      </c>
      <c r="N28" s="7">
        <v>42514</v>
      </c>
      <c r="O28" s="28"/>
      <c r="P28" s="11">
        <v>42545</v>
      </c>
      <c r="Q28" s="7">
        <v>42545</v>
      </c>
      <c r="R28" s="28"/>
      <c r="S28" s="11">
        <v>42575</v>
      </c>
      <c r="T28" s="7">
        <v>42575</v>
      </c>
      <c r="U28" s="28"/>
      <c r="V28" s="11">
        <v>42606</v>
      </c>
      <c r="W28" s="7">
        <v>42606</v>
      </c>
      <c r="X28" s="28"/>
      <c r="Y28" s="11">
        <v>42637</v>
      </c>
      <c r="Z28" s="7">
        <v>42637</v>
      </c>
      <c r="AA28" s="28"/>
      <c r="AB28" s="11">
        <v>42667</v>
      </c>
      <c r="AC28" s="7">
        <v>42667</v>
      </c>
      <c r="AD28" s="28"/>
      <c r="AE28" s="11">
        <v>42698</v>
      </c>
      <c r="AF28" s="7">
        <v>42698</v>
      </c>
      <c r="AG28" s="28"/>
      <c r="AH28" s="11">
        <v>42728</v>
      </c>
      <c r="AI28" s="7">
        <v>42728</v>
      </c>
      <c r="AJ28" s="28"/>
    </row>
    <row r="29" spans="1:36" x14ac:dyDescent="0.2">
      <c r="A29" s="11">
        <v>42394</v>
      </c>
      <c r="B29" s="7">
        <v>42394</v>
      </c>
      <c r="C29" s="92"/>
      <c r="D29" s="11">
        <v>42425</v>
      </c>
      <c r="E29" s="7">
        <v>42425</v>
      </c>
      <c r="F29" s="28"/>
      <c r="G29" s="11">
        <v>42454</v>
      </c>
      <c r="H29" s="7">
        <v>42454</v>
      </c>
      <c r="I29" s="28"/>
      <c r="J29" s="11">
        <v>42485</v>
      </c>
      <c r="K29" s="7">
        <v>42485</v>
      </c>
      <c r="L29" s="28"/>
      <c r="M29" s="11">
        <v>42515</v>
      </c>
      <c r="N29" s="7">
        <v>42515</v>
      </c>
      <c r="O29" s="28"/>
      <c r="P29" s="11">
        <v>42546</v>
      </c>
      <c r="Q29" s="7">
        <v>42546</v>
      </c>
      <c r="R29" s="28"/>
      <c r="S29" s="11">
        <v>42576</v>
      </c>
      <c r="T29" s="7">
        <v>42576</v>
      </c>
      <c r="U29" s="28"/>
      <c r="V29" s="11">
        <v>42607</v>
      </c>
      <c r="W29" s="7">
        <v>42607</v>
      </c>
      <c r="X29" s="28"/>
      <c r="Y29" s="11">
        <v>42638</v>
      </c>
      <c r="Z29" s="7">
        <v>42638</v>
      </c>
      <c r="AA29" s="28"/>
      <c r="AB29" s="11">
        <v>42668</v>
      </c>
      <c r="AC29" s="7">
        <v>42668</v>
      </c>
      <c r="AD29" s="28"/>
      <c r="AE29" s="11">
        <v>42699</v>
      </c>
      <c r="AF29" s="7">
        <v>42699</v>
      </c>
      <c r="AG29" s="28"/>
      <c r="AH29" s="11">
        <v>42729</v>
      </c>
      <c r="AI29" s="7">
        <v>42729</v>
      </c>
      <c r="AJ29" s="28"/>
    </row>
    <row r="30" spans="1:36" x14ac:dyDescent="0.2">
      <c r="A30" s="11">
        <v>42395</v>
      </c>
      <c r="B30" s="7">
        <v>42395</v>
      </c>
      <c r="C30" s="92"/>
      <c r="D30" s="11">
        <v>42426</v>
      </c>
      <c r="E30" s="7">
        <v>42426</v>
      </c>
      <c r="F30" s="28"/>
      <c r="G30" s="11">
        <v>42455</v>
      </c>
      <c r="H30" s="7">
        <v>42455</v>
      </c>
      <c r="I30" s="28"/>
      <c r="J30" s="11">
        <v>42486</v>
      </c>
      <c r="K30" s="7">
        <v>42486</v>
      </c>
      <c r="L30" s="28"/>
      <c r="M30" s="11">
        <v>42516</v>
      </c>
      <c r="N30" s="7">
        <v>42516</v>
      </c>
      <c r="O30" s="28"/>
      <c r="P30" s="11">
        <v>42547</v>
      </c>
      <c r="Q30" s="7">
        <v>42547</v>
      </c>
      <c r="R30" s="28"/>
      <c r="S30" s="11">
        <v>42577</v>
      </c>
      <c r="T30" s="7">
        <v>42577</v>
      </c>
      <c r="U30" s="28"/>
      <c r="V30" s="11">
        <v>42608</v>
      </c>
      <c r="W30" s="7">
        <v>42608</v>
      </c>
      <c r="X30" s="28"/>
      <c r="Y30" s="11">
        <v>42639</v>
      </c>
      <c r="Z30" s="7">
        <v>42639</v>
      </c>
      <c r="AA30" s="28"/>
      <c r="AB30" s="11">
        <v>42669</v>
      </c>
      <c r="AC30" s="7">
        <v>42669</v>
      </c>
      <c r="AD30" s="28"/>
      <c r="AE30" s="11">
        <v>42700</v>
      </c>
      <c r="AF30" s="7">
        <v>42700</v>
      </c>
      <c r="AG30" s="28"/>
      <c r="AH30" s="11">
        <v>42730</v>
      </c>
      <c r="AI30" s="7">
        <v>42730</v>
      </c>
      <c r="AJ30" s="28"/>
    </row>
    <row r="31" spans="1:36" x14ac:dyDescent="0.2">
      <c r="A31" s="11">
        <v>42396</v>
      </c>
      <c r="B31" s="7">
        <v>42396</v>
      </c>
      <c r="C31" s="92"/>
      <c r="D31" s="11">
        <v>42427</v>
      </c>
      <c r="E31" s="7">
        <v>42427</v>
      </c>
      <c r="F31" s="28"/>
      <c r="G31" s="11">
        <v>42456</v>
      </c>
      <c r="H31" s="7">
        <v>42456</v>
      </c>
      <c r="I31" s="28"/>
      <c r="J31" s="11">
        <v>42487</v>
      </c>
      <c r="K31" s="7">
        <v>42487</v>
      </c>
      <c r="L31" s="28"/>
      <c r="M31" s="11">
        <v>42517</v>
      </c>
      <c r="N31" s="7">
        <v>42517</v>
      </c>
      <c r="O31" s="28"/>
      <c r="P31" s="11">
        <v>42548</v>
      </c>
      <c r="Q31" s="7">
        <v>42548</v>
      </c>
      <c r="R31" s="28"/>
      <c r="S31" s="11">
        <v>42578</v>
      </c>
      <c r="T31" s="7">
        <v>42578</v>
      </c>
      <c r="U31" s="28"/>
      <c r="V31" s="11">
        <v>42609</v>
      </c>
      <c r="W31" s="7">
        <v>42609</v>
      </c>
      <c r="X31" s="28"/>
      <c r="Y31" s="11">
        <v>42640</v>
      </c>
      <c r="Z31" s="7">
        <v>42640</v>
      </c>
      <c r="AA31" s="28"/>
      <c r="AB31" s="11">
        <v>42670</v>
      </c>
      <c r="AC31" s="7">
        <v>42670</v>
      </c>
      <c r="AD31" s="28"/>
      <c r="AE31" s="11">
        <v>42701</v>
      </c>
      <c r="AF31" s="7">
        <v>42701</v>
      </c>
      <c r="AG31" s="28"/>
      <c r="AH31" s="11">
        <v>42731</v>
      </c>
      <c r="AI31" s="7">
        <v>42731</v>
      </c>
      <c r="AJ31" s="28"/>
    </row>
    <row r="32" spans="1:36" x14ac:dyDescent="0.2">
      <c r="A32" s="11">
        <v>42397</v>
      </c>
      <c r="B32" s="7">
        <v>42397</v>
      </c>
      <c r="C32" s="92"/>
      <c r="D32" s="11">
        <v>42428</v>
      </c>
      <c r="E32" s="7">
        <v>42428</v>
      </c>
      <c r="F32" s="28"/>
      <c r="G32" s="11">
        <v>42457</v>
      </c>
      <c r="H32" s="7">
        <v>42457</v>
      </c>
      <c r="I32" s="28"/>
      <c r="J32" s="11">
        <v>42488</v>
      </c>
      <c r="K32" s="7">
        <v>42488</v>
      </c>
      <c r="L32" s="28"/>
      <c r="M32" s="11">
        <v>42518</v>
      </c>
      <c r="N32" s="7">
        <v>42518</v>
      </c>
      <c r="O32" s="28"/>
      <c r="P32" s="11">
        <v>42549</v>
      </c>
      <c r="Q32" s="7">
        <v>42549</v>
      </c>
      <c r="R32" s="28"/>
      <c r="S32" s="11">
        <v>42579</v>
      </c>
      <c r="T32" s="7">
        <v>42579</v>
      </c>
      <c r="U32" s="28"/>
      <c r="V32" s="11">
        <v>42610</v>
      </c>
      <c r="W32" s="7">
        <v>42610</v>
      </c>
      <c r="X32" s="28"/>
      <c r="Y32" s="11">
        <v>42641</v>
      </c>
      <c r="Z32" s="7">
        <v>42641</v>
      </c>
      <c r="AA32" s="28"/>
      <c r="AB32" s="11">
        <v>42671</v>
      </c>
      <c r="AC32" s="7">
        <v>42671</v>
      </c>
      <c r="AD32" s="28"/>
      <c r="AE32" s="11">
        <v>42702</v>
      </c>
      <c r="AF32" s="7">
        <v>42702</v>
      </c>
      <c r="AG32" s="28"/>
      <c r="AH32" s="11">
        <v>42732</v>
      </c>
      <c r="AI32" s="7">
        <v>42732</v>
      </c>
      <c r="AJ32" s="28"/>
    </row>
    <row r="33" spans="1:39" x14ac:dyDescent="0.2">
      <c r="A33" s="11">
        <v>42398</v>
      </c>
      <c r="B33" s="7">
        <v>42398</v>
      </c>
      <c r="C33" s="92"/>
      <c r="D33" s="11">
        <v>42429</v>
      </c>
      <c r="E33" s="7">
        <v>42429</v>
      </c>
      <c r="F33" s="28"/>
      <c r="G33" s="11">
        <v>42458</v>
      </c>
      <c r="H33" s="7">
        <v>42458</v>
      </c>
      <c r="I33" s="28"/>
      <c r="J33" s="11">
        <v>42489</v>
      </c>
      <c r="K33" s="7">
        <v>42489</v>
      </c>
      <c r="L33" s="28"/>
      <c r="M33" s="11">
        <v>42519</v>
      </c>
      <c r="N33" s="7">
        <v>42519</v>
      </c>
      <c r="O33" s="28"/>
      <c r="P33" s="11">
        <v>42550</v>
      </c>
      <c r="Q33" s="7">
        <v>42550</v>
      </c>
      <c r="R33" s="28"/>
      <c r="S33" s="11">
        <v>42580</v>
      </c>
      <c r="T33" s="7">
        <v>42580</v>
      </c>
      <c r="U33" s="28"/>
      <c r="V33" s="11">
        <v>42611</v>
      </c>
      <c r="W33" s="7">
        <v>42611</v>
      </c>
      <c r="X33" s="28"/>
      <c r="Y33" s="11">
        <v>42642</v>
      </c>
      <c r="Z33" s="7">
        <v>42642</v>
      </c>
      <c r="AA33" s="28"/>
      <c r="AB33" s="11">
        <v>42672</v>
      </c>
      <c r="AC33" s="7">
        <v>42672</v>
      </c>
      <c r="AD33" s="28"/>
      <c r="AE33" s="11">
        <v>42703</v>
      </c>
      <c r="AF33" s="7">
        <v>42703</v>
      </c>
      <c r="AG33" s="28"/>
      <c r="AH33" s="11">
        <v>42733</v>
      </c>
      <c r="AI33" s="7">
        <v>42733</v>
      </c>
      <c r="AJ33" s="28"/>
    </row>
    <row r="34" spans="1:39" x14ac:dyDescent="0.2">
      <c r="A34" s="11">
        <v>42399</v>
      </c>
      <c r="B34" s="7">
        <v>42399</v>
      </c>
      <c r="C34" s="92"/>
      <c r="D34" s="11" t="s">
        <v>59</v>
      </c>
      <c r="E34" s="7" t="s">
        <v>59</v>
      </c>
      <c r="F34" s="28"/>
      <c r="G34" s="11">
        <v>42459</v>
      </c>
      <c r="H34" s="7">
        <v>42459</v>
      </c>
      <c r="I34" s="28"/>
      <c r="J34" s="11">
        <v>42490</v>
      </c>
      <c r="K34" s="7">
        <v>42490</v>
      </c>
      <c r="L34" s="28"/>
      <c r="M34" s="11">
        <v>42520</v>
      </c>
      <c r="N34" s="7">
        <v>42520</v>
      </c>
      <c r="O34" s="28"/>
      <c r="P34" s="11">
        <v>42551</v>
      </c>
      <c r="Q34" s="7">
        <v>42551</v>
      </c>
      <c r="R34" s="28"/>
      <c r="S34" s="11">
        <v>42581</v>
      </c>
      <c r="T34" s="7">
        <v>42581</v>
      </c>
      <c r="U34" s="28"/>
      <c r="V34" s="11">
        <v>42612</v>
      </c>
      <c r="W34" s="7">
        <v>42612</v>
      </c>
      <c r="X34" s="28"/>
      <c r="Y34" s="11">
        <v>42643</v>
      </c>
      <c r="Z34" s="7">
        <v>42643</v>
      </c>
      <c r="AA34" s="28"/>
      <c r="AB34" s="11">
        <v>42673</v>
      </c>
      <c r="AC34" s="7">
        <v>42673</v>
      </c>
      <c r="AD34" s="28"/>
      <c r="AE34" s="11">
        <v>42704</v>
      </c>
      <c r="AF34" s="7">
        <v>42704</v>
      </c>
      <c r="AG34" s="28"/>
      <c r="AH34" s="11">
        <v>42734</v>
      </c>
      <c r="AI34" s="7">
        <v>42734</v>
      </c>
      <c r="AJ34" s="28"/>
    </row>
    <row r="35" spans="1:39" s="8" customFormat="1" ht="13.5" thickBot="1" x14ac:dyDescent="0.25">
      <c r="A35" s="12">
        <v>42400</v>
      </c>
      <c r="B35" s="10">
        <v>42400</v>
      </c>
      <c r="C35" s="93"/>
      <c r="D35" s="12" t="s">
        <v>59</v>
      </c>
      <c r="E35" s="10" t="s">
        <v>59</v>
      </c>
      <c r="F35" s="29"/>
      <c r="G35" s="12">
        <v>42460</v>
      </c>
      <c r="H35" s="10">
        <v>42460</v>
      </c>
      <c r="I35" s="29"/>
      <c r="J35" s="12" t="s">
        <v>59</v>
      </c>
      <c r="K35" s="10" t="s">
        <v>59</v>
      </c>
      <c r="L35" s="29"/>
      <c r="M35" s="12">
        <v>42521</v>
      </c>
      <c r="N35" s="10">
        <v>42521</v>
      </c>
      <c r="O35" s="29"/>
      <c r="P35" s="12" t="s">
        <v>59</v>
      </c>
      <c r="Q35" s="10" t="s">
        <v>59</v>
      </c>
      <c r="R35" s="29"/>
      <c r="S35" s="12">
        <v>42582</v>
      </c>
      <c r="T35" s="10">
        <v>42582</v>
      </c>
      <c r="U35" s="29"/>
      <c r="V35" s="12">
        <v>42613</v>
      </c>
      <c r="W35" s="10">
        <v>42613</v>
      </c>
      <c r="X35" s="29"/>
      <c r="Y35" s="12" t="s">
        <v>59</v>
      </c>
      <c r="Z35" s="10" t="s">
        <v>59</v>
      </c>
      <c r="AA35" s="29"/>
      <c r="AB35" s="12">
        <v>42674</v>
      </c>
      <c r="AC35" s="10">
        <v>42674</v>
      </c>
      <c r="AD35" s="29"/>
      <c r="AE35" s="12" t="s">
        <v>59</v>
      </c>
      <c r="AF35" s="10" t="s">
        <v>59</v>
      </c>
      <c r="AG35" s="29"/>
      <c r="AH35" s="12">
        <v>42735</v>
      </c>
      <c r="AI35" s="10">
        <v>42735</v>
      </c>
      <c r="AJ35" s="29"/>
    </row>
    <row r="36" spans="1:39" ht="3.95" customHeight="1" x14ac:dyDescent="0.2">
      <c r="U36" s="13"/>
    </row>
    <row r="37" spans="1:39" ht="38.25" customHeight="1" x14ac:dyDescent="0.2">
      <c r="A37" s="87" t="s">
        <v>148</v>
      </c>
      <c r="B37" s="88"/>
      <c r="C37" s="89">
        <f>SUM(C5:C35)</f>
        <v>0</v>
      </c>
      <c r="D37" s="88"/>
      <c r="E37" s="88"/>
      <c r="F37" s="90">
        <f>SUM(F5:F35)</f>
        <v>0</v>
      </c>
      <c r="G37" s="88"/>
      <c r="H37" s="88"/>
      <c r="I37" s="90">
        <f>SUM(I5:I35)</f>
        <v>0</v>
      </c>
      <c r="J37" s="90"/>
      <c r="K37" s="90"/>
      <c r="L37" s="90">
        <f>SUM(L5:L35)</f>
        <v>0</v>
      </c>
      <c r="M37" s="90"/>
      <c r="N37" s="90"/>
      <c r="O37" s="90">
        <f>SUM(O5:O35)</f>
        <v>0</v>
      </c>
      <c r="P37" s="90"/>
      <c r="Q37" s="90"/>
      <c r="R37" s="90">
        <f>SUM(R5:R35)</f>
        <v>0</v>
      </c>
      <c r="S37" s="90"/>
      <c r="T37" s="90"/>
      <c r="U37" s="90">
        <f>SUM(U5:U35)</f>
        <v>0</v>
      </c>
      <c r="V37" s="90"/>
      <c r="W37" s="90"/>
      <c r="X37" s="90">
        <f>SUM(X5:X35)</f>
        <v>0</v>
      </c>
      <c r="Y37" s="90"/>
      <c r="Z37" s="90"/>
      <c r="AA37" s="90">
        <f>SUM(AA5:AA35)</f>
        <v>0</v>
      </c>
      <c r="AB37" s="90"/>
      <c r="AC37" s="90"/>
      <c r="AD37" s="90">
        <f>SUM(AD5:AD35)</f>
        <v>0</v>
      </c>
      <c r="AE37" s="90"/>
      <c r="AF37" s="90"/>
      <c r="AG37" s="90">
        <f>SUM(AG5:AG35)</f>
        <v>0</v>
      </c>
      <c r="AH37" s="90"/>
      <c r="AI37" s="90"/>
      <c r="AJ37" s="91">
        <f>SUM(AJ5:AJ35)</f>
        <v>0</v>
      </c>
      <c r="AK37"/>
      <c r="AL37"/>
      <c r="AM37"/>
    </row>
    <row r="38" spans="1:39" x14ac:dyDescent="0.2">
      <c r="A38" s="14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 s="27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</row>
    <row r="40" spans="1:39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</row>
    <row r="41" spans="1:39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</row>
    <row r="43" spans="1:39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</sheetData>
  <dataConsolidate/>
  <mergeCells count="25">
    <mergeCell ref="A1:AJ1"/>
    <mergeCell ref="Y2:AA2"/>
    <mergeCell ref="AB2:AD2"/>
    <mergeCell ref="AE2:AG2"/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3:AA3"/>
    <mergeCell ref="AB3:AD3"/>
    <mergeCell ref="AE3:AG3"/>
    <mergeCell ref="AH3:AJ3"/>
    <mergeCell ref="A3:C3"/>
    <mergeCell ref="D3:F3"/>
    <mergeCell ref="G3:I3"/>
    <mergeCell ref="J3:L3"/>
    <mergeCell ref="M3:O3"/>
    <mergeCell ref="P3:R3"/>
    <mergeCell ref="S3:U3"/>
    <mergeCell ref="V3:X3"/>
  </mergeCells>
  <conditionalFormatting sqref="A5:AJ35">
    <cfRule type="timePeriod" dxfId="11" priority="1" timePeriod="today">
      <formula>FLOOR(A5,1)=TODAY()</formula>
    </cfRule>
    <cfRule type="expression" dxfId="10" priority="2">
      <formula>OR(A5=FERIE)</formula>
    </cfRule>
    <cfRule type="expression" dxfId="9" priority="3">
      <formula>WEEKDAY(A5)=7</formula>
    </cfRule>
    <cfRule type="expression" dxfId="8" priority="4">
      <formula>WEEKDAY(A5)=1</formula>
    </cfRule>
  </conditionalFormatting>
  <pageMargins left="0.75" right="0.75" top="1" bottom="1" header="0.4921259845" footer="0.4921259845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Bouton6_Cliquer">
                <anchor moveWithCells="1" sizeWithCells="1">
                  <from>
                    <xdr:col>5</xdr:col>
                    <xdr:colOff>38100</xdr:colOff>
                    <xdr:row>39</xdr:row>
                    <xdr:rowOff>28575</xdr:rowOff>
                  </from>
                  <to>
                    <xdr:col>14</xdr:col>
                    <xdr:colOff>85725</xdr:colOff>
                    <xdr:row>42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5"/>
  <sheetViews>
    <sheetView workbookViewId="0">
      <selection activeCell="B41" sqref="B41"/>
    </sheetView>
  </sheetViews>
  <sheetFormatPr baseColWidth="10" defaultRowHeight="12.75" x14ac:dyDescent="0.2"/>
  <cols>
    <col min="1" max="1" width="28.5703125" style="39" customWidth="1"/>
    <col min="2" max="2" width="11.7109375" style="39" bestFit="1" customWidth="1"/>
    <col min="3" max="3" width="16.140625" style="39" customWidth="1"/>
    <col min="4" max="4" width="14.7109375" style="39" customWidth="1"/>
    <col min="5" max="5" width="15" style="39" customWidth="1"/>
    <col min="6" max="6" width="16.7109375" style="39" customWidth="1"/>
    <col min="7" max="7" width="12.7109375" style="39" customWidth="1"/>
    <col min="8" max="8" width="16.7109375" style="39" customWidth="1"/>
    <col min="9" max="9" width="19.140625" style="39" bestFit="1" customWidth="1"/>
    <col min="10" max="16384" width="11.42578125" style="39"/>
  </cols>
  <sheetData>
    <row r="1" spans="1:9" ht="27.75" customHeight="1" x14ac:dyDescent="0.2">
      <c r="A1" s="42" t="s">
        <v>3</v>
      </c>
      <c r="B1" s="37" t="str">
        <f>A3</f>
        <v>Vente</v>
      </c>
      <c r="C1" s="37" t="str">
        <f>A4</f>
        <v>Merchandising</v>
      </c>
      <c r="D1" s="37" t="str">
        <f>A5</f>
        <v>Administratif</v>
      </c>
      <c r="E1" s="37" t="str">
        <f>A6</f>
        <v>Encaissement</v>
      </c>
      <c r="F1" s="37" t="str">
        <f>A7</f>
        <v>Rangement</v>
      </c>
      <c r="G1" s="38" t="str">
        <f>A8</f>
        <v>Menage</v>
      </c>
      <c r="H1" s="38" t="str">
        <f>A9</f>
        <v>Absences</v>
      </c>
    </row>
    <row r="2" spans="1:9" ht="27.75" customHeight="1" x14ac:dyDescent="0.2">
      <c r="A2" s="44"/>
      <c r="B2" s="37"/>
      <c r="C2" s="37"/>
      <c r="D2" s="37"/>
      <c r="E2" s="37"/>
      <c r="F2" s="37"/>
      <c r="G2" s="38"/>
      <c r="H2" s="38"/>
    </row>
    <row r="3" spans="1:9" ht="25.5" x14ac:dyDescent="0.2">
      <c r="A3" s="44" t="s">
        <v>64</v>
      </c>
      <c r="B3" s="41" t="s">
        <v>71</v>
      </c>
      <c r="C3" s="41" t="s">
        <v>75</v>
      </c>
      <c r="D3" s="41" t="s">
        <v>96</v>
      </c>
      <c r="E3" s="41" t="s">
        <v>83</v>
      </c>
      <c r="F3" s="43" t="s">
        <v>87</v>
      </c>
      <c r="G3" s="41" t="s">
        <v>92</v>
      </c>
      <c r="H3" s="40" t="s">
        <v>60</v>
      </c>
      <c r="I3" s="41" t="s">
        <v>54</v>
      </c>
    </row>
    <row r="4" spans="1:9" ht="25.5" x14ac:dyDescent="0.2">
      <c r="A4" s="44" t="s">
        <v>65</v>
      </c>
      <c r="B4" s="41" t="s">
        <v>70</v>
      </c>
      <c r="C4" s="43" t="s">
        <v>76</v>
      </c>
      <c r="D4" s="41" t="s">
        <v>80</v>
      </c>
      <c r="E4" s="41" t="s">
        <v>84</v>
      </c>
      <c r="F4" s="41" t="s">
        <v>88</v>
      </c>
      <c r="G4" s="41" t="s">
        <v>95</v>
      </c>
      <c r="H4" s="40" t="s">
        <v>61</v>
      </c>
      <c r="I4" s="41" t="s">
        <v>53</v>
      </c>
    </row>
    <row r="5" spans="1:9" x14ac:dyDescent="0.2">
      <c r="A5" s="44" t="s">
        <v>66</v>
      </c>
      <c r="B5" s="41" t="s">
        <v>72</v>
      </c>
      <c r="C5" s="41" t="s">
        <v>77</v>
      </c>
      <c r="D5" s="41" t="s">
        <v>81</v>
      </c>
      <c r="E5" s="41" t="s">
        <v>85</v>
      </c>
      <c r="F5" s="41" t="s">
        <v>89</v>
      </c>
      <c r="G5" s="41" t="s">
        <v>93</v>
      </c>
      <c r="H5" s="39" t="s">
        <v>25</v>
      </c>
      <c r="I5" s="39" t="s">
        <v>25</v>
      </c>
    </row>
    <row r="6" spans="1:9" x14ac:dyDescent="0.2">
      <c r="A6" s="44" t="s">
        <v>67</v>
      </c>
      <c r="B6" s="41" t="s">
        <v>73</v>
      </c>
      <c r="C6" s="41" t="s">
        <v>78</v>
      </c>
      <c r="D6" s="41" t="s">
        <v>82</v>
      </c>
      <c r="E6" s="41" t="s">
        <v>86</v>
      </c>
      <c r="F6" s="41" t="s">
        <v>90</v>
      </c>
      <c r="G6" s="41" t="s">
        <v>94</v>
      </c>
      <c r="H6" s="40" t="s">
        <v>62</v>
      </c>
      <c r="I6" s="41" t="s">
        <v>52</v>
      </c>
    </row>
    <row r="7" spans="1:9" x14ac:dyDescent="0.2">
      <c r="A7" s="44" t="s">
        <v>68</v>
      </c>
      <c r="B7" s="41" t="s">
        <v>74</v>
      </c>
      <c r="C7" s="41" t="s">
        <v>79</v>
      </c>
      <c r="F7" s="41" t="s">
        <v>91</v>
      </c>
      <c r="H7" s="40" t="s">
        <v>63</v>
      </c>
      <c r="I7" s="41" t="s">
        <v>51</v>
      </c>
    </row>
    <row r="8" spans="1:9" x14ac:dyDescent="0.2">
      <c r="A8" s="44" t="s">
        <v>69</v>
      </c>
    </row>
    <row r="9" spans="1:9" x14ac:dyDescent="0.2">
      <c r="A9" s="45" t="s">
        <v>9</v>
      </c>
    </row>
    <row r="14" spans="1:9" x14ac:dyDescent="0.2">
      <c r="A14" s="41" t="s">
        <v>71</v>
      </c>
      <c r="B14" s="41" t="s">
        <v>121</v>
      </c>
    </row>
    <row r="15" spans="1:9" x14ac:dyDescent="0.2">
      <c r="A15" s="41" t="s">
        <v>70</v>
      </c>
      <c r="B15" s="41" t="s">
        <v>122</v>
      </c>
    </row>
    <row r="16" spans="1:9" x14ac:dyDescent="0.2">
      <c r="A16" s="41" t="s">
        <v>72</v>
      </c>
      <c r="B16" s="41" t="s">
        <v>123</v>
      </c>
    </row>
    <row r="17" spans="1:2" x14ac:dyDescent="0.2">
      <c r="A17" s="41" t="s">
        <v>73</v>
      </c>
      <c r="B17" s="41" t="s">
        <v>124</v>
      </c>
    </row>
    <row r="18" spans="1:2" x14ac:dyDescent="0.2">
      <c r="A18" s="41" t="s">
        <v>74</v>
      </c>
      <c r="B18" s="41" t="s">
        <v>125</v>
      </c>
    </row>
    <row r="19" spans="1:2" x14ac:dyDescent="0.2">
      <c r="A19" s="41" t="s">
        <v>75</v>
      </c>
      <c r="B19" s="41" t="s">
        <v>126</v>
      </c>
    </row>
    <row r="20" spans="1:2" x14ac:dyDescent="0.2">
      <c r="A20" s="41" t="s">
        <v>76</v>
      </c>
      <c r="B20" s="41" t="s">
        <v>143</v>
      </c>
    </row>
    <row r="21" spans="1:2" x14ac:dyDescent="0.2">
      <c r="A21" s="41" t="s">
        <v>77</v>
      </c>
      <c r="B21" s="41" t="s">
        <v>127</v>
      </c>
    </row>
    <row r="22" spans="1:2" x14ac:dyDescent="0.2">
      <c r="A22" s="41" t="s">
        <v>78</v>
      </c>
      <c r="B22" s="41" t="s">
        <v>128</v>
      </c>
    </row>
    <row r="23" spans="1:2" x14ac:dyDescent="0.2">
      <c r="A23" s="41" t="s">
        <v>79</v>
      </c>
      <c r="B23" s="41" t="s">
        <v>129</v>
      </c>
    </row>
    <row r="24" spans="1:2" x14ac:dyDescent="0.2">
      <c r="A24" s="41" t="s">
        <v>96</v>
      </c>
      <c r="B24" s="41" t="s">
        <v>130</v>
      </c>
    </row>
    <row r="25" spans="1:2" x14ac:dyDescent="0.2">
      <c r="A25" s="41" t="s">
        <v>80</v>
      </c>
      <c r="B25" s="41" t="s">
        <v>131</v>
      </c>
    </row>
    <row r="26" spans="1:2" x14ac:dyDescent="0.2">
      <c r="A26" s="41" t="s">
        <v>81</v>
      </c>
      <c r="B26" s="41" t="s">
        <v>132</v>
      </c>
    </row>
    <row r="27" spans="1:2" x14ac:dyDescent="0.2">
      <c r="A27" s="41" t="s">
        <v>82</v>
      </c>
      <c r="B27" s="41" t="s">
        <v>133</v>
      </c>
    </row>
    <row r="28" spans="1:2" x14ac:dyDescent="0.2">
      <c r="A28" s="41" t="s">
        <v>119</v>
      </c>
      <c r="B28" s="41" t="s">
        <v>134</v>
      </c>
    </row>
    <row r="29" spans="1:2" x14ac:dyDescent="0.2">
      <c r="A29" s="41" t="s">
        <v>84</v>
      </c>
      <c r="B29" s="41" t="s">
        <v>135</v>
      </c>
    </row>
    <row r="30" spans="1:2" x14ac:dyDescent="0.2">
      <c r="A30" s="41" t="s">
        <v>85</v>
      </c>
      <c r="B30" s="41" t="s">
        <v>136</v>
      </c>
    </row>
    <row r="31" spans="1:2" x14ac:dyDescent="0.2">
      <c r="A31" s="41" t="s">
        <v>86</v>
      </c>
      <c r="B31" s="41" t="s">
        <v>137</v>
      </c>
    </row>
    <row r="32" spans="1:2" x14ac:dyDescent="0.2">
      <c r="A32" s="41" t="s">
        <v>87</v>
      </c>
      <c r="B32" s="41" t="s">
        <v>138</v>
      </c>
    </row>
    <row r="33" spans="1:2" x14ac:dyDescent="0.2">
      <c r="A33" s="41" t="s">
        <v>88</v>
      </c>
      <c r="B33" s="41" t="s">
        <v>139</v>
      </c>
    </row>
    <row r="34" spans="1:2" x14ac:dyDescent="0.2">
      <c r="A34" s="41" t="s">
        <v>120</v>
      </c>
      <c r="B34" s="41" t="s">
        <v>140</v>
      </c>
    </row>
    <row r="35" spans="1:2" x14ac:dyDescent="0.2">
      <c r="A35" s="41" t="s">
        <v>90</v>
      </c>
      <c r="B35" s="41" t="s">
        <v>141</v>
      </c>
    </row>
    <row r="36" spans="1:2" x14ac:dyDescent="0.2">
      <c r="A36" s="41" t="s">
        <v>91</v>
      </c>
      <c r="B36" s="41" t="s">
        <v>142</v>
      </c>
    </row>
    <row r="37" spans="1:2" x14ac:dyDescent="0.2">
      <c r="A37" s="41" t="s">
        <v>92</v>
      </c>
      <c r="B37" s="41" t="s">
        <v>144</v>
      </c>
    </row>
    <row r="38" spans="1:2" x14ac:dyDescent="0.2">
      <c r="A38" s="41" t="s">
        <v>95</v>
      </c>
      <c r="B38" s="41" t="s">
        <v>145</v>
      </c>
    </row>
    <row r="39" spans="1:2" x14ac:dyDescent="0.2">
      <c r="A39" s="41" t="s">
        <v>93</v>
      </c>
      <c r="B39" s="41" t="s">
        <v>146</v>
      </c>
    </row>
    <row r="40" spans="1:2" x14ac:dyDescent="0.2">
      <c r="A40" s="41" t="s">
        <v>94</v>
      </c>
      <c r="B40" s="41" t="s">
        <v>147</v>
      </c>
    </row>
    <row r="41" spans="1:2" x14ac:dyDescent="0.2">
      <c r="A41" s="40" t="s">
        <v>60</v>
      </c>
      <c r="B41" s="41" t="s">
        <v>54</v>
      </c>
    </row>
    <row r="42" spans="1:2" x14ac:dyDescent="0.2">
      <c r="A42" s="40" t="s">
        <v>61</v>
      </c>
      <c r="B42" s="41" t="s">
        <v>53</v>
      </c>
    </row>
    <row r="43" spans="1:2" x14ac:dyDescent="0.2">
      <c r="A43" s="39" t="s">
        <v>25</v>
      </c>
      <c r="B43" s="39" t="s">
        <v>25</v>
      </c>
    </row>
    <row r="44" spans="1:2" x14ac:dyDescent="0.2">
      <c r="A44" s="40" t="s">
        <v>62</v>
      </c>
      <c r="B44" s="41" t="s">
        <v>52</v>
      </c>
    </row>
    <row r="45" spans="1:2" x14ac:dyDescent="0.2">
      <c r="A45" s="40" t="s">
        <v>63</v>
      </c>
      <c r="B45" s="41" t="s">
        <v>51</v>
      </c>
    </row>
  </sheetData>
  <dataConsolidate/>
  <pageMargins left="0.75" right="0.75" top="1" bottom="1" header="0.5" footer="0.5"/>
  <pageSetup paperSize="9"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AJ45"/>
  <sheetViews>
    <sheetView zoomScale="90" zoomScaleNormal="90" zoomScalePageLayoutView="85" workbookViewId="0">
      <selection activeCell="H12" sqref="H12"/>
    </sheetView>
  </sheetViews>
  <sheetFormatPr baseColWidth="10" defaultColWidth="3.7109375" defaultRowHeight="12.75" x14ac:dyDescent="0.2"/>
  <cols>
    <col min="1" max="1" width="3.7109375" style="15"/>
    <col min="2" max="2" width="15" style="15" customWidth="1"/>
    <col min="3" max="3" width="16.42578125" style="15" customWidth="1"/>
    <col min="4" max="4" width="32" style="66" customWidth="1"/>
    <col min="5" max="5" width="8.42578125" style="15" bestFit="1" customWidth="1"/>
    <col min="6" max="7" width="6.28515625" style="15" bestFit="1" customWidth="1"/>
    <col min="8" max="8" width="10.140625" style="15" bestFit="1" customWidth="1"/>
    <col min="9" max="11" width="8.85546875" style="15" bestFit="1" customWidth="1"/>
    <col min="12" max="12" width="10" style="15" bestFit="1" customWidth="1"/>
    <col min="13" max="13" width="6.28515625" style="15" bestFit="1" customWidth="1"/>
    <col min="14" max="14" width="7" style="15" bestFit="1" customWidth="1"/>
    <col min="15" max="15" width="8.85546875" style="15" bestFit="1" customWidth="1"/>
    <col min="16" max="16" width="7" style="15" bestFit="1" customWidth="1"/>
    <col min="17" max="17" width="8.85546875" style="15" bestFit="1" customWidth="1"/>
    <col min="18" max="18" width="7" style="15" bestFit="1" customWidth="1"/>
    <col min="19" max="19" width="10.140625" style="15" bestFit="1" customWidth="1"/>
    <col min="20" max="21" width="7" style="15" bestFit="1" customWidth="1"/>
    <col min="22" max="22" width="8.85546875" style="15" bestFit="1" customWidth="1"/>
    <col min="23" max="23" width="7" style="15" bestFit="1" customWidth="1"/>
    <col min="24" max="24" width="7.28515625" style="15" bestFit="1" customWidth="1"/>
    <col min="25" max="34" width="7" style="15" bestFit="1" customWidth="1"/>
    <col min="35" max="35" width="10.140625" style="15" bestFit="1" customWidth="1"/>
    <col min="36" max="36" width="5.42578125" style="15" bestFit="1" customWidth="1"/>
    <col min="37" max="16384" width="3.7109375" style="15"/>
  </cols>
  <sheetData>
    <row r="1" spans="2:36" x14ac:dyDescent="0.2">
      <c r="B1" s="15" t="s">
        <v>110</v>
      </c>
    </row>
    <row r="2" spans="2:36" s="17" customFormat="1" ht="15" customHeight="1" x14ac:dyDescent="0.25">
      <c r="B2" s="47"/>
      <c r="C2" s="47"/>
      <c r="D2" s="67"/>
      <c r="E2" s="16"/>
      <c r="F2" s="24"/>
      <c r="G2" s="16"/>
      <c r="H2" s="16"/>
      <c r="I2" s="16"/>
      <c r="J2" s="16"/>
      <c r="K2" s="16"/>
      <c r="L2" s="16"/>
      <c r="M2" s="16"/>
      <c r="N2" s="2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AA2" s="18"/>
      <c r="AB2" s="18"/>
      <c r="AC2" s="18"/>
      <c r="AD2" s="18"/>
      <c r="AE2" s="18"/>
    </row>
    <row r="3" spans="2:36" s="17" customFormat="1" ht="15.75" customHeight="1" x14ac:dyDescent="0.25">
      <c r="B3" s="47"/>
      <c r="C3" s="47"/>
      <c r="D3" s="6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AA3" s="18"/>
      <c r="AB3" s="18"/>
      <c r="AC3" s="18"/>
      <c r="AD3" s="18"/>
      <c r="AE3" s="18"/>
    </row>
    <row r="4" spans="2:36" s="17" customFormat="1" ht="15" x14ac:dyDescent="0.25">
      <c r="D4" s="68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AA4" s="18"/>
      <c r="AB4" s="18"/>
      <c r="AC4" s="18"/>
      <c r="AD4" s="18"/>
      <c r="AE4" s="18"/>
    </row>
    <row r="5" spans="2:36" s="17" customFormat="1" ht="15" x14ac:dyDescent="0.25">
      <c r="B5" s="84"/>
      <c r="D5" s="68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AA5" s="18"/>
      <c r="AB5" s="18"/>
      <c r="AC5" s="18"/>
      <c r="AD5" s="18"/>
      <c r="AE5" s="18"/>
    </row>
    <row r="6" spans="2:36" s="17" customFormat="1" ht="15" x14ac:dyDescent="0.25">
      <c r="B6" s="85"/>
      <c r="C6" s="26"/>
      <c r="D6" s="86">
        <f ca="1">DATE(YEAR(TODAY()), Parametres!B16,1)</f>
        <v>42675</v>
      </c>
      <c r="E6" s="94">
        <f ca="1">MONTH(D6)</f>
        <v>11</v>
      </c>
      <c r="F6" s="18"/>
      <c r="G6" s="18"/>
      <c r="H6" s="18"/>
      <c r="I6" s="18"/>
    </row>
    <row r="7" spans="2:36" s="19" customFormat="1" ht="14.1" customHeight="1" x14ac:dyDescent="0.2">
      <c r="B7" s="106" t="s">
        <v>46</v>
      </c>
      <c r="C7" s="107"/>
      <c r="D7" s="107"/>
      <c r="E7" s="76">
        <f ca="1">E8</f>
        <v>42675</v>
      </c>
      <c r="F7" s="77">
        <f t="shared" ref="F7:AI7" ca="1" si="0">F8</f>
        <v>42676</v>
      </c>
      <c r="G7" s="77">
        <f t="shared" ca="1" si="0"/>
        <v>42677</v>
      </c>
      <c r="H7" s="77">
        <f t="shared" ca="1" si="0"/>
        <v>42678</v>
      </c>
      <c r="I7" s="77">
        <f t="shared" ca="1" si="0"/>
        <v>42679</v>
      </c>
      <c r="J7" s="77">
        <f t="shared" ca="1" si="0"/>
        <v>42680</v>
      </c>
      <c r="K7" s="77">
        <f t="shared" ca="1" si="0"/>
        <v>42681</v>
      </c>
      <c r="L7" s="77">
        <f t="shared" ca="1" si="0"/>
        <v>42682</v>
      </c>
      <c r="M7" s="77">
        <f t="shared" ca="1" si="0"/>
        <v>42683</v>
      </c>
      <c r="N7" s="77">
        <f t="shared" ca="1" si="0"/>
        <v>42684</v>
      </c>
      <c r="O7" s="77">
        <f t="shared" ca="1" si="0"/>
        <v>42685</v>
      </c>
      <c r="P7" s="77">
        <f t="shared" ca="1" si="0"/>
        <v>42686</v>
      </c>
      <c r="Q7" s="77">
        <f t="shared" ca="1" si="0"/>
        <v>42687</v>
      </c>
      <c r="R7" s="77">
        <f t="shared" ca="1" si="0"/>
        <v>42688</v>
      </c>
      <c r="S7" s="77">
        <f t="shared" ca="1" si="0"/>
        <v>42689</v>
      </c>
      <c r="T7" s="77">
        <f t="shared" ca="1" si="0"/>
        <v>42690</v>
      </c>
      <c r="U7" s="77">
        <f t="shared" ca="1" si="0"/>
        <v>42691</v>
      </c>
      <c r="V7" s="77">
        <f t="shared" ca="1" si="0"/>
        <v>42692</v>
      </c>
      <c r="W7" s="77">
        <f t="shared" ca="1" si="0"/>
        <v>42693</v>
      </c>
      <c r="X7" s="77">
        <f t="shared" ca="1" si="0"/>
        <v>42694</v>
      </c>
      <c r="Y7" s="77">
        <f t="shared" ca="1" si="0"/>
        <v>42695</v>
      </c>
      <c r="Z7" s="77">
        <f t="shared" ca="1" si="0"/>
        <v>42696</v>
      </c>
      <c r="AA7" s="77">
        <f t="shared" ca="1" si="0"/>
        <v>42697</v>
      </c>
      <c r="AB7" s="77">
        <f t="shared" ca="1" si="0"/>
        <v>42698</v>
      </c>
      <c r="AC7" s="77">
        <f t="shared" ca="1" si="0"/>
        <v>42699</v>
      </c>
      <c r="AD7" s="77">
        <f t="shared" ca="1" si="0"/>
        <v>42700</v>
      </c>
      <c r="AE7" s="77">
        <f t="shared" ca="1" si="0"/>
        <v>42701</v>
      </c>
      <c r="AF7" s="77">
        <f t="shared" ca="1" si="0"/>
        <v>42702</v>
      </c>
      <c r="AG7" s="77">
        <f t="shared" ca="1" si="0"/>
        <v>42703</v>
      </c>
      <c r="AH7" s="77">
        <f t="shared" ca="1" si="0"/>
        <v>42704</v>
      </c>
      <c r="AI7" s="77" t="str">
        <f t="shared" ca="1" si="0"/>
        <v/>
      </c>
      <c r="AJ7" s="78"/>
    </row>
    <row r="8" spans="2:36" ht="14.1" customHeight="1" x14ac:dyDescent="0.2">
      <c r="B8" s="106"/>
      <c r="C8" s="107"/>
      <c r="D8" s="107"/>
      <c r="E8" s="79">
        <f ca="1">D6+0</f>
        <v>42675</v>
      </c>
      <c r="F8" s="80">
        <f ca="1">$D$6+1</f>
        <v>42676</v>
      </c>
      <c r="G8" s="80">
        <f ca="1">$D$6+2</f>
        <v>42677</v>
      </c>
      <c r="H8" s="80">
        <f ca="1">$D$6+3</f>
        <v>42678</v>
      </c>
      <c r="I8" s="80">
        <f ca="1">$D$6+4</f>
        <v>42679</v>
      </c>
      <c r="J8" s="80">
        <f ca="1">$D$6+5</f>
        <v>42680</v>
      </c>
      <c r="K8" s="80">
        <f ca="1">$D$6+6</f>
        <v>42681</v>
      </c>
      <c r="L8" s="80">
        <f ca="1">$D$6+7</f>
        <v>42682</v>
      </c>
      <c r="M8" s="80">
        <f ca="1">$D$6+8</f>
        <v>42683</v>
      </c>
      <c r="N8" s="80">
        <f ca="1">$D$6+9</f>
        <v>42684</v>
      </c>
      <c r="O8" s="80">
        <f ca="1">$D$6+10</f>
        <v>42685</v>
      </c>
      <c r="P8" s="80">
        <f ca="1">$D$6+11</f>
        <v>42686</v>
      </c>
      <c r="Q8" s="80">
        <f ca="1">$D$6+12</f>
        <v>42687</v>
      </c>
      <c r="R8" s="80">
        <f ca="1">$D$6+13</f>
        <v>42688</v>
      </c>
      <c r="S8" s="80">
        <f ca="1">$D$6+14</f>
        <v>42689</v>
      </c>
      <c r="T8" s="80">
        <f ca="1">$D$6+15</f>
        <v>42690</v>
      </c>
      <c r="U8" s="80">
        <f ca="1">$D$6+16</f>
        <v>42691</v>
      </c>
      <c r="V8" s="80">
        <f ca="1">$D$6+17</f>
        <v>42692</v>
      </c>
      <c r="W8" s="80">
        <f ca="1">$D$6+18</f>
        <v>42693</v>
      </c>
      <c r="X8" s="80">
        <f ca="1">$D$6+19</f>
        <v>42694</v>
      </c>
      <c r="Y8" s="80">
        <f ca="1">$D$6+20</f>
        <v>42695</v>
      </c>
      <c r="Z8" s="80">
        <f ca="1">$D$6+21</f>
        <v>42696</v>
      </c>
      <c r="AA8" s="80">
        <f ca="1">$D$6+22</f>
        <v>42697</v>
      </c>
      <c r="AB8" s="80">
        <f ca="1">$D$6+23</f>
        <v>42698</v>
      </c>
      <c r="AC8" s="80">
        <f ca="1">$D$6+24</f>
        <v>42699</v>
      </c>
      <c r="AD8" s="80">
        <f ca="1">$D$6+25</f>
        <v>42700</v>
      </c>
      <c r="AE8" s="80">
        <f ca="1">$D$6+26</f>
        <v>42701</v>
      </c>
      <c r="AF8" s="80">
        <f ca="1">$D$6+27</f>
        <v>42702</v>
      </c>
      <c r="AG8" s="80">
        <f ca="1">IF($AF$8+1&lt;=EOMONTH($E$8,0), $AF$8+1, "")</f>
        <v>42703</v>
      </c>
      <c r="AH8" s="80">
        <f ca="1">IF($AF$8+2&lt;=EOMONTH($E$8,0), $AF$8+2, "")</f>
        <v>42704</v>
      </c>
      <c r="AI8" s="80" t="str">
        <f ca="1">IF($AF$8+3&lt;=EOMONTH($E$8,0), $AF$8+3, "")</f>
        <v/>
      </c>
      <c r="AJ8" s="81"/>
    </row>
    <row r="9" spans="2:36" ht="14.1" customHeight="1" x14ac:dyDescent="0.2">
      <c r="B9" s="82"/>
      <c r="C9" s="83"/>
      <c r="D9" s="83" t="s">
        <v>150</v>
      </c>
      <c r="E9" s="94">
        <f ca="1">IF(E7&lt;&gt;"",WEEKDAY(E7),"")</f>
        <v>3</v>
      </c>
      <c r="F9" s="94">
        <f t="shared" ref="F9:AJ9" ca="1" si="1">IF(F7&lt;&gt;"",WEEKDAY(F7),"")</f>
        <v>4</v>
      </c>
      <c r="G9" s="94">
        <f t="shared" ca="1" si="1"/>
        <v>5</v>
      </c>
      <c r="H9" s="94">
        <f t="shared" ca="1" si="1"/>
        <v>6</v>
      </c>
      <c r="I9" s="94">
        <f t="shared" ca="1" si="1"/>
        <v>7</v>
      </c>
      <c r="J9" s="94">
        <f t="shared" ca="1" si="1"/>
        <v>1</v>
      </c>
      <c r="K9" s="94">
        <f t="shared" ca="1" si="1"/>
        <v>2</v>
      </c>
      <c r="L9" s="94">
        <f t="shared" ca="1" si="1"/>
        <v>3</v>
      </c>
      <c r="M9" s="94">
        <f t="shared" ca="1" si="1"/>
        <v>4</v>
      </c>
      <c r="N9" s="94">
        <f t="shared" ca="1" si="1"/>
        <v>5</v>
      </c>
      <c r="O9" s="94">
        <f t="shared" ca="1" si="1"/>
        <v>6</v>
      </c>
      <c r="P9" s="94">
        <f t="shared" ca="1" si="1"/>
        <v>7</v>
      </c>
      <c r="Q9" s="94">
        <f t="shared" ca="1" si="1"/>
        <v>1</v>
      </c>
      <c r="R9" s="94">
        <f t="shared" ca="1" si="1"/>
        <v>2</v>
      </c>
      <c r="S9" s="94">
        <f t="shared" ca="1" si="1"/>
        <v>3</v>
      </c>
      <c r="T9" s="94">
        <f t="shared" ca="1" si="1"/>
        <v>4</v>
      </c>
      <c r="U9" s="94">
        <f t="shared" ca="1" si="1"/>
        <v>5</v>
      </c>
      <c r="V9" s="94">
        <f t="shared" ca="1" si="1"/>
        <v>6</v>
      </c>
      <c r="W9" s="94">
        <f t="shared" ca="1" si="1"/>
        <v>7</v>
      </c>
      <c r="X9" s="94">
        <f t="shared" ca="1" si="1"/>
        <v>1</v>
      </c>
      <c r="Y9" s="94">
        <f t="shared" ca="1" si="1"/>
        <v>2</v>
      </c>
      <c r="Z9" s="94">
        <f t="shared" ca="1" si="1"/>
        <v>3</v>
      </c>
      <c r="AA9" s="94">
        <f t="shared" ca="1" si="1"/>
        <v>4</v>
      </c>
      <c r="AB9" s="94">
        <f t="shared" ca="1" si="1"/>
        <v>5</v>
      </c>
      <c r="AC9" s="94">
        <f t="shared" ca="1" si="1"/>
        <v>6</v>
      </c>
      <c r="AD9" s="94">
        <f t="shared" ca="1" si="1"/>
        <v>7</v>
      </c>
      <c r="AE9" s="94">
        <f t="shared" ca="1" si="1"/>
        <v>1</v>
      </c>
      <c r="AF9" s="94">
        <f t="shared" ca="1" si="1"/>
        <v>2</v>
      </c>
      <c r="AG9" s="94">
        <f t="shared" ca="1" si="1"/>
        <v>3</v>
      </c>
      <c r="AH9" s="94">
        <f t="shared" ca="1" si="1"/>
        <v>4</v>
      </c>
      <c r="AI9" s="94" t="str">
        <f t="shared" ca="1" si="1"/>
        <v/>
      </c>
      <c r="AJ9" s="94" t="str">
        <f t="shared" si="1"/>
        <v/>
      </c>
    </row>
    <row r="10" spans="2:36" ht="14.1" customHeight="1" thickBot="1" x14ac:dyDescent="0.25">
      <c r="B10" s="82"/>
      <c r="C10" s="83"/>
      <c r="D10" s="83" t="s">
        <v>149</v>
      </c>
      <c r="E10" s="94">
        <f ca="1">IF(E8&lt;&gt;"",WEEKNUM(E8),"")</f>
        <v>45</v>
      </c>
      <c r="F10" s="94">
        <f t="shared" ref="F10:AI10" ca="1" si="2">IF(F8&lt;&gt;"",WEEKNUM(F8),"")</f>
        <v>45</v>
      </c>
      <c r="G10" s="94">
        <f t="shared" ca="1" si="2"/>
        <v>45</v>
      </c>
      <c r="H10" s="94">
        <f t="shared" ca="1" si="2"/>
        <v>45</v>
      </c>
      <c r="I10" s="94">
        <f t="shared" ca="1" si="2"/>
        <v>45</v>
      </c>
      <c r="J10" s="94">
        <f t="shared" ca="1" si="2"/>
        <v>46</v>
      </c>
      <c r="K10" s="94">
        <f t="shared" ca="1" si="2"/>
        <v>46</v>
      </c>
      <c r="L10" s="94">
        <f t="shared" ca="1" si="2"/>
        <v>46</v>
      </c>
      <c r="M10" s="94">
        <f t="shared" ca="1" si="2"/>
        <v>46</v>
      </c>
      <c r="N10" s="94">
        <f t="shared" ca="1" si="2"/>
        <v>46</v>
      </c>
      <c r="O10" s="94">
        <f t="shared" ca="1" si="2"/>
        <v>46</v>
      </c>
      <c r="P10" s="94">
        <f t="shared" ca="1" si="2"/>
        <v>46</v>
      </c>
      <c r="Q10" s="94">
        <f t="shared" ca="1" si="2"/>
        <v>47</v>
      </c>
      <c r="R10" s="94">
        <f t="shared" ca="1" si="2"/>
        <v>47</v>
      </c>
      <c r="S10" s="94">
        <f t="shared" ca="1" si="2"/>
        <v>47</v>
      </c>
      <c r="T10" s="94">
        <f t="shared" ca="1" si="2"/>
        <v>47</v>
      </c>
      <c r="U10" s="94">
        <f t="shared" ca="1" si="2"/>
        <v>47</v>
      </c>
      <c r="V10" s="94">
        <f t="shared" ca="1" si="2"/>
        <v>47</v>
      </c>
      <c r="W10" s="94">
        <f t="shared" ca="1" si="2"/>
        <v>47</v>
      </c>
      <c r="X10" s="94">
        <f t="shared" ca="1" si="2"/>
        <v>48</v>
      </c>
      <c r="Y10" s="94">
        <f t="shared" ca="1" si="2"/>
        <v>48</v>
      </c>
      <c r="Z10" s="94">
        <f t="shared" ca="1" si="2"/>
        <v>48</v>
      </c>
      <c r="AA10" s="94">
        <f t="shared" ca="1" si="2"/>
        <v>48</v>
      </c>
      <c r="AB10" s="94">
        <f t="shared" ca="1" si="2"/>
        <v>48</v>
      </c>
      <c r="AC10" s="94">
        <f t="shared" ca="1" si="2"/>
        <v>48</v>
      </c>
      <c r="AD10" s="94">
        <f t="shared" ca="1" si="2"/>
        <v>48</v>
      </c>
      <c r="AE10" s="94">
        <f t="shared" ca="1" si="2"/>
        <v>49</v>
      </c>
      <c r="AF10" s="94">
        <f t="shared" ca="1" si="2"/>
        <v>49</v>
      </c>
      <c r="AG10" s="94">
        <f t="shared" ca="1" si="2"/>
        <v>49</v>
      </c>
      <c r="AH10" s="94">
        <f t="shared" ca="1" si="2"/>
        <v>49</v>
      </c>
      <c r="AI10" s="94" t="str">
        <f t="shared" ca="1" si="2"/>
        <v/>
      </c>
      <c r="AJ10" s="23"/>
    </row>
    <row r="11" spans="2:36" ht="26.25" thickBot="1" x14ac:dyDescent="0.25">
      <c r="B11" s="20" t="s">
        <v>45</v>
      </c>
      <c r="C11" s="20" t="s">
        <v>47</v>
      </c>
      <c r="D11" s="21" t="s">
        <v>48</v>
      </c>
      <c r="E11" s="72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4"/>
      <c r="AJ11" s="75" t="s">
        <v>49</v>
      </c>
    </row>
    <row r="12" spans="2:36" ht="13.5" thickBot="1" x14ac:dyDescent="0.25">
      <c r="B12" s="36"/>
      <c r="C12" s="46"/>
      <c r="D12" s="70" t="str">
        <f>IF(C12="","",VLOOKUP(C12,Taches!$A$14:$B$45,2,FALSE))</f>
        <v/>
      </c>
      <c r="E12" s="56"/>
      <c r="F12" s="57"/>
      <c r="G12" s="57"/>
      <c r="H12" s="57">
        <v>76</v>
      </c>
      <c r="I12" s="57"/>
      <c r="J12" s="57"/>
      <c r="K12" s="57">
        <v>87</v>
      </c>
      <c r="L12" s="57">
        <v>87</v>
      </c>
      <c r="M12" s="57"/>
      <c r="N12" s="57"/>
      <c r="O12" s="57">
        <v>22</v>
      </c>
      <c r="P12" s="57"/>
      <c r="Q12" s="57">
        <v>40</v>
      </c>
      <c r="R12" s="57"/>
      <c r="S12" s="57"/>
      <c r="T12" s="57"/>
      <c r="U12" s="57"/>
      <c r="V12" s="57">
        <v>54</v>
      </c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8"/>
      <c r="AJ12" s="71">
        <f>SUM(E12:AI12)</f>
        <v>366</v>
      </c>
    </row>
    <row r="13" spans="2:36" ht="13.5" thickBot="1" x14ac:dyDescent="0.25">
      <c r="B13" s="36"/>
      <c r="C13" s="46"/>
      <c r="D13" s="70" t="str">
        <f>IF(C13="","",VLOOKUP(C13,Taches!$A$14:$B$45,2,FALSE))</f>
        <v/>
      </c>
      <c r="E13" s="59"/>
      <c r="F13" s="65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1"/>
      <c r="AJ13" s="71">
        <f t="shared" ref="AJ13:AJ36" si="3">SUM(E13:AI13)</f>
        <v>0</v>
      </c>
    </row>
    <row r="14" spans="2:36" ht="13.5" thickBot="1" x14ac:dyDescent="0.25">
      <c r="B14" s="36"/>
      <c r="C14" s="46"/>
      <c r="D14" s="70" t="str">
        <f>IF(C14="","",VLOOKUP(C14,Taches!$A$14:$B$45,2,FALSE))</f>
        <v/>
      </c>
      <c r="E14" s="59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1"/>
      <c r="AJ14" s="71">
        <f t="shared" si="3"/>
        <v>0</v>
      </c>
    </row>
    <row r="15" spans="2:36" ht="13.5" thickBot="1" x14ac:dyDescent="0.25">
      <c r="B15" s="36"/>
      <c r="C15" s="46"/>
      <c r="D15" s="70" t="str">
        <f>IF(C15="","",VLOOKUP(C15,Taches!$A$14:$B$45,2,FALSE))</f>
        <v/>
      </c>
      <c r="E15" s="59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1"/>
      <c r="AJ15" s="71">
        <f t="shared" si="3"/>
        <v>0</v>
      </c>
    </row>
    <row r="16" spans="2:36" ht="13.5" thickBot="1" x14ac:dyDescent="0.25">
      <c r="B16" s="36"/>
      <c r="C16" s="46"/>
      <c r="D16" s="70" t="str">
        <f>IF(C16="","",VLOOKUP(C16,Taches!$A$14:$B$45,2,FALSE))</f>
        <v/>
      </c>
      <c r="E16" s="59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1"/>
      <c r="AJ16" s="71">
        <f t="shared" si="3"/>
        <v>0</v>
      </c>
    </row>
    <row r="17" spans="2:36" ht="13.5" thickBot="1" x14ac:dyDescent="0.25">
      <c r="B17" s="36"/>
      <c r="C17" s="46"/>
      <c r="D17" s="70" t="str">
        <f>IF(C17="","",VLOOKUP(C17,Taches!$A$14:$B$45,2,FALSE))</f>
        <v/>
      </c>
      <c r="E17" s="59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1"/>
      <c r="AJ17" s="71">
        <f t="shared" si="3"/>
        <v>0</v>
      </c>
    </row>
    <row r="18" spans="2:36" ht="13.5" thickBot="1" x14ac:dyDescent="0.25">
      <c r="B18" s="36"/>
      <c r="C18" s="46"/>
      <c r="D18" s="70" t="str">
        <f>IF(C18="","",VLOOKUP(C18,Taches!$A$14:$B$45,2,FALSE))</f>
        <v/>
      </c>
      <c r="E18" s="59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71">
        <f t="shared" si="3"/>
        <v>0</v>
      </c>
    </row>
    <row r="19" spans="2:36" ht="13.5" thickBot="1" x14ac:dyDescent="0.25">
      <c r="B19" s="36"/>
      <c r="C19" s="46"/>
      <c r="D19" s="70" t="str">
        <f>IF(C19="","",VLOOKUP(C19,Taches!$A$14:$B$45,2,FALSE))</f>
        <v/>
      </c>
      <c r="E19" s="59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1"/>
      <c r="AJ19" s="71">
        <f t="shared" si="3"/>
        <v>0</v>
      </c>
    </row>
    <row r="20" spans="2:36" ht="13.5" thickBot="1" x14ac:dyDescent="0.25">
      <c r="B20" s="36"/>
      <c r="C20" s="46"/>
      <c r="D20" s="70" t="str">
        <f>IF(C20="","",VLOOKUP(C20,Taches!$A$14:$B$45,2,FALSE))</f>
        <v/>
      </c>
      <c r="E20" s="59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71">
        <f t="shared" si="3"/>
        <v>0</v>
      </c>
    </row>
    <row r="21" spans="2:36" ht="13.5" thickBot="1" x14ac:dyDescent="0.25">
      <c r="B21" s="36"/>
      <c r="C21" s="46"/>
      <c r="D21" s="70" t="str">
        <f>IF(C21="","",VLOOKUP(C21,Taches!$A$14:$B$45,2,FALSE))</f>
        <v/>
      </c>
      <c r="E21" s="59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71">
        <f t="shared" si="3"/>
        <v>0</v>
      </c>
    </row>
    <row r="22" spans="2:36" ht="13.5" thickBot="1" x14ac:dyDescent="0.25">
      <c r="B22" s="36"/>
      <c r="C22" s="46"/>
      <c r="D22" s="70" t="str">
        <f>IF(C22="","",VLOOKUP(C22,Taches!$A$14:$B$45,2,FALSE))</f>
        <v/>
      </c>
      <c r="E22" s="59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1"/>
      <c r="AJ22" s="71">
        <f t="shared" si="3"/>
        <v>0</v>
      </c>
    </row>
    <row r="23" spans="2:36" ht="13.5" thickBot="1" x14ac:dyDescent="0.25">
      <c r="B23" s="36"/>
      <c r="C23" s="46"/>
      <c r="D23" s="70" t="str">
        <f>IF(C23="","",VLOOKUP(C23,Taches!$A$14:$B$45,2,FALSE))</f>
        <v/>
      </c>
      <c r="E23" s="59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1"/>
      <c r="AJ23" s="71">
        <f t="shared" si="3"/>
        <v>0</v>
      </c>
    </row>
    <row r="24" spans="2:36" ht="13.5" thickBot="1" x14ac:dyDescent="0.25">
      <c r="B24" s="36"/>
      <c r="C24" s="46"/>
      <c r="D24" s="70" t="str">
        <f>IF(C24="","",VLOOKUP(C24,Taches!$A$14:$B$45,2,FALSE))</f>
        <v/>
      </c>
      <c r="E24" s="59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1"/>
      <c r="AJ24" s="71">
        <f t="shared" si="3"/>
        <v>0</v>
      </c>
    </row>
    <row r="25" spans="2:36" ht="13.5" thickBot="1" x14ac:dyDescent="0.25">
      <c r="B25" s="36"/>
      <c r="C25" s="46"/>
      <c r="D25" s="70" t="str">
        <f>IF(C25="","",VLOOKUP(C25,Taches!$A$14:$B$45,2,FALSE))</f>
        <v/>
      </c>
      <c r="E25" s="59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1"/>
      <c r="AJ25" s="71">
        <f t="shared" si="3"/>
        <v>0</v>
      </c>
    </row>
    <row r="26" spans="2:36" ht="13.5" thickBot="1" x14ac:dyDescent="0.25">
      <c r="B26" s="36"/>
      <c r="C26" s="46"/>
      <c r="D26" s="70" t="str">
        <f>IF(C26="","",VLOOKUP(C26,Taches!$A$14:$B$45,2,FALSE))</f>
        <v/>
      </c>
      <c r="E26" s="59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1"/>
      <c r="AJ26" s="71">
        <f t="shared" si="3"/>
        <v>0</v>
      </c>
    </row>
    <row r="27" spans="2:36" ht="13.5" thickBot="1" x14ac:dyDescent="0.25">
      <c r="B27" s="36"/>
      <c r="C27" s="46"/>
      <c r="D27" s="70" t="str">
        <f>IF(C27="","",VLOOKUP(C27,Taches!$A$14:$B$45,2,FALSE))</f>
        <v/>
      </c>
      <c r="E27" s="59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1"/>
      <c r="AJ27" s="71">
        <f t="shared" si="3"/>
        <v>0</v>
      </c>
    </row>
    <row r="28" spans="2:36" ht="13.5" thickBot="1" x14ac:dyDescent="0.25">
      <c r="B28" s="36"/>
      <c r="C28" s="46"/>
      <c r="D28" s="70" t="str">
        <f>IF(C28="","",VLOOKUP(C28,Taches!$A$14:$B$45,2,FALSE))</f>
        <v/>
      </c>
      <c r="E28" s="59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1"/>
      <c r="AJ28" s="71">
        <f t="shared" si="3"/>
        <v>0</v>
      </c>
    </row>
    <row r="29" spans="2:36" ht="13.5" thickBot="1" x14ac:dyDescent="0.25">
      <c r="B29" s="36"/>
      <c r="C29" s="46"/>
      <c r="D29" s="70" t="str">
        <f>IF(C29="","",VLOOKUP(C29,Taches!$A$14:$B$45,2,FALSE))</f>
        <v/>
      </c>
      <c r="E29" s="59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1"/>
      <c r="AJ29" s="71">
        <f t="shared" si="3"/>
        <v>0</v>
      </c>
    </row>
    <row r="30" spans="2:36" ht="13.5" thickBot="1" x14ac:dyDescent="0.25">
      <c r="B30" s="36"/>
      <c r="C30" s="46"/>
      <c r="D30" s="70" t="str">
        <f>IF(C30="","",VLOOKUP(C30,Taches!$A$14:$B$45,2,FALSE))</f>
        <v/>
      </c>
      <c r="E30" s="59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1"/>
      <c r="AJ30" s="71">
        <f t="shared" si="3"/>
        <v>0</v>
      </c>
    </row>
    <row r="31" spans="2:36" ht="13.5" thickBot="1" x14ac:dyDescent="0.25">
      <c r="B31" s="36"/>
      <c r="C31" s="46"/>
      <c r="D31" s="70" t="str">
        <f>IF(C31="","",VLOOKUP(C31,Taches!$A$14:$B$45,2,FALSE))</f>
        <v/>
      </c>
      <c r="E31" s="59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1"/>
      <c r="AJ31" s="71">
        <f t="shared" si="3"/>
        <v>0</v>
      </c>
    </row>
    <row r="32" spans="2:36" ht="13.5" thickBot="1" x14ac:dyDescent="0.25">
      <c r="B32" s="36"/>
      <c r="C32" s="46"/>
      <c r="D32" s="70" t="str">
        <f>IF(C32="","",VLOOKUP(C32,Taches!$A$14:$B$45,2,FALSE))</f>
        <v/>
      </c>
      <c r="E32" s="59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1"/>
      <c r="AJ32" s="71">
        <f t="shared" si="3"/>
        <v>0</v>
      </c>
    </row>
    <row r="33" spans="2:36" ht="13.5" thickBot="1" x14ac:dyDescent="0.25">
      <c r="B33" s="36"/>
      <c r="C33" s="46"/>
      <c r="D33" s="70" t="str">
        <f>IF(C33="","",VLOOKUP(C33,Taches!$A$14:$B$45,2,FALSE))</f>
        <v/>
      </c>
      <c r="E33" s="59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1"/>
      <c r="AJ33" s="71">
        <f t="shared" si="3"/>
        <v>0</v>
      </c>
    </row>
    <row r="34" spans="2:36" ht="13.5" thickBot="1" x14ac:dyDescent="0.25">
      <c r="B34" s="36"/>
      <c r="C34" s="46"/>
      <c r="D34" s="70" t="str">
        <f>IF(C34="","",VLOOKUP(C34,Taches!$A$14:$B$45,2,FALSE))</f>
        <v/>
      </c>
      <c r="E34" s="59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1"/>
      <c r="AJ34" s="71">
        <f t="shared" si="3"/>
        <v>0</v>
      </c>
    </row>
    <row r="35" spans="2:36" ht="13.5" thickBot="1" x14ac:dyDescent="0.25">
      <c r="B35" s="36"/>
      <c r="C35" s="46"/>
      <c r="D35" s="70" t="str">
        <f>IF(C35="","",VLOOKUP(C35,Taches!$A$14:$B$45,2,FALSE))</f>
        <v/>
      </c>
      <c r="E35" s="59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1"/>
      <c r="AJ35" s="71">
        <f t="shared" si="3"/>
        <v>0</v>
      </c>
    </row>
    <row r="36" spans="2:36" x14ac:dyDescent="0.2">
      <c r="B36" s="36"/>
      <c r="C36" s="46"/>
      <c r="D36" s="70" t="str">
        <f>IF(C36="","",VLOOKUP(C36,Taches!$A$14:$B$45,2,FALSE))</f>
        <v/>
      </c>
      <c r="E36" s="62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4"/>
      <c r="AJ36" s="71">
        <f t="shared" si="3"/>
        <v>0</v>
      </c>
    </row>
    <row r="37" spans="2:36" x14ac:dyDescent="0.2">
      <c r="C37" s="15" t="s">
        <v>109</v>
      </c>
      <c r="E37" s="33">
        <f t="shared" ref="E37:AI37" ca="1" si="4">IF(E9&lt;&gt;7,IF(E9&lt;&gt;1,SUM(E12:E36),""),"")</f>
        <v>0</v>
      </c>
      <c r="F37" s="33">
        <f t="shared" ca="1" si="4"/>
        <v>0</v>
      </c>
      <c r="G37" s="33">
        <f t="shared" ca="1" si="4"/>
        <v>0</v>
      </c>
      <c r="H37" s="33">
        <f t="shared" ca="1" si="4"/>
        <v>76</v>
      </c>
      <c r="I37" s="33" t="str">
        <f t="shared" ca="1" si="4"/>
        <v/>
      </c>
      <c r="J37" s="33" t="str">
        <f t="shared" ca="1" si="4"/>
        <v/>
      </c>
      <c r="K37" s="33">
        <f t="shared" ca="1" si="4"/>
        <v>87</v>
      </c>
      <c r="L37" s="33">
        <f t="shared" ca="1" si="4"/>
        <v>87</v>
      </c>
      <c r="M37" s="33">
        <f t="shared" ca="1" si="4"/>
        <v>0</v>
      </c>
      <c r="N37" s="33">
        <f t="shared" ca="1" si="4"/>
        <v>0</v>
      </c>
      <c r="O37" s="33">
        <f t="shared" ca="1" si="4"/>
        <v>22</v>
      </c>
      <c r="P37" s="33" t="str">
        <f t="shared" ca="1" si="4"/>
        <v/>
      </c>
      <c r="Q37" s="33" t="str">
        <f t="shared" ca="1" si="4"/>
        <v/>
      </c>
      <c r="R37" s="33">
        <f t="shared" ca="1" si="4"/>
        <v>0</v>
      </c>
      <c r="S37" s="33">
        <f t="shared" ca="1" si="4"/>
        <v>0</v>
      </c>
      <c r="T37" s="33">
        <f t="shared" ca="1" si="4"/>
        <v>0</v>
      </c>
      <c r="U37" s="33">
        <f t="shared" ca="1" si="4"/>
        <v>0</v>
      </c>
      <c r="V37" s="33">
        <f t="shared" ca="1" si="4"/>
        <v>54</v>
      </c>
      <c r="W37" s="33" t="str">
        <f t="shared" ca="1" si="4"/>
        <v/>
      </c>
      <c r="X37" s="33" t="str">
        <f t="shared" ca="1" si="4"/>
        <v/>
      </c>
      <c r="Y37" s="33">
        <f t="shared" ca="1" si="4"/>
        <v>0</v>
      </c>
      <c r="Z37" s="33">
        <f t="shared" ca="1" si="4"/>
        <v>0</v>
      </c>
      <c r="AA37" s="33">
        <f t="shared" ca="1" si="4"/>
        <v>0</v>
      </c>
      <c r="AB37" s="33">
        <f t="shared" ca="1" si="4"/>
        <v>0</v>
      </c>
      <c r="AC37" s="33">
        <f t="shared" ca="1" si="4"/>
        <v>0</v>
      </c>
      <c r="AD37" s="33" t="str">
        <f t="shared" ca="1" si="4"/>
        <v/>
      </c>
      <c r="AE37" s="33" t="str">
        <f t="shared" ca="1" si="4"/>
        <v/>
      </c>
      <c r="AF37" s="33">
        <f t="shared" ca="1" si="4"/>
        <v>0</v>
      </c>
      <c r="AG37" s="33">
        <f t="shared" ca="1" si="4"/>
        <v>0</v>
      </c>
      <c r="AH37" s="33">
        <f t="shared" ca="1" si="4"/>
        <v>0</v>
      </c>
      <c r="AI37" s="33">
        <f t="shared" ca="1" si="4"/>
        <v>0</v>
      </c>
      <c r="AJ37" s="34"/>
    </row>
    <row r="38" spans="2:36" x14ac:dyDescent="0.2">
      <c r="C38" s="22" t="s">
        <v>50</v>
      </c>
      <c r="E38" s="33" t="str">
        <f ca="1">IF(E9=6,SUM(E12:E36,D12:D36,C12:C36,B12:B36,A12:A36),"")</f>
        <v/>
      </c>
      <c r="F38" s="33" t="str">
        <f ca="1">IF(F9=6,SUM(F12:F36,E12:E36,D12:D36,C12:C36,B12:B36),"")</f>
        <v/>
      </c>
      <c r="G38" s="33" t="str">
        <f ca="1">IF(G9=6,SUM(G12:G36,F12:F36,E12:E36,D12:D36,C12:C36),"")</f>
        <v/>
      </c>
      <c r="H38" s="33">
        <f ca="1">IF(AND(H9=6,H8&lt;&gt;Parametres!G13),SUM(H12:H36,G12:G36,F12:F36,E12:E36,D12:D36),"")</f>
        <v>76</v>
      </c>
      <c r="I38" s="33" t="str">
        <f ca="1">IF(AND(I9=6,I8&lt;&gt;Parametres!H13),SUM(I12:I36,H12:H36,G12:G36,F12:F36,E12:E36),"")</f>
        <v/>
      </c>
      <c r="J38" s="33" t="str">
        <f ca="1">IF(AND(J9=6,J8&lt;&gt;Parametres!I13),SUM(J12:J36,I12:I36,H12:H36,G12:G36,F12:F36),"")</f>
        <v/>
      </c>
      <c r="K38" s="33" t="str">
        <f ca="1">IF(AND(K9=6,K8&lt;&gt;Parametres!J13),SUM(K12:K36,J12:J36,I12:I36,H12:H36,G12:G36),"")</f>
        <v/>
      </c>
      <c r="L38" s="33" t="str">
        <f ca="1">IF(AND(L9=6,L8&lt;&gt;Parametres!K13),SUM(L12:L36,K12:K36,J12:J36,I12:I36,H12:H36),"")</f>
        <v/>
      </c>
      <c r="M38" s="33" t="str">
        <f ca="1">IF(AND(M9=6,M8&lt;&gt;Parametres!L13),SUM(M12:M36,L12:L36,K12:K36,J12:J36,I12:I36),"")</f>
        <v/>
      </c>
      <c r="N38" s="33" t="str">
        <f ca="1">IF(AND(N9=6,N8&lt;&gt;Parametres!M13),SUM(N12:N36,M12:M36,L12:L36,K12:K36,J12:J36),"")</f>
        <v/>
      </c>
      <c r="O38" s="33">
        <f ca="1">IF(AND(O9=6,O8&lt;&gt;Parametres!N13),SUM(O12:O36,N12:N36,M12:M36,L12:L36,K12:K36),"")</f>
        <v>196</v>
      </c>
      <c r="P38" s="33" t="str">
        <f ca="1">IF(AND(P9=6,P8&lt;&gt;Parametres!O13),SUM(P12:P36,O12:O36,N12:N36,M12:M36,L12:L36),"")</f>
        <v/>
      </c>
      <c r="Q38" s="33" t="str">
        <f t="shared" ref="Q38:AI38" ca="1" si="5">IF(AND(Q9=6,Q8&lt;&gt;"FERIE"),SUM(Q12:Q36,P12:P36,O12:O36,N12:N36,M12:M36),"")</f>
        <v/>
      </c>
      <c r="R38" s="33" t="str">
        <f t="shared" ca="1" si="5"/>
        <v/>
      </c>
      <c r="S38" s="33" t="str">
        <f t="shared" ca="1" si="5"/>
        <v/>
      </c>
      <c r="T38" s="33" t="str">
        <f t="shared" ca="1" si="5"/>
        <v/>
      </c>
      <c r="U38" s="33" t="str">
        <f t="shared" ca="1" si="5"/>
        <v/>
      </c>
      <c r="V38" s="33">
        <f t="shared" ca="1" si="5"/>
        <v>54</v>
      </c>
      <c r="W38" s="33" t="str">
        <f t="shared" ca="1" si="5"/>
        <v/>
      </c>
      <c r="X38" s="33" t="str">
        <f t="shared" ca="1" si="5"/>
        <v/>
      </c>
      <c r="Y38" s="33" t="str">
        <f t="shared" ca="1" si="5"/>
        <v/>
      </c>
      <c r="Z38" s="33" t="str">
        <f t="shared" ca="1" si="5"/>
        <v/>
      </c>
      <c r="AA38" s="33" t="str">
        <f t="shared" ca="1" si="5"/>
        <v/>
      </c>
      <c r="AB38" s="33" t="str">
        <f t="shared" ca="1" si="5"/>
        <v/>
      </c>
      <c r="AC38" s="33">
        <f t="shared" ca="1" si="5"/>
        <v>0</v>
      </c>
      <c r="AD38" s="33" t="str">
        <f t="shared" ca="1" si="5"/>
        <v/>
      </c>
      <c r="AE38" s="33" t="str">
        <f t="shared" ca="1" si="5"/>
        <v/>
      </c>
      <c r="AF38" s="33" t="str">
        <f t="shared" ca="1" si="5"/>
        <v/>
      </c>
      <c r="AG38" s="33" t="str">
        <f t="shared" ca="1" si="5"/>
        <v/>
      </c>
      <c r="AH38" s="33" t="str">
        <f t="shared" ca="1" si="5"/>
        <v/>
      </c>
      <c r="AI38" s="33" t="str">
        <f t="shared" ca="1" si="5"/>
        <v/>
      </c>
      <c r="AJ38" s="35">
        <v>0</v>
      </c>
    </row>
    <row r="39" spans="2:36" s="23" customFormat="1" x14ac:dyDescent="0.2">
      <c r="D39" s="69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</row>
    <row r="40" spans="2:36" x14ac:dyDescent="0.2">
      <c r="D40" s="69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</row>
    <row r="41" spans="2:36" x14ac:dyDescent="0.2">
      <c r="D41" s="69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</row>
    <row r="42" spans="2:36" x14ac:dyDescent="0.2">
      <c r="D42" s="69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</row>
    <row r="43" spans="2:36" x14ac:dyDescent="0.2">
      <c r="D43" s="69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</row>
    <row r="45" spans="2:36" x14ac:dyDescent="0.2">
      <c r="AC45" s="32"/>
    </row>
  </sheetData>
  <dataConsolidate/>
  <mergeCells count="1">
    <mergeCell ref="B7:D8"/>
  </mergeCells>
  <conditionalFormatting sqref="E12:AI36">
    <cfRule type="expression" dxfId="7" priority="2">
      <formula>OR(WEEKDAY(E$7,2)=6,WEEKDAY(E$7,2)=7)</formula>
    </cfRule>
    <cfRule type="expression" dxfId="6" priority="1">
      <formula>COUNTIF(FERIE,E$7)&gt;0</formula>
    </cfRule>
    <cfRule type="expression" dxfId="5" priority="3">
      <formula>AND($B12&lt;&gt;"",E12="")</formula>
    </cfRule>
    <cfRule type="expression" dxfId="4" priority="7">
      <formula>IF(AND(B12)&lt;&gt;"",(E12=""))</formula>
    </cfRule>
  </conditionalFormatting>
  <dataValidations count="4">
    <dataValidation type="list" allowBlank="1" showInputMessage="1" showErrorMessage="1" sqref="C36">
      <formula1>INDIRECT($B$12)</formula1>
    </dataValidation>
    <dataValidation type="decimal" errorStyle="warning" allowBlank="1" showInputMessage="1" showErrorMessage="1" errorTitle="Nombre d'heure" error="Nombre d'heure" promptTitle="Indiquez vos heures" prompt="_x000a_" sqref="H12:L36">
      <formula1>0</formula1>
      <formula2>200</formula2>
    </dataValidation>
    <dataValidation type="decimal" errorStyle="warning" allowBlank="1" showInputMessage="1" showErrorMessage="1" errorTitle="Nombre d'heure" promptTitle="Indiquez vos heures" sqref="O12:S36">
      <formula1>0</formula1>
      <formula2>200</formula2>
    </dataValidation>
    <dataValidation type="list" allowBlank="1" showInputMessage="1" showErrorMessage="1" sqref="C12:C35">
      <formula1>INDIRECT(B12)</formula1>
    </dataValidation>
  </dataValidations>
  <pageMargins left="0.75" right="0.75" top="1" bottom="1" header="0.4921259845" footer="0.4921259845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outon6_Cliquer">
                <anchor moveWithCells="1" sizeWithCells="1">
                  <from>
                    <xdr:col>13</xdr:col>
                    <xdr:colOff>400050</xdr:colOff>
                    <xdr:row>0</xdr:row>
                    <xdr:rowOff>95250</xdr:rowOff>
                  </from>
                  <to>
                    <xdr:col>20</xdr:col>
                    <xdr:colOff>257175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Drop Down 9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152400</xdr:rowOff>
                  </from>
                  <to>
                    <xdr:col>3</xdr:col>
                    <xdr:colOff>1238250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Bouton10_Cliquer">
                <anchor moveWithCells="1" sizeWithCells="1">
                  <from>
                    <xdr:col>3</xdr:col>
                    <xdr:colOff>762000</xdr:colOff>
                    <xdr:row>40</xdr:row>
                    <xdr:rowOff>114300</xdr:rowOff>
                  </from>
                  <to>
                    <xdr:col>8</xdr:col>
                    <xdr:colOff>276225</xdr:colOff>
                    <xdr:row>44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Taches!$B$3:$B$9</xm:f>
          </x14:formula1>
          <xm:sqref>Q2</xm:sqref>
        </x14:dataValidation>
        <x14:dataValidation type="list" allowBlank="1" showInputMessage="1" showErrorMessage="1">
          <x14:formula1>
            <xm:f>Taches!$A$2:$A$9</xm:f>
          </x14:formula1>
          <xm:sqref>B12:B36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9"/>
  <sheetViews>
    <sheetView workbookViewId="0">
      <selection activeCell="C17" sqref="C17"/>
    </sheetView>
  </sheetViews>
  <sheetFormatPr baseColWidth="10" defaultRowHeight="12.75" x14ac:dyDescent="0.2"/>
  <cols>
    <col min="1" max="1" width="13.42578125" style="27" customWidth="1"/>
    <col min="2" max="2" width="9.7109375" customWidth="1"/>
    <col min="3" max="3" width="13.140625" customWidth="1"/>
    <col min="4" max="4" width="12.140625" bestFit="1" customWidth="1"/>
    <col min="5" max="5" width="26.28515625" customWidth="1"/>
  </cols>
  <sheetData>
    <row r="1" spans="1:4" x14ac:dyDescent="0.2">
      <c r="A1" s="30" t="s">
        <v>44</v>
      </c>
      <c r="B1" s="14" t="s">
        <v>45</v>
      </c>
      <c r="C1" s="14" t="s">
        <v>47</v>
      </c>
      <c r="D1" s="14" t="s">
        <v>55</v>
      </c>
    </row>
    <row r="2" spans="1:4" x14ac:dyDescent="0.2">
      <c r="A2" s="30">
        <v>42371</v>
      </c>
      <c r="B2" s="14" t="s">
        <v>5</v>
      </c>
      <c r="C2" s="14" t="s">
        <v>56</v>
      </c>
      <c r="D2" s="14">
        <v>12</v>
      </c>
    </row>
    <row r="3" spans="1:4" x14ac:dyDescent="0.2">
      <c r="A3" s="27">
        <v>42431</v>
      </c>
      <c r="B3" t="s">
        <v>4</v>
      </c>
      <c r="C3" t="s">
        <v>10</v>
      </c>
      <c r="D3">
        <v>9</v>
      </c>
    </row>
    <row r="4" spans="1:4" x14ac:dyDescent="0.2">
      <c r="A4" s="27">
        <v>42403</v>
      </c>
      <c r="B4" t="s">
        <v>4</v>
      </c>
      <c r="C4" t="s">
        <v>15</v>
      </c>
      <c r="D4">
        <v>5</v>
      </c>
    </row>
    <row r="5" spans="1:4" x14ac:dyDescent="0.2">
      <c r="A5" s="27">
        <v>42403</v>
      </c>
      <c r="B5" t="s">
        <v>5</v>
      </c>
      <c r="C5" t="s">
        <v>11</v>
      </c>
      <c r="D5">
        <v>3</v>
      </c>
    </row>
    <row r="6" spans="1:4" x14ac:dyDescent="0.2">
      <c r="A6" s="27">
        <v>42404</v>
      </c>
      <c r="B6" t="s">
        <v>4</v>
      </c>
      <c r="C6" t="s">
        <v>20</v>
      </c>
      <c r="D6">
        <v>9</v>
      </c>
    </row>
    <row r="7" spans="1:4" x14ac:dyDescent="0.2">
      <c r="A7" s="27">
        <v>42408</v>
      </c>
      <c r="B7" t="s">
        <v>4</v>
      </c>
      <c r="C7" t="s">
        <v>26</v>
      </c>
      <c r="D7">
        <v>5</v>
      </c>
    </row>
    <row r="8" spans="1:4" x14ac:dyDescent="0.2">
      <c r="A8" s="27">
        <v>42408</v>
      </c>
      <c r="B8" t="s">
        <v>5</v>
      </c>
      <c r="C8" t="s">
        <v>16</v>
      </c>
      <c r="D8">
        <v>3</v>
      </c>
    </row>
    <row r="9" spans="1:4" x14ac:dyDescent="0.2">
      <c r="A9" s="27">
        <v>42409</v>
      </c>
      <c r="B9" t="s">
        <v>7</v>
      </c>
      <c r="C9" t="s">
        <v>13</v>
      </c>
      <c r="D9">
        <v>10</v>
      </c>
    </row>
    <row r="10" spans="1:4" x14ac:dyDescent="0.2">
      <c r="A10" s="27">
        <v>42410</v>
      </c>
      <c r="B10" t="s">
        <v>7</v>
      </c>
      <c r="C10" t="s">
        <v>18</v>
      </c>
      <c r="D10">
        <v>8</v>
      </c>
    </row>
    <row r="11" spans="1:4" x14ac:dyDescent="0.2">
      <c r="A11" s="27">
        <v>42415</v>
      </c>
      <c r="B11" t="s">
        <v>8</v>
      </c>
      <c r="C11" t="s">
        <v>14</v>
      </c>
      <c r="D11">
        <v>12</v>
      </c>
    </row>
    <row r="12" spans="1:4" x14ac:dyDescent="0.2">
      <c r="A12" s="27">
        <v>42416</v>
      </c>
      <c r="B12" t="s">
        <v>8</v>
      </c>
      <c r="C12" t="s">
        <v>14</v>
      </c>
      <c r="D12">
        <v>5</v>
      </c>
    </row>
    <row r="13" spans="1:4" x14ac:dyDescent="0.2">
      <c r="A13" s="27">
        <v>42417</v>
      </c>
      <c r="B13" t="s">
        <v>8</v>
      </c>
      <c r="C13" t="s">
        <v>19</v>
      </c>
      <c r="D13">
        <v>11</v>
      </c>
    </row>
    <row r="14" spans="1:4" x14ac:dyDescent="0.2">
      <c r="A14" s="27">
        <v>42418</v>
      </c>
      <c r="B14" t="s">
        <v>8</v>
      </c>
      <c r="C14" t="s">
        <v>14</v>
      </c>
      <c r="D14">
        <v>10</v>
      </c>
    </row>
    <row r="15" spans="1:4" x14ac:dyDescent="0.2">
      <c r="A15" s="27">
        <v>42422</v>
      </c>
      <c r="B15" t="s">
        <v>5</v>
      </c>
      <c r="C15" t="s">
        <v>21</v>
      </c>
      <c r="D15">
        <v>10</v>
      </c>
    </row>
    <row r="16" spans="1:4" x14ac:dyDescent="0.2">
      <c r="A16" s="27">
        <v>42423</v>
      </c>
      <c r="B16" t="s">
        <v>5</v>
      </c>
      <c r="C16" t="s">
        <v>27</v>
      </c>
      <c r="D16">
        <v>10</v>
      </c>
    </row>
    <row r="17" spans="1:4" x14ac:dyDescent="0.2">
      <c r="A17" s="27">
        <v>42424</v>
      </c>
      <c r="B17" s="14" t="s">
        <v>6</v>
      </c>
      <c r="C17" s="14" t="s">
        <v>17</v>
      </c>
      <c r="D17">
        <v>10</v>
      </c>
    </row>
    <row r="18" spans="1:4" x14ac:dyDescent="0.2">
      <c r="A18" s="27">
        <v>42425</v>
      </c>
      <c r="B18" t="s">
        <v>4</v>
      </c>
      <c r="C18" t="s">
        <v>30</v>
      </c>
      <c r="D18">
        <v>8</v>
      </c>
    </row>
    <row r="19" spans="1:4" x14ac:dyDescent="0.2">
      <c r="A19" s="27">
        <v>42429</v>
      </c>
      <c r="B19" t="s">
        <v>4</v>
      </c>
      <c r="C19" t="s">
        <v>33</v>
      </c>
      <c r="D19">
        <v>8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8"/>
  <sheetViews>
    <sheetView workbookViewId="0">
      <selection activeCell="B16" sqref="B16"/>
    </sheetView>
  </sheetViews>
  <sheetFormatPr baseColWidth="10" defaultRowHeight="12.75" x14ac:dyDescent="0.2"/>
  <cols>
    <col min="1" max="1" width="3.140625" style="39" bestFit="1" customWidth="1"/>
    <col min="2" max="2" width="11.42578125" style="39"/>
    <col min="3" max="3" width="10.140625" style="39" bestFit="1" customWidth="1"/>
    <col min="4" max="4" width="11.42578125" style="39"/>
    <col min="5" max="5" width="7.85546875" style="39" bestFit="1" customWidth="1"/>
    <col min="6" max="6" width="16" style="52" customWidth="1"/>
    <col min="7" max="7" width="17" style="39" bestFit="1" customWidth="1"/>
    <col min="8" max="16384" width="11.42578125" style="39"/>
  </cols>
  <sheetData>
    <row r="1" spans="1:10" x14ac:dyDescent="0.2">
      <c r="A1" s="39" t="s">
        <v>36</v>
      </c>
      <c r="B1" s="39" t="s">
        <v>37</v>
      </c>
      <c r="C1" s="39" t="s">
        <v>38</v>
      </c>
      <c r="F1" s="37" t="s">
        <v>39</v>
      </c>
      <c r="G1" s="39">
        <f ca="1">YEAR(TODAY())</f>
        <v>2016</v>
      </c>
    </row>
    <row r="2" spans="1:10" x14ac:dyDescent="0.2">
      <c r="A2" s="39">
        <v>1</v>
      </c>
      <c r="B2" s="41" t="s">
        <v>97</v>
      </c>
      <c r="C2" s="39">
        <v>31</v>
      </c>
      <c r="F2" s="48" t="s">
        <v>40</v>
      </c>
      <c r="G2" s="49">
        <f ca="1">DATE(an,1,1)</f>
        <v>42370</v>
      </c>
      <c r="I2" s="41"/>
    </row>
    <row r="3" spans="1:10" x14ac:dyDescent="0.2">
      <c r="A3" s="39">
        <v>2</v>
      </c>
      <c r="B3" s="41" t="s">
        <v>98</v>
      </c>
      <c r="C3" s="40">
        <v>29</v>
      </c>
      <c r="F3" s="48" t="s">
        <v>111</v>
      </c>
      <c r="G3" s="49">
        <f ca="1"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42456</v>
      </c>
    </row>
    <row r="4" spans="1:10" x14ac:dyDescent="0.2">
      <c r="A4" s="39">
        <v>3</v>
      </c>
      <c r="B4" s="41" t="s">
        <v>99</v>
      </c>
      <c r="C4" s="39">
        <v>31</v>
      </c>
      <c r="F4" s="48" t="s">
        <v>112</v>
      </c>
      <c r="G4" s="49">
        <f ca="1">G3+1</f>
        <v>42457</v>
      </c>
    </row>
    <row r="5" spans="1:10" x14ac:dyDescent="0.2">
      <c r="A5" s="40">
        <v>4</v>
      </c>
      <c r="B5" s="41" t="s">
        <v>100</v>
      </c>
      <c r="C5" s="39">
        <v>30</v>
      </c>
      <c r="D5" s="40"/>
      <c r="E5" s="40"/>
      <c r="F5" s="48" t="s">
        <v>113</v>
      </c>
      <c r="G5" s="49">
        <f ca="1">DATE(an,5,1)</f>
        <v>42491</v>
      </c>
    </row>
    <row r="6" spans="1:10" x14ac:dyDescent="0.2">
      <c r="A6" s="39">
        <v>5</v>
      </c>
      <c r="B6" s="41" t="s">
        <v>101</v>
      </c>
      <c r="C6" s="39">
        <v>31</v>
      </c>
      <c r="F6" s="48" t="s">
        <v>114</v>
      </c>
      <c r="G6" s="49">
        <f ca="1">DATE(an,5,8)</f>
        <v>42498</v>
      </c>
    </row>
    <row r="7" spans="1:10" x14ac:dyDescent="0.2">
      <c r="A7" s="39">
        <v>6</v>
      </c>
      <c r="B7" s="41" t="s">
        <v>102</v>
      </c>
      <c r="C7" s="39">
        <v>30</v>
      </c>
      <c r="F7" s="48" t="s">
        <v>115</v>
      </c>
      <c r="G7" s="50">
        <f ca="1">G4+38</f>
        <v>42495</v>
      </c>
    </row>
    <row r="8" spans="1:10" x14ac:dyDescent="0.2">
      <c r="A8" s="39">
        <v>7</v>
      </c>
      <c r="B8" s="41" t="s">
        <v>103</v>
      </c>
      <c r="C8" s="39">
        <v>31</v>
      </c>
      <c r="F8" s="48" t="s">
        <v>43</v>
      </c>
      <c r="G8" s="50">
        <f ca="1">G4+49</f>
        <v>42506</v>
      </c>
      <c r="I8" s="40"/>
      <c r="J8" s="40"/>
    </row>
    <row r="9" spans="1:10" x14ac:dyDescent="0.2">
      <c r="A9" s="39">
        <v>8</v>
      </c>
      <c r="B9" s="41" t="s">
        <v>104</v>
      </c>
      <c r="C9" s="39">
        <v>31</v>
      </c>
      <c r="F9" s="48" t="s">
        <v>41</v>
      </c>
      <c r="G9" s="53">
        <f ca="1">DATE(an,7,14)</f>
        <v>42565</v>
      </c>
      <c r="H9" s="53"/>
      <c r="I9" s="54"/>
      <c r="J9" s="54"/>
    </row>
    <row r="10" spans="1:10" x14ac:dyDescent="0.2">
      <c r="A10" s="39">
        <v>9</v>
      </c>
      <c r="B10" s="41" t="s">
        <v>105</v>
      </c>
      <c r="C10" s="39">
        <v>30</v>
      </c>
      <c r="F10" s="48" t="s">
        <v>42</v>
      </c>
      <c r="G10" s="30">
        <f ca="1">DATE(an,8,15)</f>
        <v>42597</v>
      </c>
      <c r="H10" s="54"/>
      <c r="I10" s="54"/>
      <c r="J10" s="54"/>
    </row>
    <row r="11" spans="1:10" x14ac:dyDescent="0.2">
      <c r="A11" s="39">
        <v>10</v>
      </c>
      <c r="B11" s="41" t="s">
        <v>106</v>
      </c>
      <c r="C11" s="39">
        <v>31</v>
      </c>
      <c r="F11" s="48" t="s">
        <v>116</v>
      </c>
      <c r="G11" s="53">
        <f ca="1">DATE(an,11,1)</f>
        <v>42675</v>
      </c>
      <c r="H11" s="55"/>
      <c r="I11" s="54"/>
      <c r="J11" s="54"/>
    </row>
    <row r="12" spans="1:10" x14ac:dyDescent="0.2">
      <c r="A12" s="39">
        <v>11</v>
      </c>
      <c r="B12" s="41" t="s">
        <v>107</v>
      </c>
      <c r="C12" s="39">
        <v>30</v>
      </c>
      <c r="F12" s="48" t="s">
        <v>117</v>
      </c>
      <c r="G12" s="53">
        <f ca="1">DATE(an,11,11)</f>
        <v>42685</v>
      </c>
      <c r="H12" s="54"/>
      <c r="I12" s="54"/>
      <c r="J12" s="54"/>
    </row>
    <row r="13" spans="1:10" x14ac:dyDescent="0.2">
      <c r="A13" s="39">
        <v>12</v>
      </c>
      <c r="B13" s="41" t="s">
        <v>108</v>
      </c>
      <c r="C13" s="39">
        <v>31</v>
      </c>
      <c r="F13" s="48" t="s">
        <v>118</v>
      </c>
      <c r="G13" s="53">
        <f ca="1">DATE(an,12,25)</f>
        <v>42729</v>
      </c>
      <c r="H13" s="54"/>
      <c r="I13" s="54"/>
      <c r="J13" s="54"/>
    </row>
    <row r="14" spans="1:10" x14ac:dyDescent="0.2">
      <c r="G14" s="54"/>
      <c r="H14" s="54"/>
      <c r="I14" s="54"/>
      <c r="J14" s="54"/>
    </row>
    <row r="15" spans="1:10" x14ac:dyDescent="0.2">
      <c r="F15" s="51"/>
      <c r="G15" s="54"/>
      <c r="H15" s="54"/>
      <c r="I15" s="54"/>
      <c r="J15" s="54"/>
    </row>
    <row r="16" spans="1:10" x14ac:dyDescent="0.2">
      <c r="B16" s="39">
        <v>11</v>
      </c>
      <c r="G16" s="54"/>
      <c r="H16" s="54"/>
      <c r="I16" s="54"/>
      <c r="J16" s="54"/>
    </row>
    <row r="17" spans="2:10" x14ac:dyDescent="0.2">
      <c r="G17" s="54"/>
      <c r="H17" s="54"/>
      <c r="I17" s="54"/>
      <c r="J17" s="54"/>
    </row>
    <row r="18" spans="2:10" x14ac:dyDescent="0.2">
      <c r="B18" s="39" t="str">
        <f ca="1">"1/" &amp; B16 &amp; "/" &amp; YEAR(TODAY())</f>
        <v>1/11/2016</v>
      </c>
      <c r="G18" s="54"/>
      <c r="H18" s="54"/>
      <c r="I18" s="54"/>
      <c r="J18" s="54"/>
    </row>
  </sheetData>
  <sortState ref="B2:C13">
    <sortCondition ref="B2:B13"/>
  </sortState>
  <pageMargins left="0.75" right="0.75" top="1" bottom="1" header="0.5" footer="0.5"/>
  <pageSetup paperSize="9" orientation="portrait" horizontalDpi="4294967292" verticalDpi="429496729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6"/>
  <sheetViews>
    <sheetView workbookViewId="0">
      <selection activeCell="I30" sqref="I30"/>
    </sheetView>
  </sheetViews>
  <sheetFormatPr baseColWidth="10" defaultRowHeight="12.75" x14ac:dyDescent="0.2"/>
  <cols>
    <col min="1" max="1" width="6.7109375" bestFit="1" customWidth="1"/>
    <col min="2" max="2" width="6.140625" bestFit="1" customWidth="1"/>
    <col min="3" max="3" width="5" customWidth="1"/>
    <col min="4" max="4" width="6.7109375" bestFit="1" customWidth="1"/>
    <col min="5" max="5" width="11.85546875" bestFit="1" customWidth="1"/>
    <col min="6" max="6" width="6.140625" bestFit="1" customWidth="1"/>
  </cols>
  <sheetData>
    <row r="1" spans="1:6" ht="15" x14ac:dyDescent="0.25">
      <c r="A1" s="31" t="s">
        <v>3</v>
      </c>
      <c r="B1" s="31" t="s">
        <v>58</v>
      </c>
      <c r="D1" s="31" t="s">
        <v>3</v>
      </c>
      <c r="E1" s="31" t="s">
        <v>57</v>
      </c>
      <c r="F1" s="31" t="s">
        <v>58</v>
      </c>
    </row>
    <row r="2" spans="1:6" ht="15" x14ac:dyDescent="0.25">
      <c r="A2" s="31" t="s">
        <v>4</v>
      </c>
      <c r="B2" s="31">
        <v>44</v>
      </c>
      <c r="D2" s="31" t="s">
        <v>4</v>
      </c>
      <c r="E2" s="31" t="s">
        <v>10</v>
      </c>
      <c r="F2" s="31">
        <v>9</v>
      </c>
    </row>
    <row r="3" spans="1:6" ht="15" x14ac:dyDescent="0.25">
      <c r="A3" s="31" t="s">
        <v>5</v>
      </c>
      <c r="B3" s="31">
        <v>38</v>
      </c>
      <c r="D3" s="31" t="s">
        <v>4</v>
      </c>
      <c r="E3" s="31" t="s">
        <v>15</v>
      </c>
      <c r="F3" s="31">
        <v>5</v>
      </c>
    </row>
    <row r="4" spans="1:6" ht="15" x14ac:dyDescent="0.25">
      <c r="A4" s="31" t="s">
        <v>6</v>
      </c>
      <c r="B4" s="31">
        <v>10</v>
      </c>
      <c r="D4" s="31" t="s">
        <v>4</v>
      </c>
      <c r="E4" s="31" t="s">
        <v>20</v>
      </c>
      <c r="F4" s="31">
        <v>9</v>
      </c>
    </row>
    <row r="5" spans="1:6" ht="15" x14ac:dyDescent="0.25">
      <c r="A5" s="31" t="s">
        <v>7</v>
      </c>
      <c r="B5" s="31">
        <v>18</v>
      </c>
      <c r="D5" s="31" t="s">
        <v>4</v>
      </c>
      <c r="E5" s="31" t="s">
        <v>26</v>
      </c>
      <c r="F5" s="31">
        <v>5</v>
      </c>
    </row>
    <row r="6" spans="1:6" ht="15" x14ac:dyDescent="0.25">
      <c r="A6" s="31" t="s">
        <v>8</v>
      </c>
      <c r="B6" s="31">
        <v>38</v>
      </c>
      <c r="D6" s="31" t="s">
        <v>4</v>
      </c>
      <c r="E6" s="31" t="s">
        <v>30</v>
      </c>
      <c r="F6" s="31">
        <v>8</v>
      </c>
    </row>
    <row r="7" spans="1:6" ht="15" x14ac:dyDescent="0.25">
      <c r="D7" s="31" t="s">
        <v>4</v>
      </c>
      <c r="E7" s="31" t="s">
        <v>33</v>
      </c>
      <c r="F7" s="31">
        <v>8</v>
      </c>
    </row>
    <row r="8" spans="1:6" ht="15" x14ac:dyDescent="0.25">
      <c r="D8" s="31" t="s">
        <v>4</v>
      </c>
      <c r="E8" s="31" t="s">
        <v>35</v>
      </c>
      <c r="F8" s="31">
        <v>0</v>
      </c>
    </row>
    <row r="9" spans="1:6" ht="15" x14ac:dyDescent="0.25">
      <c r="D9" s="31" t="s">
        <v>5</v>
      </c>
      <c r="E9" s="31" t="s">
        <v>11</v>
      </c>
      <c r="F9" s="31">
        <v>3</v>
      </c>
    </row>
    <row r="10" spans="1:6" ht="15" x14ac:dyDescent="0.25">
      <c r="D10" s="31" t="s">
        <v>5</v>
      </c>
      <c r="E10" s="31" t="s">
        <v>16</v>
      </c>
      <c r="F10" s="31">
        <v>3</v>
      </c>
    </row>
    <row r="11" spans="1:6" ht="15" x14ac:dyDescent="0.25">
      <c r="D11" s="31" t="s">
        <v>5</v>
      </c>
      <c r="E11" s="31" t="s">
        <v>21</v>
      </c>
      <c r="F11" s="31">
        <v>10</v>
      </c>
    </row>
    <row r="12" spans="1:6" ht="15" x14ac:dyDescent="0.25">
      <c r="D12" s="31" t="s">
        <v>5</v>
      </c>
      <c r="E12" s="31" t="s">
        <v>27</v>
      </c>
      <c r="F12" s="31">
        <v>10</v>
      </c>
    </row>
    <row r="13" spans="1:6" ht="15" x14ac:dyDescent="0.25">
      <c r="D13" s="31" t="s">
        <v>6</v>
      </c>
      <c r="E13" s="31" t="s">
        <v>12</v>
      </c>
      <c r="F13" s="31">
        <v>0</v>
      </c>
    </row>
    <row r="14" spans="1:6" ht="15" x14ac:dyDescent="0.25">
      <c r="D14" s="31" t="s">
        <v>6</v>
      </c>
      <c r="E14" s="31" t="s">
        <v>17</v>
      </c>
      <c r="F14" s="31">
        <v>10</v>
      </c>
    </row>
    <row r="15" spans="1:6" ht="15" x14ac:dyDescent="0.25">
      <c r="D15" s="31" t="s">
        <v>6</v>
      </c>
      <c r="E15" s="31" t="s">
        <v>22</v>
      </c>
      <c r="F15" s="31">
        <v>0</v>
      </c>
    </row>
    <row r="16" spans="1:6" ht="15" x14ac:dyDescent="0.25">
      <c r="D16" s="31" t="s">
        <v>6</v>
      </c>
      <c r="E16" s="31" t="s">
        <v>28</v>
      </c>
      <c r="F16" s="31">
        <v>0</v>
      </c>
    </row>
    <row r="17" spans="4:6" ht="15" x14ac:dyDescent="0.25">
      <c r="D17" s="31" t="s">
        <v>6</v>
      </c>
      <c r="E17" s="31" t="s">
        <v>31</v>
      </c>
      <c r="F17" s="31">
        <v>0</v>
      </c>
    </row>
    <row r="18" spans="4:6" ht="15" x14ac:dyDescent="0.25">
      <c r="D18" s="31" t="s">
        <v>7</v>
      </c>
      <c r="E18" s="31" t="s">
        <v>13</v>
      </c>
      <c r="F18" s="31">
        <v>10</v>
      </c>
    </row>
    <row r="19" spans="4:6" ht="15" x14ac:dyDescent="0.25">
      <c r="D19" s="31" t="s">
        <v>7</v>
      </c>
      <c r="E19" s="31" t="s">
        <v>18</v>
      </c>
      <c r="F19" s="31">
        <v>8</v>
      </c>
    </row>
    <row r="20" spans="4:6" ht="15" x14ac:dyDescent="0.25">
      <c r="D20" s="31" t="s">
        <v>7</v>
      </c>
      <c r="E20" s="31" t="s">
        <v>23</v>
      </c>
      <c r="F20" s="31">
        <v>0</v>
      </c>
    </row>
    <row r="21" spans="4:6" ht="15" x14ac:dyDescent="0.25">
      <c r="D21" s="31" t="s">
        <v>7</v>
      </c>
      <c r="E21" s="31" t="s">
        <v>29</v>
      </c>
      <c r="F21" s="31">
        <v>0</v>
      </c>
    </row>
    <row r="22" spans="4:6" ht="15" x14ac:dyDescent="0.25">
      <c r="D22" s="31" t="s">
        <v>7</v>
      </c>
      <c r="E22" s="31" t="s">
        <v>32</v>
      </c>
      <c r="F22" s="31">
        <v>0</v>
      </c>
    </row>
    <row r="23" spans="4:6" ht="15" x14ac:dyDescent="0.25">
      <c r="D23" s="31" t="s">
        <v>7</v>
      </c>
      <c r="E23" s="31" t="s">
        <v>34</v>
      </c>
      <c r="F23" s="31">
        <v>0</v>
      </c>
    </row>
    <row r="24" spans="4:6" ht="15" x14ac:dyDescent="0.25">
      <c r="D24" s="31" t="s">
        <v>8</v>
      </c>
      <c r="E24" s="31" t="s">
        <v>14</v>
      </c>
      <c r="F24" s="31">
        <v>27</v>
      </c>
    </row>
    <row r="25" spans="4:6" ht="15" x14ac:dyDescent="0.25">
      <c r="D25" s="31" t="s">
        <v>8</v>
      </c>
      <c r="E25" s="31" t="s">
        <v>19</v>
      </c>
      <c r="F25" s="31">
        <v>11</v>
      </c>
    </row>
    <row r="26" spans="4:6" ht="15" x14ac:dyDescent="0.25">
      <c r="D26" s="31" t="s">
        <v>8</v>
      </c>
      <c r="E26" s="31" t="s">
        <v>24</v>
      </c>
      <c r="F26" s="31">
        <v>0</v>
      </c>
    </row>
  </sheetData>
  <pageMargins left="0.7" right="0.7" top="0.75" bottom="0.75" header="0.3" footer="0.3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Bouton6_Cliquer">
                <anchor moveWithCells="1" sizeWithCells="1">
                  <from>
                    <xdr:col>6</xdr:col>
                    <xdr:colOff>657225</xdr:colOff>
                    <xdr:row>21</xdr:row>
                    <xdr:rowOff>47625</xdr:rowOff>
                  </from>
                  <to>
                    <xdr:col>10</xdr:col>
                    <xdr:colOff>28575</xdr:colOff>
                    <xdr:row>23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AJ45"/>
  <sheetViews>
    <sheetView tabSelected="1" zoomScale="90" zoomScaleNormal="90" zoomScalePageLayoutView="85" workbookViewId="0">
      <selection activeCell="D6" sqref="D6"/>
    </sheetView>
  </sheetViews>
  <sheetFormatPr baseColWidth="10" defaultColWidth="3.7109375" defaultRowHeight="12.75" x14ac:dyDescent="0.2"/>
  <cols>
    <col min="1" max="1" width="3.7109375" style="15"/>
    <col min="2" max="2" width="15" style="15" customWidth="1"/>
    <col min="3" max="3" width="16.42578125" style="15" customWidth="1"/>
    <col min="4" max="4" width="32" style="66" customWidth="1"/>
    <col min="5" max="5" width="8.42578125" style="15" bestFit="1" customWidth="1"/>
    <col min="6" max="7" width="6.28515625" style="15" bestFit="1" customWidth="1"/>
    <col min="8" max="8" width="10.140625" style="15" bestFit="1" customWidth="1"/>
    <col min="9" max="11" width="8.85546875" style="15" bestFit="1" customWidth="1"/>
    <col min="12" max="12" width="10" style="15" bestFit="1" customWidth="1"/>
    <col min="13" max="13" width="6.28515625" style="15" bestFit="1" customWidth="1"/>
    <col min="14" max="14" width="7" style="15" bestFit="1" customWidth="1"/>
    <col min="15" max="15" width="8.85546875" style="15" bestFit="1" customWidth="1"/>
    <col min="16" max="16" width="7" style="15" bestFit="1" customWidth="1"/>
    <col min="17" max="17" width="8.85546875" style="15" bestFit="1" customWidth="1"/>
    <col min="18" max="18" width="7" style="15" bestFit="1" customWidth="1"/>
    <col min="19" max="19" width="10.140625" style="15" bestFit="1" customWidth="1"/>
    <col min="20" max="21" width="7" style="15" bestFit="1" customWidth="1"/>
    <col min="22" max="22" width="8.85546875" style="15" bestFit="1" customWidth="1"/>
    <col min="23" max="23" width="7" style="15" bestFit="1" customWidth="1"/>
    <col min="24" max="24" width="7.28515625" style="15" bestFit="1" customWidth="1"/>
    <col min="25" max="34" width="7" style="15" bestFit="1" customWidth="1"/>
    <col min="35" max="35" width="10.140625" style="15" bestFit="1" customWidth="1"/>
    <col min="36" max="36" width="5.42578125" style="15" bestFit="1" customWidth="1"/>
    <col min="37" max="16384" width="3.7109375" style="15"/>
  </cols>
  <sheetData>
    <row r="1" spans="2:36" x14ac:dyDescent="0.2">
      <c r="B1" s="15" t="s">
        <v>110</v>
      </c>
    </row>
    <row r="2" spans="2:36" s="17" customFormat="1" ht="15" customHeight="1" x14ac:dyDescent="0.25">
      <c r="B2" s="47"/>
      <c r="C2" s="47"/>
      <c r="D2" s="67"/>
      <c r="E2" s="16"/>
      <c r="F2" s="24"/>
      <c r="G2" s="16"/>
      <c r="H2" s="16"/>
      <c r="I2" s="16"/>
      <c r="J2" s="16"/>
      <c r="K2" s="16"/>
      <c r="L2" s="16"/>
      <c r="M2" s="16"/>
      <c r="N2" s="2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AA2" s="18"/>
      <c r="AB2" s="18"/>
      <c r="AC2" s="18"/>
      <c r="AD2" s="18"/>
      <c r="AE2" s="18"/>
    </row>
    <row r="3" spans="2:36" s="17" customFormat="1" ht="15.75" customHeight="1" x14ac:dyDescent="0.25">
      <c r="B3" s="47"/>
      <c r="C3" s="47"/>
      <c r="D3" s="6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AA3" s="18"/>
      <c r="AB3" s="18"/>
      <c r="AC3" s="18"/>
      <c r="AD3" s="18"/>
      <c r="AE3" s="18"/>
    </row>
    <row r="4" spans="2:36" s="17" customFormat="1" ht="15" x14ac:dyDescent="0.25">
      <c r="D4" s="68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AA4" s="18"/>
      <c r="AB4" s="18"/>
      <c r="AC4" s="18"/>
      <c r="AD4" s="18"/>
      <c r="AE4" s="18"/>
    </row>
    <row r="5" spans="2:36" s="17" customFormat="1" ht="15" x14ac:dyDescent="0.25">
      <c r="B5" s="84"/>
      <c r="D5" s="68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AA5" s="18"/>
      <c r="AB5" s="18"/>
      <c r="AC5" s="18"/>
      <c r="AD5" s="18"/>
      <c r="AE5" s="18"/>
    </row>
    <row r="6" spans="2:36" s="17" customFormat="1" ht="15" x14ac:dyDescent="0.25">
      <c r="B6" s="85"/>
      <c r="C6" s="26"/>
      <c r="D6" s="86">
        <v>42491</v>
      </c>
      <c r="E6" s="94">
        <f>MONTH(D6)</f>
        <v>5</v>
      </c>
      <c r="F6" s="18"/>
      <c r="G6" s="18"/>
      <c r="H6" s="18"/>
      <c r="I6" s="18"/>
    </row>
    <row r="7" spans="2:36" s="19" customFormat="1" ht="14.1" customHeight="1" x14ac:dyDescent="0.2">
      <c r="B7" s="106" t="s">
        <v>46</v>
      </c>
      <c r="C7" s="107"/>
      <c r="D7" s="107"/>
      <c r="E7" s="76">
        <f>E8</f>
        <v>42491</v>
      </c>
      <c r="F7" s="77">
        <f t="shared" ref="F7:AI7" si="0">F8</f>
        <v>42492</v>
      </c>
      <c r="G7" s="77">
        <f t="shared" si="0"/>
        <v>42493</v>
      </c>
      <c r="H7" s="77">
        <f t="shared" si="0"/>
        <v>42494</v>
      </c>
      <c r="I7" s="77">
        <f t="shared" si="0"/>
        <v>42495</v>
      </c>
      <c r="J7" s="77">
        <f t="shared" si="0"/>
        <v>42496</v>
      </c>
      <c r="K7" s="77">
        <f t="shared" si="0"/>
        <v>42497</v>
      </c>
      <c r="L7" s="77">
        <f t="shared" si="0"/>
        <v>42498</v>
      </c>
      <c r="M7" s="77">
        <f t="shared" si="0"/>
        <v>42499</v>
      </c>
      <c r="N7" s="77">
        <f t="shared" si="0"/>
        <v>42500</v>
      </c>
      <c r="O7" s="77">
        <f t="shared" si="0"/>
        <v>42501</v>
      </c>
      <c r="P7" s="77">
        <f t="shared" si="0"/>
        <v>42502</v>
      </c>
      <c r="Q7" s="77">
        <f t="shared" si="0"/>
        <v>42503</v>
      </c>
      <c r="R7" s="77">
        <f t="shared" si="0"/>
        <v>42504</v>
      </c>
      <c r="S7" s="77">
        <f t="shared" si="0"/>
        <v>42505</v>
      </c>
      <c r="T7" s="77">
        <f t="shared" si="0"/>
        <v>42506</v>
      </c>
      <c r="U7" s="77">
        <f t="shared" si="0"/>
        <v>42507</v>
      </c>
      <c r="V7" s="77">
        <f t="shared" si="0"/>
        <v>42508</v>
      </c>
      <c r="W7" s="77">
        <f t="shared" si="0"/>
        <v>42509</v>
      </c>
      <c r="X7" s="77">
        <f t="shared" si="0"/>
        <v>42510</v>
      </c>
      <c r="Y7" s="77">
        <f t="shared" si="0"/>
        <v>42511</v>
      </c>
      <c r="Z7" s="77">
        <f t="shared" si="0"/>
        <v>42512</v>
      </c>
      <c r="AA7" s="77">
        <f t="shared" si="0"/>
        <v>42513</v>
      </c>
      <c r="AB7" s="77">
        <f t="shared" si="0"/>
        <v>42514</v>
      </c>
      <c r="AC7" s="77">
        <f t="shared" si="0"/>
        <v>42515</v>
      </c>
      <c r="AD7" s="77">
        <f t="shared" si="0"/>
        <v>42516</v>
      </c>
      <c r="AE7" s="77">
        <f t="shared" si="0"/>
        <v>42517</v>
      </c>
      <c r="AF7" s="77">
        <f t="shared" si="0"/>
        <v>42518</v>
      </c>
      <c r="AG7" s="77">
        <f t="shared" si="0"/>
        <v>42519</v>
      </c>
      <c r="AH7" s="77">
        <f t="shared" si="0"/>
        <v>42520</v>
      </c>
      <c r="AI7" s="77">
        <f t="shared" si="0"/>
        <v>42521</v>
      </c>
      <c r="AJ7" s="78"/>
    </row>
    <row r="8" spans="2:36" ht="14.1" customHeight="1" x14ac:dyDescent="0.2">
      <c r="B8" s="106"/>
      <c r="C8" s="107"/>
      <c r="D8" s="107"/>
      <c r="E8" s="79">
        <f>D6+0</f>
        <v>42491</v>
      </c>
      <c r="F8" s="80">
        <f>$D$6+1</f>
        <v>42492</v>
      </c>
      <c r="G8" s="80">
        <f>$D$6+2</f>
        <v>42493</v>
      </c>
      <c r="H8" s="80">
        <f>$D$6+3</f>
        <v>42494</v>
      </c>
      <c r="I8" s="80">
        <f>$D$6+4</f>
        <v>42495</v>
      </c>
      <c r="J8" s="80">
        <f>$D$6+5</f>
        <v>42496</v>
      </c>
      <c r="K8" s="80">
        <f>$D$6+6</f>
        <v>42497</v>
      </c>
      <c r="L8" s="80">
        <f>$D$6+7</f>
        <v>42498</v>
      </c>
      <c r="M8" s="80">
        <f>$D$6+8</f>
        <v>42499</v>
      </c>
      <c r="N8" s="80">
        <f>$D$6+9</f>
        <v>42500</v>
      </c>
      <c r="O8" s="80">
        <f>$D$6+10</f>
        <v>42501</v>
      </c>
      <c r="P8" s="80">
        <f>$D$6+11</f>
        <v>42502</v>
      </c>
      <c r="Q8" s="80">
        <f>$D$6+12</f>
        <v>42503</v>
      </c>
      <c r="R8" s="80">
        <f>$D$6+13</f>
        <v>42504</v>
      </c>
      <c r="S8" s="80">
        <f>$D$6+14</f>
        <v>42505</v>
      </c>
      <c r="T8" s="80">
        <f>$D$6+15</f>
        <v>42506</v>
      </c>
      <c r="U8" s="80">
        <f>$D$6+16</f>
        <v>42507</v>
      </c>
      <c r="V8" s="80">
        <f>$D$6+17</f>
        <v>42508</v>
      </c>
      <c r="W8" s="80">
        <f>$D$6+18</f>
        <v>42509</v>
      </c>
      <c r="X8" s="80">
        <f>$D$6+19</f>
        <v>42510</v>
      </c>
      <c r="Y8" s="80">
        <f>$D$6+20</f>
        <v>42511</v>
      </c>
      <c r="Z8" s="80">
        <f>$D$6+21</f>
        <v>42512</v>
      </c>
      <c r="AA8" s="80">
        <f>$D$6+22</f>
        <v>42513</v>
      </c>
      <c r="AB8" s="80">
        <f>$D$6+23</f>
        <v>42514</v>
      </c>
      <c r="AC8" s="80">
        <f>$D$6+24</f>
        <v>42515</v>
      </c>
      <c r="AD8" s="80">
        <f>$D$6+25</f>
        <v>42516</v>
      </c>
      <c r="AE8" s="80">
        <f>$D$6+26</f>
        <v>42517</v>
      </c>
      <c r="AF8" s="80">
        <f>$D$6+27</f>
        <v>42518</v>
      </c>
      <c r="AG8" s="80">
        <f>IF($AF$8+1&lt;=EOMONTH($E$8,0), $AF$8+1, "")</f>
        <v>42519</v>
      </c>
      <c r="AH8" s="80">
        <f>IF($AF$8+2&lt;=EOMONTH($E$8,0), $AF$8+2, "")</f>
        <v>42520</v>
      </c>
      <c r="AI8" s="80">
        <f>IF($AF$8+3&lt;=EOMONTH($E$8,0), $AF$8+3, "")</f>
        <v>42521</v>
      </c>
      <c r="AJ8" s="81"/>
    </row>
    <row r="9" spans="2:36" ht="14.1" customHeight="1" x14ac:dyDescent="0.2">
      <c r="B9" s="95"/>
      <c r="C9" s="96"/>
      <c r="D9" s="96" t="s">
        <v>150</v>
      </c>
      <c r="E9" s="94">
        <f>IF(E7&lt;&gt;"",WEEKDAY(E7),"")</f>
        <v>1</v>
      </c>
      <c r="F9" s="94">
        <f t="shared" ref="F9:AJ9" si="1">IF(F7&lt;&gt;"",WEEKDAY(F7),"")</f>
        <v>2</v>
      </c>
      <c r="G9" s="94">
        <f t="shared" si="1"/>
        <v>3</v>
      </c>
      <c r="H9" s="94">
        <f t="shared" si="1"/>
        <v>4</v>
      </c>
      <c r="I9" s="94">
        <f t="shared" si="1"/>
        <v>5</v>
      </c>
      <c r="J9" s="94">
        <f t="shared" si="1"/>
        <v>6</v>
      </c>
      <c r="K9" s="94">
        <f t="shared" si="1"/>
        <v>7</v>
      </c>
      <c r="L9" s="94">
        <f t="shared" si="1"/>
        <v>1</v>
      </c>
      <c r="M9" s="94">
        <f t="shared" si="1"/>
        <v>2</v>
      </c>
      <c r="N9" s="94">
        <f t="shared" si="1"/>
        <v>3</v>
      </c>
      <c r="O9" s="94">
        <f t="shared" si="1"/>
        <v>4</v>
      </c>
      <c r="P9" s="94">
        <f t="shared" si="1"/>
        <v>5</v>
      </c>
      <c r="Q9" s="94">
        <f t="shared" si="1"/>
        <v>6</v>
      </c>
      <c r="R9" s="94">
        <f t="shared" si="1"/>
        <v>7</v>
      </c>
      <c r="S9" s="94">
        <f t="shared" si="1"/>
        <v>1</v>
      </c>
      <c r="T9" s="94">
        <f t="shared" si="1"/>
        <v>2</v>
      </c>
      <c r="U9" s="94">
        <f t="shared" si="1"/>
        <v>3</v>
      </c>
      <c r="V9" s="94">
        <f t="shared" si="1"/>
        <v>4</v>
      </c>
      <c r="W9" s="94">
        <f t="shared" si="1"/>
        <v>5</v>
      </c>
      <c r="X9" s="94">
        <f t="shared" si="1"/>
        <v>6</v>
      </c>
      <c r="Y9" s="94">
        <f t="shared" si="1"/>
        <v>7</v>
      </c>
      <c r="Z9" s="94">
        <f t="shared" si="1"/>
        <v>1</v>
      </c>
      <c r="AA9" s="94">
        <f t="shared" si="1"/>
        <v>2</v>
      </c>
      <c r="AB9" s="94">
        <f t="shared" si="1"/>
        <v>3</v>
      </c>
      <c r="AC9" s="94">
        <f t="shared" si="1"/>
        <v>4</v>
      </c>
      <c r="AD9" s="94">
        <f t="shared" si="1"/>
        <v>5</v>
      </c>
      <c r="AE9" s="94">
        <f t="shared" si="1"/>
        <v>6</v>
      </c>
      <c r="AF9" s="94">
        <f t="shared" si="1"/>
        <v>7</v>
      </c>
      <c r="AG9" s="94">
        <f t="shared" si="1"/>
        <v>1</v>
      </c>
      <c r="AH9" s="94">
        <f t="shared" si="1"/>
        <v>2</v>
      </c>
      <c r="AI9" s="94">
        <f t="shared" si="1"/>
        <v>3</v>
      </c>
      <c r="AJ9" s="94" t="str">
        <f t="shared" si="1"/>
        <v/>
      </c>
    </row>
    <row r="10" spans="2:36" ht="14.1" customHeight="1" thickBot="1" x14ac:dyDescent="0.25">
      <c r="B10" s="95"/>
      <c r="C10" s="96"/>
      <c r="D10" s="96" t="s">
        <v>149</v>
      </c>
      <c r="E10" s="94">
        <f>IF(E8&lt;&gt;"",WEEKNUM(E8),"")</f>
        <v>19</v>
      </c>
      <c r="F10" s="94">
        <f t="shared" ref="F10:AI10" si="2">IF(F8&lt;&gt;"",WEEKNUM(F8),"")</f>
        <v>19</v>
      </c>
      <c r="G10" s="94">
        <f t="shared" si="2"/>
        <v>19</v>
      </c>
      <c r="H10" s="94">
        <f t="shared" si="2"/>
        <v>19</v>
      </c>
      <c r="I10" s="94">
        <f t="shared" si="2"/>
        <v>19</v>
      </c>
      <c r="J10" s="94">
        <f t="shared" si="2"/>
        <v>19</v>
      </c>
      <c r="K10" s="94">
        <f t="shared" si="2"/>
        <v>19</v>
      </c>
      <c r="L10" s="94">
        <f t="shared" si="2"/>
        <v>20</v>
      </c>
      <c r="M10" s="94">
        <f t="shared" si="2"/>
        <v>20</v>
      </c>
      <c r="N10" s="94">
        <f t="shared" si="2"/>
        <v>20</v>
      </c>
      <c r="O10" s="94">
        <f t="shared" si="2"/>
        <v>20</v>
      </c>
      <c r="P10" s="94">
        <f t="shared" si="2"/>
        <v>20</v>
      </c>
      <c r="Q10" s="94">
        <f t="shared" si="2"/>
        <v>20</v>
      </c>
      <c r="R10" s="94">
        <f t="shared" si="2"/>
        <v>20</v>
      </c>
      <c r="S10" s="94">
        <f t="shared" si="2"/>
        <v>21</v>
      </c>
      <c r="T10" s="94">
        <f t="shared" si="2"/>
        <v>21</v>
      </c>
      <c r="U10" s="94">
        <f t="shared" si="2"/>
        <v>21</v>
      </c>
      <c r="V10" s="94">
        <f t="shared" si="2"/>
        <v>21</v>
      </c>
      <c r="W10" s="94">
        <f t="shared" si="2"/>
        <v>21</v>
      </c>
      <c r="X10" s="94">
        <f t="shared" si="2"/>
        <v>21</v>
      </c>
      <c r="Y10" s="94">
        <f t="shared" si="2"/>
        <v>21</v>
      </c>
      <c r="Z10" s="94">
        <f t="shared" si="2"/>
        <v>22</v>
      </c>
      <c r="AA10" s="94">
        <f t="shared" si="2"/>
        <v>22</v>
      </c>
      <c r="AB10" s="94">
        <f t="shared" si="2"/>
        <v>22</v>
      </c>
      <c r="AC10" s="94">
        <f t="shared" si="2"/>
        <v>22</v>
      </c>
      <c r="AD10" s="94">
        <f t="shared" si="2"/>
        <v>22</v>
      </c>
      <c r="AE10" s="94">
        <f t="shared" si="2"/>
        <v>22</v>
      </c>
      <c r="AF10" s="94">
        <f t="shared" si="2"/>
        <v>22</v>
      </c>
      <c r="AG10" s="94">
        <f t="shared" si="2"/>
        <v>23</v>
      </c>
      <c r="AH10" s="94">
        <f t="shared" si="2"/>
        <v>23</v>
      </c>
      <c r="AI10" s="94">
        <f t="shared" si="2"/>
        <v>23</v>
      </c>
      <c r="AJ10" s="23"/>
    </row>
    <row r="11" spans="2:36" ht="26.25" thickBot="1" x14ac:dyDescent="0.25">
      <c r="B11" s="20" t="s">
        <v>45</v>
      </c>
      <c r="C11" s="20" t="s">
        <v>47</v>
      </c>
      <c r="D11" s="21" t="s">
        <v>48</v>
      </c>
      <c r="E11" s="72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4"/>
      <c r="AJ11" s="75" t="s">
        <v>49</v>
      </c>
    </row>
    <row r="12" spans="2:36" ht="13.5" thickBot="1" x14ac:dyDescent="0.25">
      <c r="B12" s="36"/>
      <c r="C12" s="46"/>
      <c r="D12" s="70" t="str">
        <f>IF(C12="","",VLOOKUP(C12,Taches!$A$14:$B$45,2,FALSE))</f>
        <v/>
      </c>
      <c r="E12" s="56"/>
      <c r="F12" s="57"/>
      <c r="G12" s="57"/>
      <c r="H12" s="57">
        <v>76</v>
      </c>
      <c r="I12" s="57"/>
      <c r="J12" s="57"/>
      <c r="K12" s="57">
        <v>87</v>
      </c>
      <c r="L12" s="57">
        <v>87</v>
      </c>
      <c r="M12" s="57"/>
      <c r="N12" s="57"/>
      <c r="O12" s="57">
        <v>22</v>
      </c>
      <c r="P12" s="57"/>
      <c r="Q12" s="57">
        <v>40</v>
      </c>
      <c r="R12" s="57"/>
      <c r="S12" s="57"/>
      <c r="T12" s="57"/>
      <c r="U12" s="57"/>
      <c r="V12" s="57">
        <v>54</v>
      </c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8"/>
      <c r="AJ12" s="71">
        <f>SUM(E12:AI12)</f>
        <v>366</v>
      </c>
    </row>
    <row r="13" spans="2:36" ht="13.5" thickBot="1" x14ac:dyDescent="0.25">
      <c r="B13" s="36"/>
      <c r="C13" s="46"/>
      <c r="D13" s="70" t="str">
        <f>IF(C13="","",VLOOKUP(C13,Taches!$A$14:$B$45,2,FALSE))</f>
        <v/>
      </c>
      <c r="E13" s="59"/>
      <c r="F13" s="65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1"/>
      <c r="AJ13" s="71">
        <f t="shared" ref="AJ13:AJ36" si="3">SUM(E13:AI13)</f>
        <v>0</v>
      </c>
    </row>
    <row r="14" spans="2:36" ht="13.5" thickBot="1" x14ac:dyDescent="0.25">
      <c r="B14" s="36"/>
      <c r="C14" s="46"/>
      <c r="D14" s="70" t="str">
        <f>IF(C14="","",VLOOKUP(C14,Taches!$A$14:$B$45,2,FALSE))</f>
        <v/>
      </c>
      <c r="E14" s="59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1"/>
      <c r="AJ14" s="71">
        <f t="shared" si="3"/>
        <v>0</v>
      </c>
    </row>
    <row r="15" spans="2:36" ht="13.5" thickBot="1" x14ac:dyDescent="0.25">
      <c r="B15" s="36"/>
      <c r="C15" s="46"/>
      <c r="D15" s="70" t="str">
        <f>IF(C15="","",VLOOKUP(C15,Taches!$A$14:$B$45,2,FALSE))</f>
        <v/>
      </c>
      <c r="E15" s="59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1"/>
      <c r="AJ15" s="71">
        <f t="shared" si="3"/>
        <v>0</v>
      </c>
    </row>
    <row r="16" spans="2:36" ht="13.5" thickBot="1" x14ac:dyDescent="0.25">
      <c r="B16" s="36"/>
      <c r="C16" s="46"/>
      <c r="D16" s="70" t="str">
        <f>IF(C16="","",VLOOKUP(C16,Taches!$A$14:$B$45,2,FALSE))</f>
        <v/>
      </c>
      <c r="E16" s="59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1"/>
      <c r="AJ16" s="71">
        <f t="shared" si="3"/>
        <v>0</v>
      </c>
    </row>
    <row r="17" spans="2:36" ht="13.5" thickBot="1" x14ac:dyDescent="0.25">
      <c r="B17" s="36"/>
      <c r="C17" s="46"/>
      <c r="D17" s="70" t="str">
        <f>IF(C17="","",VLOOKUP(C17,Taches!$A$14:$B$45,2,FALSE))</f>
        <v/>
      </c>
      <c r="E17" s="59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1"/>
      <c r="AJ17" s="71">
        <f t="shared" si="3"/>
        <v>0</v>
      </c>
    </row>
    <row r="18" spans="2:36" ht="13.5" thickBot="1" x14ac:dyDescent="0.25">
      <c r="B18" s="36"/>
      <c r="C18" s="46"/>
      <c r="D18" s="70" t="str">
        <f>IF(C18="","",VLOOKUP(C18,Taches!$A$14:$B$45,2,FALSE))</f>
        <v/>
      </c>
      <c r="E18" s="59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71">
        <f t="shared" si="3"/>
        <v>0</v>
      </c>
    </row>
    <row r="19" spans="2:36" ht="13.5" thickBot="1" x14ac:dyDescent="0.25">
      <c r="B19" s="36"/>
      <c r="C19" s="46"/>
      <c r="D19" s="70" t="str">
        <f>IF(C19="","",VLOOKUP(C19,Taches!$A$14:$B$45,2,FALSE))</f>
        <v/>
      </c>
      <c r="E19" s="59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1"/>
      <c r="AJ19" s="71">
        <f t="shared" si="3"/>
        <v>0</v>
      </c>
    </row>
    <row r="20" spans="2:36" ht="13.5" thickBot="1" x14ac:dyDescent="0.25">
      <c r="B20" s="36"/>
      <c r="C20" s="46"/>
      <c r="D20" s="70" t="str">
        <f>IF(C20="","",VLOOKUP(C20,Taches!$A$14:$B$45,2,FALSE))</f>
        <v/>
      </c>
      <c r="E20" s="59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71">
        <f t="shared" si="3"/>
        <v>0</v>
      </c>
    </row>
    <row r="21" spans="2:36" ht="13.5" thickBot="1" x14ac:dyDescent="0.25">
      <c r="B21" s="36"/>
      <c r="C21" s="46"/>
      <c r="D21" s="70" t="str">
        <f>IF(C21="","",VLOOKUP(C21,Taches!$A$14:$B$45,2,FALSE))</f>
        <v/>
      </c>
      <c r="E21" s="59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71">
        <f t="shared" si="3"/>
        <v>0</v>
      </c>
    </row>
    <row r="22" spans="2:36" ht="13.5" thickBot="1" x14ac:dyDescent="0.25">
      <c r="B22" s="36"/>
      <c r="C22" s="46"/>
      <c r="D22" s="70" t="str">
        <f>IF(C22="","",VLOOKUP(C22,Taches!$A$14:$B$45,2,FALSE))</f>
        <v/>
      </c>
      <c r="E22" s="59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1"/>
      <c r="AJ22" s="71">
        <f t="shared" si="3"/>
        <v>0</v>
      </c>
    </row>
    <row r="23" spans="2:36" ht="13.5" thickBot="1" x14ac:dyDescent="0.25">
      <c r="B23" s="36"/>
      <c r="C23" s="46"/>
      <c r="D23" s="70" t="str">
        <f>IF(C23="","",VLOOKUP(C23,Taches!$A$14:$B$45,2,FALSE))</f>
        <v/>
      </c>
      <c r="E23" s="59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1"/>
      <c r="AJ23" s="71">
        <f t="shared" si="3"/>
        <v>0</v>
      </c>
    </row>
    <row r="24" spans="2:36" ht="13.5" thickBot="1" x14ac:dyDescent="0.25">
      <c r="B24" s="36"/>
      <c r="C24" s="46"/>
      <c r="D24" s="70" t="str">
        <f>IF(C24="","",VLOOKUP(C24,Taches!$A$14:$B$45,2,FALSE))</f>
        <v/>
      </c>
      <c r="E24" s="59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1"/>
      <c r="AJ24" s="71">
        <f t="shared" si="3"/>
        <v>0</v>
      </c>
    </row>
    <row r="25" spans="2:36" ht="13.5" thickBot="1" x14ac:dyDescent="0.25">
      <c r="B25" s="36"/>
      <c r="C25" s="46"/>
      <c r="D25" s="70" t="str">
        <f>IF(C25="","",VLOOKUP(C25,Taches!$A$14:$B$45,2,FALSE))</f>
        <v/>
      </c>
      <c r="E25" s="59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1"/>
      <c r="AJ25" s="71">
        <f t="shared" si="3"/>
        <v>0</v>
      </c>
    </row>
    <row r="26" spans="2:36" ht="13.5" thickBot="1" x14ac:dyDescent="0.25">
      <c r="B26" s="36"/>
      <c r="C26" s="46"/>
      <c r="D26" s="70" t="str">
        <f>IF(C26="","",VLOOKUP(C26,Taches!$A$14:$B$45,2,FALSE))</f>
        <v/>
      </c>
      <c r="E26" s="59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1"/>
      <c r="AJ26" s="71">
        <f t="shared" si="3"/>
        <v>0</v>
      </c>
    </row>
    <row r="27" spans="2:36" ht="13.5" thickBot="1" x14ac:dyDescent="0.25">
      <c r="B27" s="36"/>
      <c r="C27" s="46"/>
      <c r="D27" s="70" t="str">
        <f>IF(C27="","",VLOOKUP(C27,Taches!$A$14:$B$45,2,FALSE))</f>
        <v/>
      </c>
      <c r="E27" s="59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1"/>
      <c r="AJ27" s="71">
        <f t="shared" si="3"/>
        <v>0</v>
      </c>
    </row>
    <row r="28" spans="2:36" ht="13.5" thickBot="1" x14ac:dyDescent="0.25">
      <c r="B28" s="36"/>
      <c r="C28" s="46"/>
      <c r="D28" s="70" t="str">
        <f>IF(C28="","",VLOOKUP(C28,Taches!$A$14:$B$45,2,FALSE))</f>
        <v/>
      </c>
      <c r="E28" s="59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1"/>
      <c r="AJ28" s="71">
        <f t="shared" si="3"/>
        <v>0</v>
      </c>
    </row>
    <row r="29" spans="2:36" ht="13.5" thickBot="1" x14ac:dyDescent="0.25">
      <c r="B29" s="36"/>
      <c r="C29" s="46"/>
      <c r="D29" s="70" t="str">
        <f>IF(C29="","",VLOOKUP(C29,Taches!$A$14:$B$45,2,FALSE))</f>
        <v/>
      </c>
      <c r="E29" s="59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1"/>
      <c r="AJ29" s="71">
        <f t="shared" si="3"/>
        <v>0</v>
      </c>
    </row>
    <row r="30" spans="2:36" ht="13.5" thickBot="1" x14ac:dyDescent="0.25">
      <c r="B30" s="36"/>
      <c r="C30" s="46"/>
      <c r="D30" s="70" t="str">
        <f>IF(C30="","",VLOOKUP(C30,Taches!$A$14:$B$45,2,FALSE))</f>
        <v/>
      </c>
      <c r="E30" s="59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1"/>
      <c r="AJ30" s="71">
        <f t="shared" si="3"/>
        <v>0</v>
      </c>
    </row>
    <row r="31" spans="2:36" ht="13.5" thickBot="1" x14ac:dyDescent="0.25">
      <c r="B31" s="36"/>
      <c r="C31" s="46"/>
      <c r="D31" s="70" t="str">
        <f>IF(C31="","",VLOOKUP(C31,Taches!$A$14:$B$45,2,FALSE))</f>
        <v/>
      </c>
      <c r="E31" s="59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1"/>
      <c r="AJ31" s="71">
        <f t="shared" si="3"/>
        <v>0</v>
      </c>
    </row>
    <row r="32" spans="2:36" ht="13.5" thickBot="1" x14ac:dyDescent="0.25">
      <c r="B32" s="36"/>
      <c r="C32" s="46"/>
      <c r="D32" s="70" t="str">
        <f>IF(C32="","",VLOOKUP(C32,Taches!$A$14:$B$45,2,FALSE))</f>
        <v/>
      </c>
      <c r="E32" s="59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1"/>
      <c r="AJ32" s="71">
        <f t="shared" si="3"/>
        <v>0</v>
      </c>
    </row>
    <row r="33" spans="2:36" ht="13.5" thickBot="1" x14ac:dyDescent="0.25">
      <c r="B33" s="36"/>
      <c r="C33" s="46"/>
      <c r="D33" s="70" t="str">
        <f>IF(C33="","",VLOOKUP(C33,Taches!$A$14:$B$45,2,FALSE))</f>
        <v/>
      </c>
      <c r="E33" s="59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1"/>
      <c r="AJ33" s="71">
        <f t="shared" si="3"/>
        <v>0</v>
      </c>
    </row>
    <row r="34" spans="2:36" ht="13.5" thickBot="1" x14ac:dyDescent="0.25">
      <c r="B34" s="36"/>
      <c r="C34" s="46"/>
      <c r="D34" s="70" t="str">
        <f>IF(C34="","",VLOOKUP(C34,Taches!$A$14:$B$45,2,FALSE))</f>
        <v/>
      </c>
      <c r="E34" s="59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1"/>
      <c r="AJ34" s="71">
        <f t="shared" si="3"/>
        <v>0</v>
      </c>
    </row>
    <row r="35" spans="2:36" ht="13.5" thickBot="1" x14ac:dyDescent="0.25">
      <c r="B35" s="36"/>
      <c r="C35" s="46"/>
      <c r="D35" s="70" t="str">
        <f>IF(C35="","",VLOOKUP(C35,Taches!$A$14:$B$45,2,FALSE))</f>
        <v/>
      </c>
      <c r="E35" s="59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1"/>
      <c r="AJ35" s="71">
        <f t="shared" si="3"/>
        <v>0</v>
      </c>
    </row>
    <row r="36" spans="2:36" x14ac:dyDescent="0.2">
      <c r="B36" s="36"/>
      <c r="C36" s="46"/>
      <c r="D36" s="70" t="str">
        <f>IF(C36="","",VLOOKUP(C36,Taches!$A$14:$B$45,2,FALSE))</f>
        <v/>
      </c>
      <c r="E36" s="62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4"/>
      <c r="AJ36" s="71">
        <f t="shared" si="3"/>
        <v>0</v>
      </c>
    </row>
    <row r="37" spans="2:36" x14ac:dyDescent="0.2">
      <c r="C37" s="15" t="s">
        <v>109</v>
      </c>
      <c r="E37" s="33" t="str">
        <f t="shared" ref="E37:AI37" si="4">IF(E9&lt;&gt;7,IF(E9&lt;&gt;1,SUM(E12:E36),""),"")</f>
        <v/>
      </c>
      <c r="F37" s="33">
        <f t="shared" si="4"/>
        <v>0</v>
      </c>
      <c r="G37" s="33">
        <f t="shared" si="4"/>
        <v>0</v>
      </c>
      <c r="H37" s="33">
        <f t="shared" si="4"/>
        <v>76</v>
      </c>
      <c r="I37" s="33">
        <f t="shared" si="4"/>
        <v>0</v>
      </c>
      <c r="J37" s="33">
        <f t="shared" si="4"/>
        <v>0</v>
      </c>
      <c r="K37" s="33" t="str">
        <f t="shared" si="4"/>
        <v/>
      </c>
      <c r="L37" s="33" t="str">
        <f t="shared" si="4"/>
        <v/>
      </c>
      <c r="M37" s="33">
        <f t="shared" si="4"/>
        <v>0</v>
      </c>
      <c r="N37" s="33">
        <f t="shared" si="4"/>
        <v>0</v>
      </c>
      <c r="O37" s="33">
        <f t="shared" si="4"/>
        <v>22</v>
      </c>
      <c r="P37" s="33">
        <f t="shared" si="4"/>
        <v>0</v>
      </c>
      <c r="Q37" s="33">
        <f t="shared" si="4"/>
        <v>40</v>
      </c>
      <c r="R37" s="33" t="str">
        <f t="shared" si="4"/>
        <v/>
      </c>
      <c r="S37" s="33" t="str">
        <f t="shared" si="4"/>
        <v/>
      </c>
      <c r="T37" s="33">
        <f t="shared" si="4"/>
        <v>0</v>
      </c>
      <c r="U37" s="33">
        <f t="shared" si="4"/>
        <v>0</v>
      </c>
      <c r="V37" s="33">
        <f t="shared" si="4"/>
        <v>54</v>
      </c>
      <c r="W37" s="33">
        <f t="shared" si="4"/>
        <v>0</v>
      </c>
      <c r="X37" s="33">
        <f t="shared" si="4"/>
        <v>0</v>
      </c>
      <c r="Y37" s="33" t="str">
        <f t="shared" si="4"/>
        <v/>
      </c>
      <c r="Z37" s="33" t="str">
        <f t="shared" si="4"/>
        <v/>
      </c>
      <c r="AA37" s="33">
        <f t="shared" si="4"/>
        <v>0</v>
      </c>
      <c r="AB37" s="33">
        <f t="shared" si="4"/>
        <v>0</v>
      </c>
      <c r="AC37" s="33">
        <f t="shared" si="4"/>
        <v>0</v>
      </c>
      <c r="AD37" s="33">
        <f t="shared" si="4"/>
        <v>0</v>
      </c>
      <c r="AE37" s="33">
        <f t="shared" si="4"/>
        <v>0</v>
      </c>
      <c r="AF37" s="33" t="str">
        <f t="shared" si="4"/>
        <v/>
      </c>
      <c r="AG37" s="33" t="str">
        <f t="shared" si="4"/>
        <v/>
      </c>
      <c r="AH37" s="33">
        <f t="shared" si="4"/>
        <v>0</v>
      </c>
      <c r="AI37" s="33">
        <f t="shared" si="4"/>
        <v>0</v>
      </c>
      <c r="AJ37" s="34"/>
    </row>
    <row r="38" spans="2:36" x14ac:dyDescent="0.2">
      <c r="C38" s="22" t="s">
        <v>50</v>
      </c>
      <c r="E38" s="33" t="str">
        <f>IF(E9=6,SUM(E12:E36,D12:D36,C12:C36,B12:B36,A12:A36),"")</f>
        <v/>
      </c>
      <c r="F38" s="33" t="str">
        <f>IF(F9=6,SUM(F12:F36,E12:E36,D12:D36,C12:C36,B12:B36),"")</f>
        <v/>
      </c>
      <c r="G38" s="33" t="str">
        <f>IF(G9=6,SUM(G12:G36,F12:F36,E12:E36,D12:D36,C12:C36),"")</f>
        <v/>
      </c>
      <c r="H38" s="33" t="str">
        <f ca="1">IF(AND(H9=6,H8&lt;&gt;Parametres!G13),SUM(H12:H36,G12:G36,F12:F36,E12:E36,D12:D36),"")</f>
        <v/>
      </c>
      <c r="I38" s="33" t="str">
        <f>IF(AND(I9=6,I8&lt;&gt;Parametres!H13),SUM(I12:I36,H12:H36,G12:G36,F12:F36,E12:E36),"")</f>
        <v/>
      </c>
      <c r="J38" s="33">
        <f>IF(AND(J9=6,J8&lt;&gt;Parametres!I13),SUM(J12:J36,I12:I36,H12:H36,G12:G36,F12:F36),"")</f>
        <v>76</v>
      </c>
      <c r="K38" s="33" t="str">
        <f>IF(AND(K9=6,K8&lt;&gt;Parametres!J13),SUM(K12:K36,J12:J36,I12:I36,H12:H36,G12:G36),"")</f>
        <v/>
      </c>
      <c r="L38" s="33" t="str">
        <f>IF(AND(L9=6,L8&lt;&gt;Parametres!K13),SUM(L12:L36,K12:K36,J12:J36,I12:I36,H12:H36),"")</f>
        <v/>
      </c>
      <c r="M38" s="33" t="str">
        <f>IF(AND(M9=6,M8&lt;&gt;Parametres!L13),SUM(M12:M36,L12:L36,K12:K36,J12:J36,I12:I36),"")</f>
        <v/>
      </c>
      <c r="N38" s="33" t="str">
        <f>IF(AND(N9=6,N8&lt;&gt;Parametres!M13),SUM(N12:N36,M12:M36,L12:L36,K12:K36,J12:J36),"")</f>
        <v/>
      </c>
      <c r="O38" s="33" t="str">
        <f>IF(AND(O9=6,O8&lt;&gt;Parametres!N13),SUM(O12:O36,N12:N36,M12:M36,L12:L36,K12:K36),"")</f>
        <v/>
      </c>
      <c r="P38" s="33" t="str">
        <f>IF(AND(P9=6,P8&lt;&gt;Parametres!O13),SUM(P12:P36,O12:O36,N12:N36,M12:M36,L12:L36),"")</f>
        <v/>
      </c>
      <c r="Q38" s="33">
        <f t="shared" ref="Q38:AI38" si="5">IF(AND(Q9=6,Q8&lt;&gt;"FERIE"),SUM(Q12:Q36,P12:P36,O12:O36,N12:N36,M12:M36),"")</f>
        <v>62</v>
      </c>
      <c r="R38" s="33" t="str">
        <f t="shared" si="5"/>
        <v/>
      </c>
      <c r="S38" s="33" t="str">
        <f t="shared" si="5"/>
        <v/>
      </c>
      <c r="T38" s="33" t="str">
        <f t="shared" si="5"/>
        <v/>
      </c>
      <c r="U38" s="33" t="str">
        <f t="shared" si="5"/>
        <v/>
      </c>
      <c r="V38" s="33" t="str">
        <f t="shared" si="5"/>
        <v/>
      </c>
      <c r="W38" s="33" t="str">
        <f t="shared" si="5"/>
        <v/>
      </c>
      <c r="X38" s="33">
        <f t="shared" si="5"/>
        <v>54</v>
      </c>
      <c r="Y38" s="33" t="str">
        <f t="shared" si="5"/>
        <v/>
      </c>
      <c r="Z38" s="33" t="str">
        <f t="shared" si="5"/>
        <v/>
      </c>
      <c r="AA38" s="33" t="str">
        <f t="shared" si="5"/>
        <v/>
      </c>
      <c r="AB38" s="33" t="str">
        <f t="shared" si="5"/>
        <v/>
      </c>
      <c r="AC38" s="33" t="str">
        <f t="shared" si="5"/>
        <v/>
      </c>
      <c r="AD38" s="33" t="str">
        <f t="shared" si="5"/>
        <v/>
      </c>
      <c r="AE38" s="33">
        <f t="shared" si="5"/>
        <v>0</v>
      </c>
      <c r="AF38" s="33" t="str">
        <f t="shared" si="5"/>
        <v/>
      </c>
      <c r="AG38" s="33" t="str">
        <f t="shared" si="5"/>
        <v/>
      </c>
      <c r="AH38" s="33" t="str">
        <f t="shared" si="5"/>
        <v/>
      </c>
      <c r="AI38" s="33" t="str">
        <f t="shared" si="5"/>
        <v/>
      </c>
      <c r="AJ38" s="35">
        <v>0</v>
      </c>
    </row>
    <row r="39" spans="2:36" s="23" customFormat="1" x14ac:dyDescent="0.2">
      <c r="D39" s="69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</row>
    <row r="40" spans="2:36" x14ac:dyDescent="0.2">
      <c r="D40" s="69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</row>
    <row r="41" spans="2:36" x14ac:dyDescent="0.2">
      <c r="D41" s="69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</row>
    <row r="42" spans="2:36" x14ac:dyDescent="0.2">
      <c r="D42" s="69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</row>
    <row r="43" spans="2:36" x14ac:dyDescent="0.2">
      <c r="D43" s="69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</row>
    <row r="45" spans="2:36" x14ac:dyDescent="0.2">
      <c r="AC45" s="32"/>
    </row>
  </sheetData>
  <dataConsolidate/>
  <mergeCells count="1">
    <mergeCell ref="B7:D8"/>
  </mergeCells>
  <conditionalFormatting sqref="E12:AI36">
    <cfRule type="expression" dxfId="2" priority="1">
      <formula>COUNTIF(FERIE,E$7)&gt;0</formula>
    </cfRule>
    <cfRule type="expression" dxfId="3" priority="2">
      <formula>OR(WEEKDAY(E$7,2)=6,WEEKDAY(E$7,2)=7)</formula>
    </cfRule>
    <cfRule type="expression" dxfId="1" priority="3">
      <formula>AND($B12&lt;&gt;"",E12="")</formula>
    </cfRule>
    <cfRule type="expression" dxfId="0" priority="4">
      <formula>IF(AND(B12)&lt;&gt;"",(E12=""))</formula>
    </cfRule>
  </conditionalFormatting>
  <dataValidations count="4">
    <dataValidation type="list" allowBlank="1" showInputMessage="1" showErrorMessage="1" sqref="C12:C35">
      <formula1>INDIRECT(B12)</formula1>
    </dataValidation>
    <dataValidation type="decimal" errorStyle="warning" allowBlank="1" showInputMessage="1" showErrorMessage="1" errorTitle="Nombre d'heure" promptTitle="Indiquez vos heures" sqref="O12:S36">
      <formula1>0</formula1>
      <formula2>200</formula2>
    </dataValidation>
    <dataValidation type="decimal" errorStyle="warning" allowBlank="1" showInputMessage="1" showErrorMessage="1" errorTitle="Nombre d'heure" error="Nombre d'heure" promptTitle="Indiquez vos heures" prompt="_x000a_" sqref="H12:L36">
      <formula1>0</formula1>
      <formula2>200</formula2>
    </dataValidation>
    <dataValidation type="list" allowBlank="1" showInputMessage="1" showErrorMessage="1" sqref="C36">
      <formula1>INDIRECT($B$12)</formula1>
    </dataValidation>
  </dataValidations>
  <pageMargins left="0.75" right="0.75" top="1" bottom="1" header="0.4921259845" footer="0.4921259845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Taches!$A$2:$A$9</xm:f>
          </x14:formula1>
          <xm:sqref>B12:B36</xm:sqref>
        </x14:dataValidation>
        <x14:dataValidation type="list" allowBlank="1" showInputMessage="1" showErrorMessage="1">
          <x14:formula1>
            <xm:f>Taches!$B$3:$B$9</xm:f>
          </x14:formula1>
          <xm:sqref>Q2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23</vt:i4>
      </vt:variant>
    </vt:vector>
  </HeadingPairs>
  <TitlesOfParts>
    <vt:vector size="30" baseType="lpstr">
      <vt:lpstr>Calendrier</vt:lpstr>
      <vt:lpstr>Taches</vt:lpstr>
      <vt:lpstr>Activite</vt:lpstr>
      <vt:lpstr>Synthese</vt:lpstr>
      <vt:lpstr>Parametres</vt:lpstr>
      <vt:lpstr>Graphiques</vt:lpstr>
      <vt:lpstr>mai</vt:lpstr>
      <vt:lpstr>Absences</vt:lpstr>
      <vt:lpstr>Administratif</vt:lpstr>
      <vt:lpstr>an</vt:lpstr>
      <vt:lpstr>année</vt:lpstr>
      <vt:lpstr>mai!choix_mois</vt:lpstr>
      <vt:lpstr>choix_mois</vt:lpstr>
      <vt:lpstr>Encaissement</vt:lpstr>
      <vt:lpstr>FERIE</vt:lpstr>
      <vt:lpstr>jours_feries</vt:lpstr>
      <vt:lpstr>listeTaches</vt:lpstr>
      <vt:lpstr>Menage</vt:lpstr>
      <vt:lpstr>Merchandising</vt:lpstr>
      <vt:lpstr>mois</vt:lpstr>
      <vt:lpstr>nbj_mois</vt:lpstr>
      <vt:lpstr>nom_mois</vt:lpstr>
      <vt:lpstr>num_mois</vt:lpstr>
      <vt:lpstr>Rangement</vt:lpstr>
      <vt:lpstr>tache</vt:lpstr>
      <vt:lpstr>Activite!Tâche1</vt:lpstr>
      <vt:lpstr>mai!Tâche1</vt:lpstr>
      <vt:lpstr>Taches</vt:lpstr>
      <vt:lpstr>Tâches</vt:lpstr>
      <vt:lpstr>Vente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Fuchs</dc:creator>
  <cp:lastModifiedBy>Ben</cp:lastModifiedBy>
  <dcterms:created xsi:type="dcterms:W3CDTF">2005-08-31T21:20:01Z</dcterms:created>
  <dcterms:modified xsi:type="dcterms:W3CDTF">2016-10-31T12:51:46Z</dcterms:modified>
</cp:coreProperties>
</file>