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9675" yWindow="240" windowWidth="14235" windowHeight="12480" tabRatio="804" activeTab="2"/>
  </bookViews>
  <sheets>
    <sheet name="TCD_Compte" sheetId="29" r:id="rId1"/>
    <sheet name="TCD_Catégorie" sheetId="28" r:id="rId2"/>
    <sheet name="Crédit_Débit" sheetId="7" r:id="rId3"/>
    <sheet name="BD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 dépense" sheetId="31" r:id="rId10"/>
  </sheets>
  <functionGroups builtInGroupCount="17"/>
  <definedNames>
    <definedName name="_xlnm._FilterDatabase" localSheetId="2" hidden="1">Crédit_Débit!$A$2:$I$17</definedName>
    <definedName name="Choix1">OFFSET(BD!$A$2,,,COUNTA(BD!$A:$A)-1)</definedName>
    <definedName name="Choix2">BD!$2:$2</definedName>
    <definedName name="compte">OFFSET(Système!$A$1,1,,COUNTA(Système!$A:$A)-1)</definedName>
    <definedName name="Compte_princ">Système!$G$1</definedName>
    <definedName name="Conducteur">BD_Nom!$B$3:$B$1048576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  <definedName name="Voiture">BD_Nom!$C$3:$C$1048576</definedName>
  </definedNames>
  <calcPr calcId="145621"/>
  <pivotCaches>
    <pivotCache cacheId="32" r:id="rId11"/>
  </pivotCaches>
</workbook>
</file>

<file path=xl/calcChain.xml><?xml version="1.0" encoding="utf-8"?>
<calcChain xmlns="http://schemas.openxmlformats.org/spreadsheetml/2006/main">
  <c r="K17" i="7" l="1"/>
  <c r="J16" i="7"/>
  <c r="K16" i="7"/>
  <c r="J15" i="7"/>
  <c r="K15" i="7"/>
  <c r="J14" i="7"/>
  <c r="K14" i="7"/>
  <c r="J13" i="7"/>
  <c r="K13" i="7"/>
  <c r="K11" i="7"/>
  <c r="J11" i="7"/>
  <c r="J12" i="7" l="1"/>
  <c r="I2" i="32" l="1"/>
  <c r="I3" i="32"/>
  <c r="S4" i="27"/>
  <c r="T4" i="27"/>
  <c r="U4" i="27"/>
  <c r="V4" i="27"/>
  <c r="W4" i="27"/>
  <c r="X4" i="27"/>
  <c r="Y4" i="27"/>
  <c r="Z4" i="27"/>
  <c r="AA4" i="27"/>
  <c r="AB4" i="27"/>
  <c r="AC4" i="27"/>
  <c r="R4" i="27"/>
  <c r="E4" i="27"/>
  <c r="U2" i="27"/>
  <c r="X2" i="27"/>
  <c r="S2" i="27"/>
  <c r="AB2" i="27"/>
  <c r="AA2" i="27"/>
  <c r="W2" i="27"/>
  <c r="R2" i="27"/>
  <c r="AC2" i="27"/>
  <c r="V2" i="27"/>
  <c r="T2" i="27"/>
  <c r="Z2" i="27"/>
  <c r="Y2" i="27"/>
  <c r="L8" i="7" l="1"/>
  <c r="L11" i="7"/>
  <c r="L12" i="7"/>
  <c r="R17" i="31" a="1"/>
  <c r="R17" i="31" s="1"/>
  <c r="Q5" i="31" s="1"/>
  <c r="Q17" i="31"/>
  <c r="P17" i="31"/>
  <c r="O17" i="31" a="1"/>
  <c r="O17" i="31" s="1"/>
  <c r="N5" i="31" s="1"/>
  <c r="N17" i="31"/>
  <c r="M17" i="31"/>
  <c r="L17" i="31" a="1"/>
  <c r="L17" i="31" s="1"/>
  <c r="K5" i="31" s="1"/>
  <c r="K17" i="31"/>
  <c r="J17" i="31"/>
  <c r="I17" i="31" a="1"/>
  <c r="I17" i="31" s="1"/>
  <c r="H5" i="31" s="1"/>
  <c r="H17" i="31"/>
  <c r="G17" i="31"/>
  <c r="F17" i="31" a="1"/>
  <c r="F17" i="31" s="1"/>
  <c r="E5" i="31" s="1"/>
  <c r="E17" i="31"/>
  <c r="D17" i="31"/>
  <c r="C17" i="31" a="1"/>
  <c r="C17" i="31" s="1"/>
  <c r="B5" i="31" s="1"/>
  <c r="B17" i="31"/>
  <c r="A17" i="31"/>
  <c r="T4" i="31"/>
  <c r="T17" i="31" s="1"/>
  <c r="G4" i="25" l="1"/>
  <c r="A1" i="7" s="1"/>
  <c r="J3" i="7" l="1"/>
  <c r="K3" i="7"/>
  <c r="J4" i="7"/>
  <c r="K4" i="7"/>
  <c r="J5" i="7"/>
  <c r="K5" i="7"/>
  <c r="J6" i="7"/>
  <c r="K6" i="7"/>
  <c r="J7" i="7"/>
  <c r="K7" i="7"/>
  <c r="J8" i="7"/>
  <c r="K8" i="7"/>
  <c r="J9" i="7"/>
  <c r="K9" i="7"/>
  <c r="J10" i="7"/>
  <c r="K10" i="7"/>
  <c r="L4" i="7" l="1"/>
  <c r="L5" i="7"/>
  <c r="L9" i="7"/>
  <c r="L7" i="7"/>
  <c r="L6" i="7"/>
  <c r="L10" i="7"/>
  <c r="L3" i="7"/>
</calcChain>
</file>

<file path=xl/comments1.xml><?xml version="1.0" encoding="utf-8"?>
<comments xmlns="http://schemas.openxmlformats.org/spreadsheetml/2006/main">
  <authors>
    <author>PC-HP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A15" authorId="0">
      <text>
        <r>
          <rPr>
            <b/>
            <sz val="8"/>
            <color indexed="81"/>
            <rFont val="Tahoma"/>
            <charset val="1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5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<sst xmlns="http://schemas.openxmlformats.org/spreadsheetml/2006/main" count="422" uniqueCount="196">
  <si>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</si>
  <si>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</si>
  <si>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</si>
  <si>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</si>
  <si>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</si>
  <si>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</si>
  <si>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</si>
  <si>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</si>
  <si>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</si>
  <si>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</si>
  <si>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</si>
  <si>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</si>
  <si>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</si>
  <si>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</si>
  <si>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</si>
  <si>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</si>
  <si>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</si>
  <si>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</si>
  <si>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</si>
  <si>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</si>
  <si>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</si>
  <si>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</si>
  <si>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</si>
  <si>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</si>
  <si>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</si>
  <si>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</si>
  <si>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</si>
  <si>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</si>
  <si>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</si>
  <si>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</si>
  <si>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</si>
  <si>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</si>
  <si>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</si>
  <si>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</si>
  <si>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</si>
  <si>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</si>
  <si>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</si>
  <si>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</si>
  <si>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</si>
  <si>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</si>
  <si>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</si>
  <si>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</si>
  <si>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</si>
  <si>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</si>
  <si>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</si>
  <si>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</si>
  <si>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</si>
  <si>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</si>
  <si>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</si>
  <si>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</si>
  <si>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</si>
  <si>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</si>
  <si>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</si>
  <si>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</si>
  <si>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</si>
  <si>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</si>
  <si>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</si>
  <si>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</si>
  <si>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</si>
  <si>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</si>
  <si>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</si>
  <si>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</si>
  <si>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</si>
  <si>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</si>
  <si>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</si>
  <si>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</si>
  <si>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</si>
  <si>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</si>
  <si>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</si>
  <si>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</si>
  <si>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</si>
  <si>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</si>
  <si>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</si>
  <si>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</si>
  <si>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</si>
  <si>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</si>
  <si>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</si>
  <si>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</si>
  <si>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</si>
  <si>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</si>
  <si>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</si>
  <si>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</si>
  <si>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</si>
  <si>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</si>
  <si>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</si>
  <si>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</si>
  <si>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</si>
  <si>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</si>
  <si>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</si>
  <si>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</si>
  <si>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</si>
  <si>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</si>
  <si>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</si>
  <si>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</si>
  <si>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</si>
  <si>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</si>
  <si>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</si>
  <si>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</si>
  <si>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</si>
  <si>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</si>
  <si>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</si>
  <si>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</si>
  <si>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</si>
  <si>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</si>
  <si>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</si>
  <si>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</si>
  <si>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</si>
  <si>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</si>
  <si>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</si>
  <si>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</si>
  <si>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</si>
  <si>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</si>
  <si>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</si>
  <si>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</si>
  <si>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</si>
  <si>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</si>
  <si>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</si>
  <si>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</si>
  <si>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</si>
  <si>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</si>
  <si>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</si>
  <si>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</si>
  <si>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P</t>
  </si>
  <si>
    <t>Années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</si>
  <si>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</si>
  <si>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</si>
  <si>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</si>
  <si>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</si>
  <si>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</si>
  <si>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</si>
  <si>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</si>
  <si>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</si>
  <si>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</si>
  <si>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</si>
  <si>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</si>
  <si>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</si>
  <si>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</si>
  <si>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</si>
  <si>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</si>
  <si>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</si>
  <si>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</si>
  <si>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</si>
  <si>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</si>
  <si>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</si>
  <si>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</si>
  <si>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</si>
  <si>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</si>
  <si>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</si>
  <si>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</si>
  <si>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</si>
  <si>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</si>
  <si>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</si>
  <si>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</si>
  <si>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</si>
  <si>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</si>
  <si>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</si>
  <si>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</si>
  <si>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</si>
  <si>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</si>
  <si>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</si>
  <si>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</si>
  <si>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</si>
  <si>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</si>
  <si>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</si>
  <si>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</si>
  <si>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</si>
  <si>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</si>
  <si>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</si>
  <si>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</si>
  <si>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</si>
  <si>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</si>
  <si>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</si>
  <si>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E-Leclerc</t>
  </si>
  <si>
    <t>Litre/100Km</t>
  </si>
  <si>
    <t>Oui</t>
  </si>
  <si>
    <t>LouReeD</t>
  </si>
  <si>
    <t>0</t>
  </si>
  <si>
    <t>1</t>
  </si>
  <si>
    <t>Chèque n°1</t>
  </si>
  <si>
    <t>oct</t>
  </si>
  <si>
    <t>Livéo</t>
  </si>
  <si>
    <t>voiture</t>
  </si>
  <si>
    <t>déc</t>
  </si>
  <si>
    <t>(vide)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</si>
  <si>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</si>
  <si>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</si>
  <si>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</si>
  <si>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</si>
  <si>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</si>
  <si>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</si>
  <si>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</si>
  <si>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</si>
  <si>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aaaa</t>
  </si>
  <si>
    <t>&lt;01/01/2015</t>
  </si>
  <si>
    <t>janv</t>
  </si>
  <si>
    <t>zazaza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</si>
</sst>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69" formatCode="[=0]&quot;&quot;;General"/>
    <numFmt numFmtId="170" formatCode="#,##0.00&quot; Km&quot;"/>
    <numFmt numFmtId="171" formatCode="#,##0.00&quot; l&quot;"/>
  </numFmts>
  <fonts count="22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sz val="10"/>
      <name val="Wingdings 2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64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2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169" fontId="3" fillId="0" borderId="0" xfId="0" applyNumberFormat="1" applyFont="1" applyFill="1" applyAlignment="1">
      <alignment horizontal="center" vertical="center" wrapText="1"/>
    </xf>
    <xf numFmtId="8" fontId="18" fillId="0" borderId="0" xfId="0" applyNumberFormat="1" applyFont="1" applyBorder="1" applyAlignment="1">
      <alignment horizontal="center" vertical="center" wrapText="1"/>
    </xf>
    <xf numFmtId="0" fontId="0" fillId="18" borderId="0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0" fontId="6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5" fontId="6" fillId="0" borderId="5" xfId="0" applyNumberFormat="1" applyFont="1" applyFill="1" applyBorder="1" applyAlignment="1">
      <alignment horizontal="center" vertical="center"/>
    </xf>
    <xf numFmtId="165" fontId="6" fillId="0" borderId="7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70" fontId="4" fillId="0" borderId="0" xfId="0" applyNumberFormat="1" applyFont="1"/>
    <xf numFmtId="170" fontId="4" fillId="0" borderId="0" xfId="0" applyNumberFormat="1" applyFont="1" applyBorder="1"/>
    <xf numFmtId="170" fontId="0" fillId="0" borderId="0" xfId="0" applyNumberFormat="1"/>
    <xf numFmtId="171" fontId="4" fillId="0" borderId="0" xfId="0" applyNumberFormat="1" applyFont="1"/>
    <xf numFmtId="171" fontId="4" fillId="0" borderId="0" xfId="0" applyNumberFormat="1" applyFont="1" applyBorder="1"/>
    <xf numFmtId="171" fontId="0" fillId="0" borderId="0" xfId="0" applyNumberFormat="1"/>
    <xf numFmtId="0" fontId="4" fillId="12" borderId="0" xfId="0" applyFont="1" applyFill="1"/>
    <xf numFmtId="0" fontId="0" fillId="0" borderId="0" xfId="0" applyFont="1"/>
    <xf numFmtId="0" fontId="0" fillId="17" borderId="0" xfId="0" applyFill="1" applyAlignment="1">
      <alignment horizontal="center" vertical="center" wrapText="1"/>
    </xf>
    <xf numFmtId="0" fontId="4" fillId="19" borderId="43" xfId="0" applyFont="1" applyFill="1" applyBorder="1" applyAlignment="1">
      <alignment horizontal="center"/>
    </xf>
    <xf numFmtId="0" fontId="4" fillId="19" borderId="0" xfId="0" applyFont="1" applyFill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relative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justifyLastLine="0" shrinkToFit="0" readingOrder="0"/>
    </dxf>
    <dxf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C9B5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1</xdr:row>
      <xdr:rowOff>228600</xdr:rowOff>
    </xdr:from>
    <xdr:to>
      <xdr:col>0</xdr:col>
      <xdr:colOff>1628775</xdr:colOff>
      <xdr:row>1</xdr:row>
      <xdr:rowOff>476250</xdr:rowOff>
    </xdr:to>
    <xdr:sp macro="[0]!mensuel" textlink="">
      <xdr:nvSpPr>
        <xdr:cNvPr id="2" name="ZoneTexte 1"/>
        <xdr:cNvSpPr txBox="1"/>
      </xdr:nvSpPr>
      <xdr:spPr>
        <a:xfrm>
          <a:off x="571501" y="552450"/>
          <a:ext cx="1057274" cy="24765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  <xdr:twoCellAnchor>
    <xdr:from>
      <xdr:col>0</xdr:col>
      <xdr:colOff>571501</xdr:colOff>
      <xdr:row>0</xdr:row>
      <xdr:rowOff>438150</xdr:rowOff>
    </xdr:from>
    <xdr:to>
      <xdr:col>0</xdr:col>
      <xdr:colOff>1276350</xdr:colOff>
      <xdr:row>1</xdr:row>
      <xdr:rowOff>209549</xdr:rowOff>
    </xdr:to>
    <xdr:sp macro="[0]!AffichCarburant" textlink="">
      <xdr:nvSpPr>
        <xdr:cNvPr id="3" name="Rectangle 2"/>
        <xdr:cNvSpPr/>
      </xdr:nvSpPr>
      <xdr:spPr bwMode="auto">
        <a:xfrm>
          <a:off x="571501" y="438150"/>
          <a:ext cx="704849" cy="238124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Carburant</a:t>
          </a:r>
        </a:p>
      </xdr:txBody>
    </xdr:sp>
    <xdr:clientData/>
  </xdr:twoCellAnchor>
  <xdr:twoCellAnchor>
    <xdr:from>
      <xdr:col>0</xdr:col>
      <xdr:colOff>47625</xdr:colOff>
      <xdr:row>0</xdr:row>
      <xdr:rowOff>19050</xdr:rowOff>
    </xdr:from>
    <xdr:to>
      <xdr:col>1</xdr:col>
      <xdr:colOff>114300</xdr:colOff>
      <xdr:row>0</xdr:row>
      <xdr:rowOff>409575</xdr:rowOff>
    </xdr:to>
    <xdr:sp macro="" textlink="">
      <xdr:nvSpPr>
        <xdr:cNvPr id="4" name="Rectangle 3"/>
        <xdr:cNvSpPr/>
      </xdr:nvSpPr>
      <xdr:spPr bwMode="auto">
        <a:xfrm>
          <a:off x="47625" y="19050"/>
          <a:ext cx="1895475" cy="390525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8</xdr:row>
          <xdr:rowOff>152400</xdr:rowOff>
        </xdr:from>
        <xdr:to>
          <xdr:col>5</xdr:col>
          <xdr:colOff>1476375</xdr:colOff>
          <xdr:row>13</xdr:row>
          <xdr:rowOff>28575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1771650</xdr:colOff>
          <xdr:row>9</xdr:row>
          <xdr:rowOff>0</xdr:rowOff>
        </xdr:from>
        <xdr:to>
          <xdr:col>6</xdr:col>
          <xdr:colOff>723900</xdr:colOff>
          <xdr:row>13</xdr:row>
          <xdr:rowOff>38100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Ben" refreshedDate="42306.992163541669" createdVersion="3" refreshedVersion="4" minRefreshableVersion="3" recordCount="16">
  <cacheSource type="worksheet">
    <worksheetSource ref="A2:M1048576" sheet="Crédit_Débit"/>
  </cacheSource>
  <cacheFields count="14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1-01T00:00:00" maxDate="2016-01-01T00:00:00" count="8">
        <d v="2015-12-31T00:00:00"/>
        <d v="2015-10-25T00:00:00"/>
        <d v="2015-10-26T00:00:00"/>
        <d v="2015-10-27T00:00:00"/>
        <d v="2015-10-28T00:00:00"/>
        <d v="2015-10-29T00:00:00"/>
        <d v="2015-01-01T00:00:00"/>
        <m/>
      </sharedItems>
      <fieldGroup par="13" base="1">
        <rangePr groupBy="months" startDate="2015-01-01T00:00:00" endDate="2016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11">
        <m/>
        <s v="Transfert"/>
        <s v="Courses"/>
        <s v="Habitation"/>
        <s v="Transport en commun"/>
        <s v="Voiture"/>
        <s v="Loisirs" u="1"/>
        <s v="Vélo" u="1"/>
        <s v="Assurance" u="1"/>
        <s v="Banque" u="1"/>
        <s v="Emploi" u="1"/>
      </sharedItems>
    </cacheField>
    <cacheField name="Libellés secondaires" numFmtId="0">
      <sharedItems containsBlank="1" count="25">
        <m/>
        <s v="XXX - Compte Courant"/>
        <s v="YYY - Compte Courant"/>
        <s v="Alimentation, boisson"/>
        <s v="Equipement maison"/>
        <s v="Bus"/>
        <s v="Carburant"/>
        <s v="Entretien"/>
        <s v="XXX - Livret Compte courant" u="1"/>
        <s v="Hygiène, soin" u="1"/>
        <s v="Film en DVD" u="1"/>
        <s v="Téléphone mobile" u="1"/>
        <s v="Bricolage" u="1"/>
        <s v="Alimentation" u="1"/>
        <s v="Assurance vie" u="1"/>
        <s v="XYX - Compte Joint" u="1"/>
        <s v="EDF" u="1"/>
        <s v="Assurance" u="1"/>
        <s v="YYY - Livret Epargne" u="1"/>
        <s v="Salaire" u="1"/>
        <s v="Carte bancaire" u="1"/>
        <s v="YYY - Monnaie" u="1"/>
        <s v="XXX - Monnaie" u="1"/>
        <s v="Assurance juridique" u="1"/>
        <s v="Sport" u="1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50" maxValue="100"/>
    </cacheField>
    <cacheField name="Débit" numFmtId="165">
      <sharedItems containsString="0" containsBlank="1" containsNumber="1" containsInteger="1" minValue="-50" maxValue="100"/>
    </cacheField>
    <cacheField name="Solde Courant" numFmtId="165">
      <sharedItems containsBlank="1" containsMixedTypes="1" containsNumber="1" containsInteger="1" minValue="-50" maxValue="100"/>
    </cacheField>
    <cacheField name="Crédit/Débit" numFmtId="0">
      <sharedItems containsBlank="1" count="4">
        <s v="Crédit"/>
        <s v="Débit"/>
        <m/>
        <s v="" u="1"/>
      </sharedItems>
    </cacheField>
    <cacheField name="Solde Cumulé" numFmtId="0">
      <sharedItems containsString="0" containsBlank="1" containsNumber="1" containsInteger="1" minValue="0" maxValue="100"/>
    </cacheField>
    <cacheField name="Note" numFmtId="0">
      <sharedItems containsBlank="1"/>
    </cacheField>
    <cacheField name="Années" numFmtId="0" databaseField="0">
      <fieldGroup base="1">
        <rangePr groupBy="years" startDate="2015-01-01T00:00:00" endDate="2016-01-01T00:00:00"/>
        <groupItems count="3">
          <s v="&lt;01/01/2015"/>
          <s v="2015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m/>
    <m/>
    <x v="0"/>
    <x v="0"/>
    <x v="0"/>
    <n v="100"/>
    <m/>
    <n v="100"/>
    <x v="0"/>
    <n v="100"/>
    <m/>
  </r>
  <r>
    <x v="1"/>
    <x v="0"/>
    <m/>
    <m/>
    <x v="0"/>
    <x v="0"/>
    <x v="0"/>
    <n v="100"/>
    <m/>
    <n v="100"/>
    <x v="0"/>
    <n v="100"/>
    <m/>
  </r>
  <r>
    <x v="2"/>
    <x v="0"/>
    <m/>
    <m/>
    <x v="0"/>
    <x v="0"/>
    <x v="0"/>
    <n v="100"/>
    <m/>
    <n v="100"/>
    <x v="0"/>
    <n v="100"/>
    <m/>
  </r>
  <r>
    <x v="3"/>
    <x v="0"/>
    <m/>
    <m/>
    <x v="0"/>
    <x v="0"/>
    <x v="0"/>
    <n v="100"/>
    <m/>
    <n v="100"/>
    <x v="0"/>
    <n v="100"/>
    <m/>
  </r>
  <r>
    <x v="4"/>
    <x v="0"/>
    <m/>
    <m/>
    <x v="0"/>
    <x v="0"/>
    <x v="0"/>
    <n v="100"/>
    <m/>
    <n v="100"/>
    <x v="0"/>
    <n v="100"/>
    <m/>
  </r>
  <r>
    <x v="5"/>
    <x v="0"/>
    <m/>
    <m/>
    <x v="0"/>
    <x v="0"/>
    <x v="0"/>
    <n v="100"/>
    <m/>
    <n v="100"/>
    <x v="0"/>
    <n v="100"/>
    <m/>
  </r>
  <r>
    <x v="6"/>
    <x v="0"/>
    <m/>
    <m/>
    <x v="0"/>
    <x v="0"/>
    <x v="0"/>
    <n v="100"/>
    <m/>
    <n v="100"/>
    <x v="0"/>
    <n v="100"/>
    <m/>
  </r>
  <r>
    <x v="7"/>
    <x v="0"/>
    <m/>
    <m/>
    <x v="0"/>
    <x v="0"/>
    <x v="0"/>
    <n v="100"/>
    <m/>
    <n v="100"/>
    <x v="0"/>
    <n v="100"/>
    <m/>
  </r>
  <r>
    <x v="0"/>
    <x v="1"/>
    <s v="Virement"/>
    <s v="LouReeD"/>
    <x v="1"/>
    <x v="1"/>
    <x v="1"/>
    <m/>
    <n v="-50"/>
    <n v="-50"/>
    <x v="1"/>
    <n v="0"/>
    <m/>
  </r>
  <r>
    <x v="3"/>
    <x v="1"/>
    <s v="Versement"/>
    <s v="LouReeD"/>
    <x v="1"/>
    <x v="2"/>
    <x v="1"/>
    <n v="50"/>
    <m/>
    <n v="50"/>
    <x v="0"/>
    <n v="50"/>
    <m/>
  </r>
  <r>
    <x v="0"/>
    <x v="2"/>
    <s v="Chèque"/>
    <s v="Chèque n°1"/>
    <x v="2"/>
    <x v="3"/>
    <x v="1"/>
    <m/>
    <n v="-30"/>
    <n v="-30"/>
    <x v="1"/>
    <m/>
    <m/>
  </r>
  <r>
    <x v="3"/>
    <x v="3"/>
    <s v="Carte Bancaire"/>
    <s v="EDF"/>
    <x v="3"/>
    <x v="4"/>
    <x v="1"/>
    <m/>
    <n v="-25"/>
    <n v="-25"/>
    <x v="1"/>
    <m/>
    <m/>
  </r>
  <r>
    <x v="6"/>
    <x v="4"/>
    <s v="Monnaie"/>
    <s v="Livéo"/>
    <x v="4"/>
    <x v="5"/>
    <x v="1"/>
    <m/>
    <n v="-15"/>
    <n v="-15"/>
    <x v="1"/>
    <m/>
    <m/>
  </r>
  <r>
    <x v="3"/>
    <x v="5"/>
    <s v="Carte Bancaire"/>
    <s v="voiture"/>
    <x v="5"/>
    <x v="6"/>
    <x v="1"/>
    <m/>
    <n v="-30"/>
    <n v="-30"/>
    <x v="1"/>
    <m/>
    <m/>
  </r>
  <r>
    <x v="0"/>
    <x v="6"/>
    <s v="Virement"/>
    <s v="aaaa"/>
    <x v="5"/>
    <x v="7"/>
    <x v="1"/>
    <m/>
    <n v="100"/>
    <s v="Carburant"/>
    <x v="1"/>
    <m/>
    <s v="note"/>
  </r>
  <r>
    <x v="8"/>
    <x v="7"/>
    <m/>
    <m/>
    <x v="0"/>
    <x v="0"/>
    <x v="1"/>
    <m/>
    <m/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2" applyNumberFormats="0" applyBorderFormats="0" applyFontFormats="0" applyPatternFormats="0" applyAlignmentFormats="0" applyWidthHeightFormats="1" dataCaption="Valeurs" grandTotalCaption="Solde Réel" updatedVersion="4" minRefreshableVersion="3" showCalcMbrs="0" useAutoFormatting="1" itemPrintTitles="1" createdVersion="3" indent="0" compact="0" outline="1" outlineData="1" compactData="0" multipleFieldFilters="0" colHeaderCaption="Date">
  <location ref="A1:C12" firstHeaderRow="1" firstDataRow="3" firstDataCol="1"/>
  <pivotFields count="14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axis="axisCol" compact="0" showAll="0" defaultSubtotal="0">
      <items count="3">
        <item sd="0" x="1"/>
        <item x="2"/>
        <item x="0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3"/>
    <field x="6"/>
  </colFields>
  <colItems count="2">
    <i>
      <x/>
    </i>
    <i t="grand">
      <x/>
    </i>
  </colItems>
  <dataFields count="1">
    <dataField name="Somme de Solde Courant" fld="9" baseField="0" baseItem="0"/>
  </dataFields>
  <formats count="1">
    <format dxfId="111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32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outline="1" outlineData="1" compactData="0" multipleFieldFilters="0" colHeaderCaption="Date">
  <location ref="A3:H29" firstHeaderRow="1" firstDataRow="3" firstDataCol="3" rowPageCount="1" colPageCount="1"/>
  <pivotFields count="14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2">
        <item m="1" x="8"/>
        <item x="2"/>
        <item m="1" x="10"/>
        <item x="3"/>
        <item m="1" x="6"/>
        <item x="1"/>
        <item x="0"/>
        <item m="1" x="9"/>
        <item x="4"/>
        <item x="5"/>
        <item m="1" x="7"/>
        <item t="default"/>
      </items>
    </pivotField>
    <pivotField axis="axisRow" compact="0" showAll="0">
      <items count="26">
        <item m="1" x="13"/>
        <item x="3"/>
        <item m="1" x="14"/>
        <item m="1" x="12"/>
        <item m="1" x="16"/>
        <item x="4"/>
        <item m="1" x="9"/>
        <item m="1" x="19"/>
        <item m="1" x="11"/>
        <item x="2"/>
        <item m="1" x="18"/>
        <item x="0"/>
        <item m="1" x="24"/>
        <item m="1" x="8"/>
        <item m="1" x="15"/>
        <item m="1" x="20"/>
        <item m="1" x="17"/>
        <item x="1"/>
        <item m="1" x="21"/>
        <item m="1" x="22"/>
        <item m="1" x="10"/>
        <item m="1" x="23"/>
        <item x="5"/>
        <item x="6"/>
        <item x="7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5">
        <item x="0"/>
        <item x="1"/>
        <item x="2"/>
        <item m="1" x="3"/>
        <item t="default"/>
      </items>
    </pivotField>
    <pivotField compact="0" showAll="0" defaultSubtotal="0"/>
    <pivotField compact="0" showAll="0" defaultSubtotal="0"/>
    <pivotField axis="axisCol" compact="0" showAll="0" defaultSubtotal="0">
      <items count="3">
        <item x="1"/>
        <item x="2"/>
        <item x="0"/>
      </items>
    </pivotField>
  </pivotFields>
  <rowFields count="3">
    <field x="4"/>
    <field x="5"/>
    <field x="10"/>
  </rowFields>
  <rowItems count="24">
    <i>
      <x v="1"/>
    </i>
    <i r="1">
      <x v="1"/>
    </i>
    <i r="2">
      <x v="1"/>
    </i>
    <i>
      <x v="3"/>
    </i>
    <i r="1">
      <x v="5"/>
    </i>
    <i r="2">
      <x v="1"/>
    </i>
    <i>
      <x v="5"/>
    </i>
    <i r="1">
      <x v="9"/>
    </i>
    <i r="2">
      <x/>
    </i>
    <i r="1">
      <x v="17"/>
    </i>
    <i r="2">
      <x v="1"/>
    </i>
    <i>
      <x v="6"/>
    </i>
    <i r="1">
      <x v="11"/>
    </i>
    <i r="2">
      <x/>
    </i>
    <i r="2">
      <x v="2"/>
    </i>
    <i>
      <x v="8"/>
    </i>
    <i r="1">
      <x v="22"/>
    </i>
    <i r="2">
      <x v="1"/>
    </i>
    <i>
      <x v="9"/>
    </i>
    <i r="1">
      <x v="23"/>
    </i>
    <i r="2">
      <x v="1"/>
    </i>
    <i r="1">
      <x v="24"/>
    </i>
    <i r="2">
      <x v="1"/>
    </i>
    <i t="grand">
      <x/>
    </i>
  </rowItems>
  <colFields count="2">
    <field x="13"/>
    <field x="1"/>
  </colFields>
  <colItems count="5">
    <i>
      <x/>
      <x v="1"/>
    </i>
    <i r="1">
      <x v="10"/>
    </i>
    <i r="1">
      <x v="12"/>
    </i>
    <i>
      <x v="2"/>
      <x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17" totalsRowShown="0" headerRowDxfId="110" dataDxfId="109">
  <autoFilter ref="A2:M17"/>
  <sortState ref="A2:Q1336">
    <sortCondition ref="B1316"/>
  </sortState>
  <tableColumns count="13">
    <tableColumn id="1" name="Compte" dataDxfId="108" totalsRowDxfId="107"/>
    <tableColumn id="3" name="Date" dataDxfId="106" totalsRowDxfId="105"/>
    <tableColumn id="8" name="Type d'opération" dataDxfId="104" totalsRowDxfId="103"/>
    <tableColumn id="4" name="Tiers" dataDxfId="102" totalsRowDxfId="101"/>
    <tableColumn id="5" name="Libellés principaux" dataDxfId="100" totalsRowDxfId="99"/>
    <tableColumn id="9" name="Libellés secondaires" dataDxfId="98" totalsRowDxfId="97"/>
    <tableColumn id="10" name="Solde Réel / Solde banque" dataDxfId="96" totalsRowDxfId="95"/>
    <tableColumn id="2" name="Crédit" dataDxfId="94" totalsRowDxfId="93"/>
    <tableColumn id="6" name="Débit" dataDxfId="92" totalsRowDxfId="91"/>
    <tableColumn id="12" name="Solde Courant" dataDxfId="90" totalsRowDxfId="89">
      <calculatedColumnFormula>Tableau1[[#This Row],[Crédit]]+Tableau1[[#This Row],[Débit]]</calculatedColumnFormula>
    </tableColumn>
    <tableColumn id="11" name="Crédit/Débit" dataDxfId="88" totalsRowDxfId="87">
      <calculatedColumnFormula>IF(Tableau1[[#This Row],[Crédit]]&lt;&gt;"","Crédit",IF(Tableau1[[#This Row],[Débit]]&lt;&gt;"","Débit",""))</calculatedColumnFormula>
    </tableColumn>
    <tableColumn id="13" name="Solde Cumulé" dataDxfId="86" totalsRowDxfId="85"/>
    <tableColumn id="7" name="Note" dataDxfId="84" totalsRowDxfId="8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82" dataDxfId="80" headerRowBorderDxfId="81" tableBorderDxfId="79" totalsRowBorderDxfId="78">
  <autoFilter ref="A1:S8"/>
  <tableColumns count="19">
    <tableColumn id="1" name="Compte"/>
    <tableColumn id="2" name="Date" dataDxfId="77"/>
    <tableColumn id="3" name="Type d'opération" dataDxfId="76"/>
    <tableColumn id="4" name="Tiers" dataDxfId="75"/>
    <tableColumn id="5" name="Libellés principaux" dataDxfId="74"/>
    <tableColumn id="6" name="Libellés secondaires" dataDxfId="73"/>
    <tableColumn id="9" name="Opération" dataDxfId="72"/>
    <tableColumn id="7" name="Janvier" dataDxfId="71"/>
    <tableColumn id="8" name="Février" dataDxfId="70"/>
    <tableColumn id="10" name="Mars" dataDxfId="69"/>
    <tableColumn id="11" name="Avril" dataDxfId="68"/>
    <tableColumn id="12" name="Mai" dataDxfId="67"/>
    <tableColumn id="13" name="Juin" dataDxfId="66"/>
    <tableColumn id="14" name="Juillet" dataDxfId="65"/>
    <tableColumn id="15" name="Août" dataDxfId="64"/>
    <tableColumn id="16" name="Septembre" dataDxfId="63"/>
    <tableColumn id="17" name="Octobre" dataDxfId="62"/>
    <tableColumn id="18" name="Novembre" dataDxfId="61"/>
    <tableColumn id="19" name="Décembre" dataDxfId="60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J3" totalsRowShown="0" headerRowDxfId="59" dataDxfId="58">
  <autoFilter ref="A1:J3"/>
  <tableColumns count="10">
    <tableColumn id="1" name="Date" dataDxfId="57"/>
    <tableColumn id="8" name="Conducteur" dataDxfId="56"/>
    <tableColumn id="9" name="Voiture" dataDxfId="55"/>
    <tableColumn id="2" name="Tiers" dataDxfId="54"/>
    <tableColumn id="3" name="Débit" dataDxfId="53"/>
    <tableColumn id="4" name="Distance parcourue" dataDxfId="52"/>
    <tableColumn id="5" name="Litre" dataDxfId="51"/>
    <tableColumn id="6" name="Tarif du litre" dataDxfId="50"/>
    <tableColumn id="7" name="Litre/100Km" dataDxfId="49">
      <calculatedColumnFormula>Tableau4[[#This Row],[Distance parcourue]]/100</calculatedColumnFormula>
    </tableColumn>
    <tableColumn id="10" name="Note" dataDxfId="4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47" dataDxfId="45" headerRowBorderDxfId="46" tableBorderDxfId="44">
  <autoFilter ref="A3:AC4"/>
  <tableColumns count="29">
    <tableColumn id="1" name="Compte" dataDxfId="43"/>
    <tableColumn id="2" name="Tiers" dataDxfId="42"/>
    <tableColumn id="3" name="Libellés principaux" dataDxfId="41"/>
    <tableColumn id="4" name="Libellés secondaires" dataDxfId="40"/>
    <tableColumn id="29" name="Total budgété">
      <calculatedColumnFormula>SUM(Tableau3[[#This Row],[Janvier]:[Décembre]])</calculatedColumnFormula>
    </tableColumn>
    <tableColumn id="5" name="Janvier" dataDxfId="39"/>
    <tableColumn id="6" name="Février" dataDxfId="38"/>
    <tableColumn id="7" name="Mars" dataDxfId="37"/>
    <tableColumn id="8" name="Avril" dataDxfId="36"/>
    <tableColumn id="9" name="Mai" dataDxfId="35"/>
    <tableColumn id="10" name="Juin" dataDxfId="34"/>
    <tableColumn id="11" name="Juillet" dataDxfId="33"/>
    <tableColumn id="12" name="Août" dataDxfId="32"/>
    <tableColumn id="13" name="Septembre" dataDxfId="31"/>
    <tableColumn id="14" name="Octobre" dataDxfId="30"/>
    <tableColumn id="15" name="Novembre" dataDxfId="29"/>
    <tableColumn id="16" name="Décembre" dataDxfId="28"/>
    <tableColumn id="17" name="Janvier1" dataDxfId="27">
      <calculatedColumnFormula>F4-SUMPRODUCT((Libellés_principaux=$C4)*(Libellés_secondaires=$D4)*(Débit))</calculatedColumnFormula>
    </tableColumn>
    <tableColumn id="18" name="Février2" dataDxfId="26">
      <calculatedColumnFormula>G4-SUMPRODUCT((Libellés_principaux=$C4)*(Libellés_secondaires=$D4)*(Débit))</calculatedColumnFormula>
    </tableColumn>
    <tableColumn id="19" name="Mars3" dataDxfId="25">
      <calculatedColumnFormula>H4-SUMPRODUCT((Libellés_principaux=$C4)*(Libellés_secondaires=$D4)*(Débit))</calculatedColumnFormula>
    </tableColumn>
    <tableColumn id="20" name="Avril4" dataDxfId="24">
      <calculatedColumnFormula>I4-SUMPRODUCT((Libellés_principaux=$C4)*(Libellés_secondaires=$D4)*(Débit))</calculatedColumnFormula>
    </tableColumn>
    <tableColumn id="21" name="Mai5" dataDxfId="23">
      <calculatedColumnFormula>J4-SUMPRODUCT((Libellés_principaux=$C4)*(Libellés_secondaires=$D4)*(Débit))</calculatedColumnFormula>
    </tableColumn>
    <tableColumn id="22" name="Juin6" dataDxfId="22">
      <calculatedColumnFormula>K4-SUMPRODUCT((Libellés_principaux=$C4)*(Libellés_secondaires=$D4)*(Débit))</calculatedColumnFormula>
    </tableColumn>
    <tableColumn id="23" name="Juillet7" dataDxfId="21">
      <calculatedColumnFormula>L4-SUMPRODUCT((Libellés_principaux=$C4)*(Libellés_secondaires=$D4)*(Débit))</calculatedColumnFormula>
    </tableColumn>
    <tableColumn id="24" name="Août8" dataDxfId="20">
      <calculatedColumnFormula>M4-SUMPRODUCT((Libellés_principaux=$C4)*(Libellés_secondaires=$D4)*(Débit))</calculatedColumnFormula>
    </tableColumn>
    <tableColumn id="25" name="Septembre9" dataDxfId="19">
      <calculatedColumnFormula>N4-SUMPRODUCT((Libellés_principaux=$C4)*(Libellés_secondaires=$D4)*(Débit))</calculatedColumnFormula>
    </tableColumn>
    <tableColumn id="26" name="Octobre10" dataDxfId="18">
      <calculatedColumnFormula>O4-SUMPRODUCT((Libellés_principaux=$C4)*(Libellés_secondaires=$D4)*(Débit))</calculatedColumnFormula>
    </tableColumn>
    <tableColumn id="27" name="Novembre11" dataDxfId="17">
      <calculatedColumnFormula>P4-SUMPRODUCT((Libellés_principaux=$C4)*(Libellés_secondaires=$D4)*(Débit))</calculatedColumnFormula>
    </tableColumn>
    <tableColumn id="28" name="Décembre12" dataDxfId="16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Microsoft_Word_97_-_2003_Document2.doc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activeCell="F28" sqref="F28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3">
      <c r="A1" s="3" t="s">
        <v>120</v>
      </c>
      <c r="B1" s="3" t="s">
        <v>123</v>
      </c>
      <c r="C1" s="3" t="s">
        <v>125</v>
      </c>
    </row>
    <row r="2" spans="1:3">
      <c r="B2" t="s">
        <v>129</v>
      </c>
      <c r="C2" t="s">
        <v>130</v>
      </c>
    </row>
    <row r="3" spans="1:3">
      <c r="A3" s="3" t="s">
        <v>2</v>
      </c>
    </row>
    <row r="4" spans="1:3">
      <c r="A4" t="s">
        <v>14</v>
      </c>
      <c r="B4" s="38">
        <v>20</v>
      </c>
      <c r="C4" s="57">
        <v>20</v>
      </c>
    </row>
    <row r="5" spans="1:3">
      <c r="A5" t="s">
        <v>76</v>
      </c>
      <c r="B5" s="38">
        <v>100</v>
      </c>
      <c r="C5" s="57">
        <v>100</v>
      </c>
    </row>
    <row r="6" spans="1:3">
      <c r="A6" t="s">
        <v>100</v>
      </c>
      <c r="B6" s="38">
        <v>100</v>
      </c>
      <c r="C6" s="57">
        <v>100</v>
      </c>
    </row>
    <row r="7" spans="1:3">
      <c r="A7" t="s">
        <v>13</v>
      </c>
      <c r="B7" s="38">
        <v>95</v>
      </c>
      <c r="C7" s="57">
        <v>95</v>
      </c>
    </row>
    <row r="8" spans="1:3">
      <c r="A8" t="s">
        <v>15</v>
      </c>
      <c r="B8" s="38">
        <v>100</v>
      </c>
      <c r="C8" s="57">
        <v>100</v>
      </c>
    </row>
    <row r="9" spans="1:3">
      <c r="A9" t="s">
        <v>16</v>
      </c>
      <c r="B9" s="38">
        <v>100</v>
      </c>
      <c r="C9" s="57">
        <v>100</v>
      </c>
    </row>
    <row r="10" spans="1:3">
      <c r="A10" t="s">
        <v>99</v>
      </c>
      <c r="B10" s="38">
        <v>85</v>
      </c>
      <c r="C10" s="57">
        <v>85</v>
      </c>
    </row>
    <row r="11" spans="1:3">
      <c r="A11" t="s">
        <v>17</v>
      </c>
      <c r="B11" s="38">
        <v>100</v>
      </c>
      <c r="C11" s="57">
        <v>100</v>
      </c>
    </row>
    <row r="12" spans="1:3">
      <c r="A12" t="s">
        <v>130</v>
      </c>
      <c r="B12" s="38">
        <v>700</v>
      </c>
      <c r="C12" s="38">
        <v>700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9"/>
  <sheetViews>
    <sheetView workbookViewId="0">
      <selection activeCell="F33" sqref="F33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7" width="13.28515625" bestFit="1" customWidth="1"/>
    <col min="8" max="8" width="13.140625" bestFit="1" customWidth="1"/>
    <col min="9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8">
      <c r="A1" s="3" t="s">
        <v>2</v>
      </c>
      <c r="B1" t="s">
        <v>117</v>
      </c>
    </row>
    <row r="3" spans="1:8">
      <c r="A3" s="3" t="s">
        <v>120</v>
      </c>
      <c r="D3" s="3" t="s">
        <v>123</v>
      </c>
      <c r="E3" s="3" t="s">
        <v>0</v>
      </c>
    </row>
    <row r="4" spans="1:8">
      <c r="D4" t="s">
        <v>129</v>
      </c>
      <c r="G4" t="s">
        <v>193</v>
      </c>
      <c r="H4" t="s">
        <v>8</v>
      </c>
    </row>
    <row r="5" spans="1:8">
      <c r="A5" s="3" t="s">
        <v>18</v>
      </c>
      <c r="B5" s="3" t="s">
        <v>19</v>
      </c>
      <c r="C5" s="3" t="s">
        <v>121</v>
      </c>
      <c r="D5" t="s">
        <v>194</v>
      </c>
      <c r="E5" t="s">
        <v>179</v>
      </c>
      <c r="F5" t="s">
        <v>182</v>
      </c>
      <c r="G5" t="s">
        <v>183</v>
      </c>
    </row>
    <row r="6" spans="1:8">
      <c r="A6" t="s">
        <v>29</v>
      </c>
      <c r="D6" s="38"/>
      <c r="E6" s="38">
        <v>-30</v>
      </c>
      <c r="F6" s="38"/>
      <c r="G6" s="38"/>
      <c r="H6" s="38">
        <v>-30</v>
      </c>
    </row>
    <row r="7" spans="1:8">
      <c r="B7" t="s">
        <v>30</v>
      </c>
      <c r="D7" s="38"/>
      <c r="E7" s="38">
        <v>-30</v>
      </c>
      <c r="F7" s="38"/>
      <c r="G7" s="38"/>
      <c r="H7" s="38">
        <v>-30</v>
      </c>
    </row>
    <row r="8" spans="1:8">
      <c r="C8" t="s">
        <v>12</v>
      </c>
      <c r="D8" s="38"/>
      <c r="E8" s="38">
        <v>-30</v>
      </c>
      <c r="F8" s="38"/>
      <c r="G8" s="38"/>
      <c r="H8" s="38">
        <v>-30</v>
      </c>
    </row>
    <row r="9" spans="1:8">
      <c r="A9" t="s">
        <v>39</v>
      </c>
      <c r="D9" s="38"/>
      <c r="E9" s="38">
        <v>-25</v>
      </c>
      <c r="F9" s="38"/>
      <c r="G9" s="38"/>
      <c r="H9" s="38">
        <v>-25</v>
      </c>
    </row>
    <row r="10" spans="1:8">
      <c r="B10" t="s">
        <v>43</v>
      </c>
      <c r="D10" s="38"/>
      <c r="E10" s="38">
        <v>-25</v>
      </c>
      <c r="F10" s="38"/>
      <c r="G10" s="38"/>
      <c r="H10" s="38">
        <v>-25</v>
      </c>
    </row>
    <row r="11" spans="1:8">
      <c r="C11" t="s">
        <v>12</v>
      </c>
      <c r="D11" s="38"/>
      <c r="E11" s="38">
        <v>-25</v>
      </c>
      <c r="F11" s="38"/>
      <c r="G11" s="38"/>
      <c r="H11" s="38">
        <v>-25</v>
      </c>
    </row>
    <row r="12" spans="1:8">
      <c r="A12" t="s">
        <v>105</v>
      </c>
      <c r="D12" s="38"/>
      <c r="E12" s="38">
        <v>0</v>
      </c>
      <c r="F12" s="38"/>
      <c r="G12" s="38"/>
      <c r="H12" s="38">
        <v>0</v>
      </c>
    </row>
    <row r="13" spans="1:8">
      <c r="B13" t="s">
        <v>14</v>
      </c>
      <c r="D13" s="38"/>
      <c r="E13" s="38">
        <v>50</v>
      </c>
      <c r="F13" s="38"/>
      <c r="G13" s="38"/>
      <c r="H13" s="38">
        <v>50</v>
      </c>
    </row>
    <row r="14" spans="1:8">
      <c r="C14" t="s">
        <v>11</v>
      </c>
      <c r="D14" s="38"/>
      <c r="E14" s="38">
        <v>50</v>
      </c>
      <c r="F14" s="38"/>
      <c r="G14" s="38"/>
      <c r="H14" s="38">
        <v>50</v>
      </c>
    </row>
    <row r="15" spans="1:8">
      <c r="B15" t="s">
        <v>13</v>
      </c>
      <c r="D15" s="38"/>
      <c r="E15" s="38">
        <v>-50</v>
      </c>
      <c r="F15" s="38"/>
      <c r="G15" s="38"/>
      <c r="H15" s="38">
        <v>-50</v>
      </c>
    </row>
    <row r="16" spans="1:8">
      <c r="C16" t="s">
        <v>12</v>
      </c>
      <c r="D16" s="38"/>
      <c r="E16" s="38">
        <v>-50</v>
      </c>
      <c r="F16" s="38"/>
      <c r="G16" s="38"/>
      <c r="H16" s="38">
        <v>-50</v>
      </c>
    </row>
    <row r="17" spans="1:8">
      <c r="A17" t="s">
        <v>183</v>
      </c>
      <c r="D17" s="38"/>
      <c r="E17" s="38"/>
      <c r="F17" s="38">
        <v>800</v>
      </c>
      <c r="G17" s="38"/>
      <c r="H17" s="38">
        <v>800</v>
      </c>
    </row>
    <row r="18" spans="1:8">
      <c r="B18" t="s">
        <v>183</v>
      </c>
      <c r="D18" s="38"/>
      <c r="E18" s="38"/>
      <c r="F18" s="38">
        <v>800</v>
      </c>
      <c r="G18" s="38"/>
      <c r="H18" s="38">
        <v>800</v>
      </c>
    </row>
    <row r="19" spans="1:8">
      <c r="C19" t="s">
        <v>11</v>
      </c>
      <c r="D19" s="38"/>
      <c r="E19" s="38"/>
      <c r="F19" s="38">
        <v>800</v>
      </c>
      <c r="G19" s="38"/>
      <c r="H19" s="38">
        <v>800</v>
      </c>
    </row>
    <row r="20" spans="1:8">
      <c r="C20" t="s">
        <v>183</v>
      </c>
      <c r="D20" s="38"/>
      <c r="E20" s="38"/>
      <c r="F20" s="38"/>
      <c r="G20" s="38"/>
      <c r="H20" s="38"/>
    </row>
    <row r="21" spans="1:8">
      <c r="A21" t="s">
        <v>63</v>
      </c>
      <c r="D21" s="38"/>
      <c r="E21" s="38">
        <v>-15</v>
      </c>
      <c r="F21" s="38"/>
      <c r="G21" s="38"/>
      <c r="H21" s="38">
        <v>-15</v>
      </c>
    </row>
    <row r="22" spans="1:8">
      <c r="B22" t="s">
        <v>65</v>
      </c>
      <c r="D22" s="38"/>
      <c r="E22" s="38">
        <v>-15</v>
      </c>
      <c r="F22" s="38"/>
      <c r="G22" s="38"/>
      <c r="H22" s="38">
        <v>-15</v>
      </c>
    </row>
    <row r="23" spans="1:8">
      <c r="C23" t="s">
        <v>12</v>
      </c>
      <c r="D23" s="38"/>
      <c r="E23" s="38">
        <v>-15</v>
      </c>
      <c r="F23" s="38"/>
      <c r="G23" s="38"/>
      <c r="H23" s="38">
        <v>-15</v>
      </c>
    </row>
    <row r="24" spans="1:8">
      <c r="A24" t="s">
        <v>70</v>
      </c>
      <c r="D24" s="38">
        <v>0</v>
      </c>
      <c r="E24" s="38">
        <v>-30</v>
      </c>
      <c r="F24" s="38"/>
      <c r="G24" s="38"/>
      <c r="H24" s="38">
        <v>-30</v>
      </c>
    </row>
    <row r="25" spans="1:8">
      <c r="B25" t="s">
        <v>71</v>
      </c>
      <c r="D25" s="38"/>
      <c r="E25" s="38">
        <v>-30</v>
      </c>
      <c r="F25" s="38"/>
      <c r="G25" s="38"/>
      <c r="H25" s="38">
        <v>-30</v>
      </c>
    </row>
    <row r="26" spans="1:8">
      <c r="C26" t="s">
        <v>12</v>
      </c>
      <c r="D26" s="38"/>
      <c r="E26" s="38">
        <v>-30</v>
      </c>
      <c r="F26" s="38"/>
      <c r="G26" s="38"/>
      <c r="H26" s="38">
        <v>-30</v>
      </c>
    </row>
    <row r="27" spans="1:8">
      <c r="B27" t="s">
        <v>69</v>
      </c>
      <c r="D27" s="38">
        <v>0</v>
      </c>
      <c r="E27" s="38"/>
      <c r="F27" s="38"/>
      <c r="G27" s="38"/>
      <c r="H27" s="38">
        <v>0</v>
      </c>
    </row>
    <row r="28" spans="1:8">
      <c r="C28" t="s">
        <v>12</v>
      </c>
      <c r="D28" s="38">
        <v>0</v>
      </c>
      <c r="E28" s="38"/>
      <c r="F28" s="38"/>
      <c r="G28" s="38"/>
      <c r="H28" s="38">
        <v>0</v>
      </c>
    </row>
    <row r="29" spans="1:8">
      <c r="A29" t="s">
        <v>8</v>
      </c>
      <c r="D29" s="38">
        <v>0</v>
      </c>
      <c r="E29" s="38">
        <v>-100</v>
      </c>
      <c r="F29" s="38">
        <v>800</v>
      </c>
      <c r="G29" s="38"/>
      <c r="H29" s="38">
        <v>700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"/>
  <sheetViews>
    <sheetView tabSelected="1" workbookViewId="0">
      <pane ySplit="2" topLeftCell="A3" activePane="bottomLeft" state="frozen"/>
      <selection pane="bottomLeft" activeCell="E10" sqref="E10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56" customWidth="1"/>
    <col min="8" max="8" width="11.42578125" style="44"/>
    <col min="9" max="10" width="14.140625" style="41" customWidth="1"/>
    <col min="12" max="12" width="11.42578125" style="103"/>
    <col min="13" max="13" width="11.7109375" style="1" customWidth="1"/>
    <col min="14" max="16384" width="11.42578125" style="1"/>
  </cols>
  <sheetData>
    <row r="1" spans="1:13" ht="36.75" customHeight="1">
      <c r="A1" s="135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Vendredi 30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</row>
    <row r="2" spans="1:13" s="24" customFormat="1" ht="39.75" customHeight="1">
      <c r="A2" s="24" t="s">
        <v>2</v>
      </c>
      <c r="B2" s="25" t="s">
        <v>0</v>
      </c>
      <c r="C2" s="25" t="s">
        <v>91</v>
      </c>
      <c r="D2" s="24" t="s">
        <v>1</v>
      </c>
      <c r="E2" s="24" t="s">
        <v>18</v>
      </c>
      <c r="F2" s="24" t="s">
        <v>19</v>
      </c>
      <c r="G2" s="24" t="s">
        <v>124</v>
      </c>
      <c r="H2" s="24" t="s">
        <v>11</v>
      </c>
      <c r="I2" s="24" t="s">
        <v>12</v>
      </c>
      <c r="J2" s="24" t="s">
        <v>118</v>
      </c>
      <c r="K2" s="24" t="s">
        <v>121</v>
      </c>
      <c r="L2" s="24" t="s">
        <v>167</v>
      </c>
      <c r="M2" s="24" t="s">
        <v>10</v>
      </c>
    </row>
    <row r="3" spans="1:13">
      <c r="A3" s="1" t="s">
        <v>14</v>
      </c>
      <c r="B3" s="52">
        <v>42369</v>
      </c>
      <c r="F3" s="22"/>
      <c r="G3" s="56" t="s">
        <v>122</v>
      </c>
      <c r="H3" s="41">
        <v>100</v>
      </c>
      <c r="I3" s="45"/>
      <c r="J3" s="45">
        <f>Tableau1[[#This Row],[Crédit]]+Tableau1[[#This Row],[Débit]]</f>
        <v>100</v>
      </c>
      <c r="K3" s="53" t="str">
        <f>IF(Tableau1[[#This Row],[Crédit]]&lt;&gt;"","Crédit",IF(Tableau1[[#This Row],[Débit]]&lt;&gt;"","Débit",""))</f>
        <v>Crédit</v>
      </c>
      <c r="L3" s="104">
        <f t="shared" ref="L3:L12" ca="1" si="0">IF(H3-SUMPRODUCT((Choix1=$E3)*(Choix2=F3)*(I3))&lt;0,0,H3-SUMPRODUCT((Choix1=$E3)*(Choix2=F3)*(I3)))</f>
        <v>100</v>
      </c>
      <c r="M3" s="4"/>
    </row>
    <row r="4" spans="1:13">
      <c r="A4" s="1" t="s">
        <v>76</v>
      </c>
      <c r="B4" s="52">
        <v>42369</v>
      </c>
      <c r="F4" s="22"/>
      <c r="G4" s="56" t="s">
        <v>122</v>
      </c>
      <c r="H4" s="41">
        <v>100</v>
      </c>
      <c r="I4" s="45"/>
      <c r="J4" s="45">
        <f>Tableau1[[#This Row],[Crédit]]+Tableau1[[#This Row],[Débit]]</f>
        <v>100</v>
      </c>
      <c r="K4" s="53" t="str">
        <f>IF(Tableau1[[#This Row],[Crédit]]&lt;&gt;"","Crédit",IF(Tableau1[[#This Row],[Débit]]&lt;&gt;"","Débit",""))</f>
        <v>Crédit</v>
      </c>
      <c r="L4" s="104">
        <f t="shared" ca="1" si="0"/>
        <v>100</v>
      </c>
      <c r="M4" s="4"/>
    </row>
    <row r="5" spans="1:13">
      <c r="A5" s="1" t="s">
        <v>100</v>
      </c>
      <c r="B5" s="52">
        <v>42369</v>
      </c>
      <c r="D5" s="17"/>
      <c r="F5" s="22"/>
      <c r="G5" s="56" t="s">
        <v>122</v>
      </c>
      <c r="H5" s="42">
        <v>100</v>
      </c>
      <c r="I5" s="46"/>
      <c r="J5" s="46">
        <f>Tableau1[[#This Row],[Crédit]]+Tableau1[[#This Row],[Débit]]</f>
        <v>100</v>
      </c>
      <c r="K5" s="53" t="str">
        <f>IF(Tableau1[[#This Row],[Crédit]]&lt;&gt;"","Crédit",IF(Tableau1[[#This Row],[Débit]]&lt;&gt;"","Débit",""))</f>
        <v>Crédit</v>
      </c>
      <c r="L5" s="104">
        <f t="shared" ca="1" si="0"/>
        <v>100</v>
      </c>
      <c r="M5" s="4"/>
    </row>
    <row r="6" spans="1:13">
      <c r="A6" s="1" t="s">
        <v>13</v>
      </c>
      <c r="B6" s="52">
        <v>42369</v>
      </c>
      <c r="F6" s="22"/>
      <c r="G6" s="56" t="s">
        <v>122</v>
      </c>
      <c r="H6" s="41">
        <v>100</v>
      </c>
      <c r="I6" s="45"/>
      <c r="J6" s="45">
        <f>Tableau1[[#This Row],[Crédit]]+Tableau1[[#This Row],[Débit]]</f>
        <v>100</v>
      </c>
      <c r="K6" s="53" t="str">
        <f>IF(Tableau1[[#This Row],[Crédit]]&lt;&gt;"","Crédit",IF(Tableau1[[#This Row],[Débit]]&lt;&gt;"","Débit",""))</f>
        <v>Crédit</v>
      </c>
      <c r="L6" s="104">
        <f t="shared" ca="1" si="0"/>
        <v>100</v>
      </c>
      <c r="M6" s="4"/>
    </row>
    <row r="7" spans="1:13">
      <c r="A7" s="1" t="s">
        <v>15</v>
      </c>
      <c r="B7" s="52">
        <v>42369</v>
      </c>
      <c r="F7" s="22"/>
      <c r="G7" s="56" t="s">
        <v>122</v>
      </c>
      <c r="H7" s="41">
        <v>100</v>
      </c>
      <c r="J7" s="41">
        <f>Tableau1[[#This Row],[Crédit]]+Tableau1[[#This Row],[Débit]]</f>
        <v>100</v>
      </c>
      <c r="K7" s="54" t="str">
        <f>IF(Tableau1[[#This Row],[Crédit]]&lt;&gt;"","Crédit",IF(Tableau1[[#This Row],[Débit]]&lt;&gt;"","Débit",""))</f>
        <v>Crédit</v>
      </c>
      <c r="L7" s="104">
        <f t="shared" ca="1" si="0"/>
        <v>100</v>
      </c>
      <c r="M7" s="4"/>
    </row>
    <row r="8" spans="1:13">
      <c r="A8" s="1" t="s">
        <v>16</v>
      </c>
      <c r="B8" s="52">
        <v>42369</v>
      </c>
      <c r="F8" s="22"/>
      <c r="G8" s="56" t="s">
        <v>122</v>
      </c>
      <c r="H8" s="41">
        <v>100</v>
      </c>
      <c r="J8" s="41">
        <f>Tableau1[[#This Row],[Crédit]]+Tableau1[[#This Row],[Débit]]</f>
        <v>100</v>
      </c>
      <c r="K8" s="54" t="str">
        <f>IF(Tableau1[[#This Row],[Crédit]]&lt;&gt;"","Crédit",IF(Tableau1[[#This Row],[Débit]]&lt;&gt;"","Débit",""))</f>
        <v>Crédit</v>
      </c>
      <c r="L8" s="104">
        <f ca="1">IF(H8-SUMPRODUCT((Choix1=$E8)*(Choix2=F8)*(I8))&lt;0,0,H8-SUMPRODUCT((Choix1=$E8)*(Choix2=F8)*(I8)))</f>
        <v>100</v>
      </c>
      <c r="M8" s="4"/>
    </row>
    <row r="9" spans="1:13">
      <c r="A9" s="1" t="s">
        <v>99</v>
      </c>
      <c r="B9" s="52">
        <v>42369</v>
      </c>
      <c r="D9" s="17"/>
      <c r="F9" s="22"/>
      <c r="G9" s="56" t="s">
        <v>122</v>
      </c>
      <c r="H9" s="42">
        <v>100</v>
      </c>
      <c r="I9" s="42"/>
      <c r="J9" s="42">
        <f>Tableau1[[#This Row],[Crédit]]+Tableau1[[#This Row],[Débit]]</f>
        <v>100</v>
      </c>
      <c r="K9" s="54" t="str">
        <f>IF(Tableau1[[#This Row],[Crédit]]&lt;&gt;"","Crédit",IF(Tableau1[[#This Row],[Débit]]&lt;&gt;"","Débit",""))</f>
        <v>Crédit</v>
      </c>
      <c r="L9" s="104">
        <f t="shared" ca="1" si="0"/>
        <v>100</v>
      </c>
      <c r="M9" s="4"/>
    </row>
    <row r="10" spans="1:13">
      <c r="A10" s="1" t="s">
        <v>17</v>
      </c>
      <c r="B10" s="52">
        <v>42369</v>
      </c>
      <c r="F10" s="22"/>
      <c r="G10" s="56" t="s">
        <v>122</v>
      </c>
      <c r="H10" s="41">
        <v>100</v>
      </c>
      <c r="J10" s="41">
        <f>Tableau1[[#This Row],[Crédit]]+Tableau1[[#This Row],[Débit]]</f>
        <v>100</v>
      </c>
      <c r="K10" s="54" t="str">
        <f>IF(Tableau1[[#This Row],[Crédit]]&lt;&gt;"","Crédit",IF(Tableau1[[#This Row],[Débit]]&lt;&gt;"","Débit",""))</f>
        <v>Crédit</v>
      </c>
      <c r="L10" s="104">
        <f t="shared" ca="1" si="0"/>
        <v>100</v>
      </c>
      <c r="M10" s="4"/>
    </row>
    <row r="11" spans="1:13">
      <c r="A11" s="5" t="s">
        <v>14</v>
      </c>
      <c r="B11" s="23">
        <v>42302</v>
      </c>
      <c r="C11" s="23" t="s">
        <v>94</v>
      </c>
      <c r="D11" s="5" t="s">
        <v>175</v>
      </c>
      <c r="E11" s="119" t="s">
        <v>105</v>
      </c>
      <c r="F11" s="26" t="s">
        <v>13</v>
      </c>
      <c r="G11" s="118"/>
      <c r="H11" s="43"/>
      <c r="I11" s="43">
        <v>-50</v>
      </c>
      <c r="J11" s="43">
        <f>Tableau1[[#This Row],[Crédit]]+Tableau1[[#This Row],[Débit]]</f>
        <v>-50</v>
      </c>
      <c r="K11" s="55" t="str">
        <f>IF(Tableau1[[#This Row],[Crédit]]&lt;&gt;"","Crédit",IF(Tableau1[[#This Row],[Débit]]&lt;&gt;"","Débit",""))</f>
        <v>Débit</v>
      </c>
      <c r="L11" s="104">
        <f t="shared" ca="1" si="0"/>
        <v>0</v>
      </c>
      <c r="M11" s="4"/>
    </row>
    <row r="12" spans="1:13">
      <c r="A12" s="5" t="s">
        <v>13</v>
      </c>
      <c r="B12" s="23">
        <v>42302</v>
      </c>
      <c r="C12" s="23" t="s">
        <v>93</v>
      </c>
      <c r="D12" s="5" t="s">
        <v>175</v>
      </c>
      <c r="E12" s="119" t="s">
        <v>105</v>
      </c>
      <c r="F12" s="26" t="s">
        <v>14</v>
      </c>
      <c r="G12" s="118"/>
      <c r="H12" s="43">
        <v>50</v>
      </c>
      <c r="I12" s="43"/>
      <c r="J12" s="43">
        <f>Tableau1[[#This Row],[Crédit]]+Tableau1[[#This Row],[Débit]]</f>
        <v>50</v>
      </c>
      <c r="K12" s="55" t="s">
        <v>11</v>
      </c>
      <c r="L12" s="104">
        <f t="shared" ca="1" si="0"/>
        <v>50</v>
      </c>
      <c r="M12" s="27"/>
    </row>
    <row r="13" spans="1:13">
      <c r="A13" s="5" t="s">
        <v>14</v>
      </c>
      <c r="B13" s="23">
        <v>42303</v>
      </c>
      <c r="C13" s="23" t="s">
        <v>92</v>
      </c>
      <c r="D13" s="26" t="s">
        <v>178</v>
      </c>
      <c r="E13" s="26" t="s">
        <v>29</v>
      </c>
      <c r="F13" s="26" t="s">
        <v>30</v>
      </c>
      <c r="G13" s="118"/>
      <c r="H13" s="43"/>
      <c r="I13" s="43">
        <v>-30</v>
      </c>
      <c r="J13" s="43">
        <f>Tableau1[[#This Row],[Crédit]]+Tableau1[[#This Row],[Débit]]</f>
        <v>-30</v>
      </c>
      <c r="K13" s="55" t="str">
        <f>IF(Tableau1[[#This Row],[Crédit]]&lt;&gt;"","Crédit",IF(Tableau1[[#This Row],[Débit]]&lt;&gt;"","Débit",""))</f>
        <v>Débit</v>
      </c>
      <c r="L13" s="120"/>
      <c r="M13" s="27"/>
    </row>
    <row r="14" spans="1:13">
      <c r="A14" s="5" t="s">
        <v>13</v>
      </c>
      <c r="B14" s="23">
        <v>42304</v>
      </c>
      <c r="C14" s="23" t="s">
        <v>149</v>
      </c>
      <c r="D14" s="5" t="s">
        <v>40</v>
      </c>
      <c r="E14" s="26" t="s">
        <v>39</v>
      </c>
      <c r="F14" s="26" t="s">
        <v>43</v>
      </c>
      <c r="G14" s="118"/>
      <c r="H14" s="43"/>
      <c r="I14" s="43">
        <v>-25</v>
      </c>
      <c r="J14" s="43">
        <f>Tableau1[[#This Row],[Crédit]]+Tableau1[[#This Row],[Débit]]</f>
        <v>-25</v>
      </c>
      <c r="K14" s="55" t="str">
        <f>IF(Tableau1[[#This Row],[Crédit]]&lt;&gt;"","Crédit",IF(Tableau1[[#This Row],[Débit]]&lt;&gt;"","Débit",""))</f>
        <v>Débit</v>
      </c>
      <c r="L14" s="120"/>
      <c r="M14" s="27"/>
    </row>
    <row r="15" spans="1:13" ht="25.5">
      <c r="A15" s="5" t="s">
        <v>99</v>
      </c>
      <c r="B15" s="23">
        <v>42305</v>
      </c>
      <c r="C15" s="23" t="s">
        <v>98</v>
      </c>
      <c r="D15" s="5" t="s">
        <v>180</v>
      </c>
      <c r="E15" s="26" t="s">
        <v>63</v>
      </c>
      <c r="F15" s="26" t="s">
        <v>65</v>
      </c>
      <c r="G15" s="118"/>
      <c r="H15" s="43"/>
      <c r="I15" s="43">
        <v>-15</v>
      </c>
      <c r="J15" s="43">
        <f>Tableau1[[#This Row],[Crédit]]+Tableau1[[#This Row],[Débit]]</f>
        <v>-15</v>
      </c>
      <c r="K15" s="55" t="str">
        <f>IF(Tableau1[[#This Row],[Crédit]]&lt;&gt;"","Crédit",IF(Tableau1[[#This Row],[Débit]]&lt;&gt;"","Débit",""))</f>
        <v>Débit</v>
      </c>
      <c r="L15" s="120"/>
      <c r="M15" s="27"/>
    </row>
    <row r="16" spans="1:13">
      <c r="A16" s="5" t="s">
        <v>13</v>
      </c>
      <c r="B16" s="23">
        <v>42306</v>
      </c>
      <c r="C16" s="23" t="s">
        <v>149</v>
      </c>
      <c r="D16" s="5" t="s">
        <v>181</v>
      </c>
      <c r="E16" s="26" t="s">
        <v>70</v>
      </c>
      <c r="F16" s="26" t="s">
        <v>71</v>
      </c>
      <c r="G16" s="118"/>
      <c r="H16" s="43"/>
      <c r="I16" s="43">
        <v>-30</v>
      </c>
      <c r="J16" s="43">
        <f>Tableau1[[#This Row],[Crédit]]+Tableau1[[#This Row],[Débit]]</f>
        <v>-30</v>
      </c>
      <c r="K16" s="55" t="str">
        <f>IF(Tableau1[[#This Row],[Crédit]]&lt;&gt;"","Crédit",IF(Tableau1[[#This Row],[Débit]]&lt;&gt;"","Débit",""))</f>
        <v>Débit</v>
      </c>
      <c r="L16" s="120"/>
      <c r="M16" s="27"/>
    </row>
    <row r="17" spans="1:13">
      <c r="A17" s="5" t="s">
        <v>100</v>
      </c>
      <c r="B17" s="23">
        <v>41255</v>
      </c>
      <c r="C17" s="23" t="s">
        <v>95</v>
      </c>
      <c r="D17" s="5" t="s">
        <v>195</v>
      </c>
      <c r="E17" s="26" t="s">
        <v>70</v>
      </c>
      <c r="F17" s="26" t="s">
        <v>69</v>
      </c>
      <c r="G17" s="118"/>
      <c r="H17" s="43"/>
      <c r="I17" s="43">
        <v>12.3</v>
      </c>
      <c r="J17" s="43" t="s">
        <v>71</v>
      </c>
      <c r="K17" s="55" t="str">
        <f>IF(Tableau1[[#This Row],[Crédit]]&lt;&gt;"","Crédit",IF(Tableau1[[#This Row],[Débit]]&lt;&gt;"","Débit",""))</f>
        <v>Débit</v>
      </c>
      <c r="L17" s="120"/>
      <c r="M17" s="27" t="s">
        <v>192</v>
      </c>
    </row>
  </sheetData>
  <sortState ref="A2:N771">
    <sortCondition ref="B1"/>
  </sortState>
  <dataConsolidate/>
  <mergeCells count="1">
    <mergeCell ref="A1:M1"/>
  </mergeCells>
  <conditionalFormatting sqref="I3:J1048576">
    <cfRule type="cellIs" dxfId="15" priority="45" operator="lessThan">
      <formula>0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W27"/>
  <sheetViews>
    <sheetView workbookViewId="0">
      <selection activeCell="E46" sqref="E46"/>
    </sheetView>
  </sheetViews>
  <sheetFormatPr baseColWidth="10" defaultRowHeight="12.75"/>
  <cols>
    <col min="1" max="2" width="15.85546875" bestFit="1" customWidth="1"/>
    <col min="3" max="3" width="15.5703125" bestFit="1" customWidth="1"/>
    <col min="4" max="4" width="14.85546875" bestFit="1" customWidth="1"/>
    <col min="5" max="5" width="15.5703125" bestFit="1" customWidth="1"/>
    <col min="6" max="6" width="20" bestFit="1" customWidth="1"/>
    <col min="7" max="7" width="19.7109375" bestFit="1" customWidth="1"/>
    <col min="8" max="8" width="10.5703125" bestFit="1" customWidth="1"/>
    <col min="9" max="9" width="13.42578125" bestFit="1" customWidth="1"/>
    <col min="10" max="10" width="9.42578125" customWidth="1"/>
    <col min="11" max="11" width="6.7109375" bestFit="1" customWidth="1"/>
    <col min="12" max="12" width="7.85546875" bestFit="1" customWidth="1"/>
    <col min="13" max="13" width="15.42578125" bestFit="1" customWidth="1"/>
  </cols>
  <sheetData>
    <row r="1" spans="1:49">
      <c r="A1" s="13" t="s">
        <v>18</v>
      </c>
      <c r="B1" s="15" t="s">
        <v>19</v>
      </c>
    </row>
    <row r="2" spans="1:49">
      <c r="A2" s="28" t="s">
        <v>105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1:49">
      <c r="A3" s="14" t="s">
        <v>6</v>
      </c>
      <c r="B3" s="6" t="s">
        <v>20</v>
      </c>
      <c r="C3" s="6" t="s">
        <v>21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</row>
    <row r="4" spans="1:49">
      <c r="A4" s="6" t="s">
        <v>22</v>
      </c>
      <c r="B4" s="6" t="s">
        <v>23</v>
      </c>
      <c r="C4" s="6" t="s">
        <v>6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>
      <c r="A5" s="7" t="s">
        <v>24</v>
      </c>
      <c r="B5" s="7" t="s">
        <v>25</v>
      </c>
      <c r="C5" s="7" t="s">
        <v>26</v>
      </c>
      <c r="D5" s="7" t="s">
        <v>27</v>
      </c>
      <c r="E5" s="7" t="s">
        <v>28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</row>
    <row r="6" spans="1:49">
      <c r="A6" s="7" t="s">
        <v>29</v>
      </c>
      <c r="B6" s="7" t="s">
        <v>30</v>
      </c>
      <c r="C6" s="7" t="s">
        <v>31</v>
      </c>
      <c r="D6" s="7" t="s">
        <v>32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</row>
    <row r="7" spans="1:49">
      <c r="A7" s="7" t="s">
        <v>33</v>
      </c>
      <c r="B7" s="7" t="s">
        <v>34</v>
      </c>
      <c r="C7" s="7" t="s">
        <v>35</v>
      </c>
      <c r="D7" s="7" t="s">
        <v>36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</row>
    <row r="8" spans="1:49">
      <c r="A8" s="7" t="s">
        <v>37</v>
      </c>
      <c r="B8" s="7" t="s">
        <v>38</v>
      </c>
      <c r="C8" s="7" t="s">
        <v>4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6"/>
      <c r="P8" s="7"/>
      <c r="Q8" s="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</row>
    <row r="9" spans="1:49">
      <c r="A9" s="7" t="s">
        <v>39</v>
      </c>
      <c r="B9" s="7" t="s">
        <v>40</v>
      </c>
      <c r="C9" s="7" t="s">
        <v>41</v>
      </c>
      <c r="D9" s="7" t="s">
        <v>42</v>
      </c>
      <c r="E9" s="7" t="s">
        <v>43</v>
      </c>
      <c r="F9" s="7" t="s">
        <v>6</v>
      </c>
      <c r="G9" s="7" t="s">
        <v>44</v>
      </c>
      <c r="H9" s="7" t="s">
        <v>45</v>
      </c>
      <c r="I9" s="7"/>
      <c r="J9" s="7"/>
      <c r="K9" s="7"/>
      <c r="L9" s="7"/>
      <c r="M9" s="7"/>
      <c r="N9" s="6"/>
      <c r="O9" s="6"/>
      <c r="P9" s="7"/>
      <c r="Q9" s="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</row>
    <row r="10" spans="1:49">
      <c r="A10" s="7" t="s">
        <v>9</v>
      </c>
      <c r="B10" s="7" t="s">
        <v>46</v>
      </c>
      <c r="C10" s="7" t="s">
        <v>47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</row>
    <row r="11" spans="1:49">
      <c r="A11" s="7" t="s">
        <v>7</v>
      </c>
      <c r="B11" s="7" t="s">
        <v>48</v>
      </c>
      <c r="C11" s="7" t="s">
        <v>49</v>
      </c>
      <c r="D11" s="7" t="s">
        <v>50</v>
      </c>
      <c r="E11" s="7" t="s">
        <v>51</v>
      </c>
      <c r="F11" s="7" t="s">
        <v>58</v>
      </c>
      <c r="G11" s="7" t="s">
        <v>53</v>
      </c>
      <c r="H11" s="7" t="s">
        <v>5</v>
      </c>
      <c r="I11" s="7" t="s">
        <v>54</v>
      </c>
      <c r="J11" s="7" t="s">
        <v>55</v>
      </c>
      <c r="K11" s="7" t="s">
        <v>56</v>
      </c>
      <c r="L11" s="7" t="s">
        <v>57</v>
      </c>
      <c r="M11" s="7" t="s">
        <v>52</v>
      </c>
      <c r="N11" s="7" t="s">
        <v>59</v>
      </c>
      <c r="O11" s="7"/>
      <c r="P11" s="7"/>
      <c r="Q11" s="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</row>
    <row r="12" spans="1:49">
      <c r="A12" s="7" t="s">
        <v>60</v>
      </c>
      <c r="B12" s="7" t="s">
        <v>61</v>
      </c>
      <c r="C12" s="7" t="s">
        <v>62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</row>
    <row r="13" spans="1:49">
      <c r="A13" s="7" t="s">
        <v>63</v>
      </c>
      <c r="B13" s="7" t="s">
        <v>64</v>
      </c>
      <c r="C13" s="7" t="s">
        <v>65</v>
      </c>
      <c r="D13" s="7" t="s">
        <v>66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</row>
    <row r="14" spans="1:49">
      <c r="A14" s="6" t="s">
        <v>67</v>
      </c>
      <c r="B14" s="6" t="s">
        <v>68</v>
      </c>
      <c r="C14" s="6" t="s">
        <v>69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  <c r="P14" s="7"/>
      <c r="Q14" s="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</row>
    <row r="15" spans="1:49" s="6" customFormat="1" ht="11.25">
      <c r="A15" s="7" t="s">
        <v>70</v>
      </c>
      <c r="B15" s="7" t="s">
        <v>68</v>
      </c>
      <c r="C15" s="7" t="s">
        <v>6</v>
      </c>
      <c r="D15" s="7" t="s">
        <v>71</v>
      </c>
      <c r="E15" s="7" t="s">
        <v>72</v>
      </c>
      <c r="F15" s="7" t="s">
        <v>69</v>
      </c>
      <c r="G15" s="7" t="s">
        <v>73</v>
      </c>
      <c r="H15" s="7" t="s">
        <v>74</v>
      </c>
      <c r="I15" s="7" t="s">
        <v>75</v>
      </c>
      <c r="J15" s="7"/>
      <c r="K15" s="7"/>
      <c r="L15" s="7"/>
      <c r="M15" s="7"/>
      <c r="N15" s="7"/>
      <c r="O15" s="7"/>
      <c r="P15" s="7"/>
      <c r="Q15" s="7"/>
    </row>
    <row r="16" spans="1:49" s="6" customFormat="1" ht="11.25"/>
    <row r="17" spans="2:5" s="6" customFormat="1" ht="11.25"/>
    <row r="18" spans="2:5" s="6" customFormat="1" ht="11.25"/>
    <row r="19" spans="2:5" s="6" customFormat="1" ht="11.25"/>
    <row r="20" spans="2:5" s="6" customFormat="1">
      <c r="B20"/>
      <c r="C20"/>
      <c r="D20"/>
      <c r="E20"/>
    </row>
    <row r="21" spans="2:5" s="6" customFormat="1">
      <c r="B21"/>
      <c r="C21"/>
      <c r="D21"/>
      <c r="E21"/>
    </row>
    <row r="22" spans="2:5" s="6" customFormat="1">
      <c r="B22"/>
      <c r="C22"/>
      <c r="D22"/>
      <c r="E22"/>
    </row>
    <row r="23" spans="2:5" s="6" customFormat="1" ht="11.25"/>
    <row r="24" spans="2:5" s="6" customFormat="1" ht="11.25"/>
    <row r="25" spans="2:5" s="6" customFormat="1" ht="11.25"/>
    <row r="26" spans="2:5" s="6" customFormat="1" ht="11.25"/>
    <row r="27" spans="2:5" s="6" customFormat="1" ht="11.25"/>
  </sheetData>
  <conditionalFormatting sqref="A2:A1048576">
    <cfRule type="expression" dxfId="14" priority="5">
      <formula>A2&lt;&gt;""</formula>
    </cfRule>
  </conditionalFormatting>
  <conditionalFormatting sqref="G3:G21 B3:F16 F17:F22 B23:G1048576 H3:XFD1048576 I2:XFD2">
    <cfRule type="expression" dxfId="13" priority="4">
      <formula>B2&lt;&gt;""</formula>
    </cfRule>
  </conditionalFormatting>
  <conditionalFormatting sqref="B17:E22">
    <cfRule type="expression" dxfId="12" priority="2">
      <formula>B17&lt;&gt;""</formula>
    </cfRule>
  </conditionalFormatting>
  <conditionalFormatting sqref="B2:H2">
    <cfRule type="expression" dxfId="11" priority="1">
      <formula>B2&lt;&gt;""</formula>
    </cfRule>
  </conditionalFormatting>
  <dataValidations count="1">
    <dataValidation type="list" allowBlank="1" showInputMessage="1" showErrorMessage="1" sqref="B2">
      <formula1>compte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26"/>
  <sheetViews>
    <sheetView workbookViewId="0">
      <selection activeCell="C12" sqref="C12"/>
    </sheetView>
  </sheetViews>
  <sheetFormatPr baseColWidth="10" defaultRowHeight="12.75"/>
  <cols>
    <col min="1" max="1" width="20" style="10" customWidth="1"/>
    <col min="2" max="2" width="18.28515625" bestFit="1" customWidth="1"/>
    <col min="3" max="3" width="28.140625" bestFit="1" customWidth="1"/>
  </cols>
  <sheetData>
    <row r="1" spans="1:3">
      <c r="A1" s="8" t="s">
        <v>1</v>
      </c>
      <c r="B1" s="136" t="s">
        <v>186</v>
      </c>
      <c r="C1" s="137"/>
    </row>
    <row r="2" spans="1:3">
      <c r="A2" s="11" t="s">
        <v>78</v>
      </c>
      <c r="B2" s="133" t="s">
        <v>187</v>
      </c>
      <c r="C2" s="133" t="s">
        <v>188</v>
      </c>
    </row>
    <row r="3" spans="1:3">
      <c r="A3" s="11" t="s">
        <v>79</v>
      </c>
      <c r="B3" s="102" t="s">
        <v>104</v>
      </c>
      <c r="C3" s="102" t="s">
        <v>189</v>
      </c>
    </row>
    <row r="4" spans="1:3">
      <c r="A4" s="11" t="s">
        <v>80</v>
      </c>
      <c r="B4" s="102" t="s">
        <v>184</v>
      </c>
      <c r="C4" s="102" t="s">
        <v>190</v>
      </c>
    </row>
    <row r="5" spans="1:3">
      <c r="A5" s="11" t="s">
        <v>81</v>
      </c>
    </row>
    <row r="6" spans="1:3">
      <c r="A6" s="11" t="s">
        <v>82</v>
      </c>
    </row>
    <row r="7" spans="1:3">
      <c r="A7" s="11" t="s">
        <v>83</v>
      </c>
    </row>
    <row r="8" spans="1:3">
      <c r="A8" s="11" t="s">
        <v>84</v>
      </c>
    </row>
    <row r="9" spans="1:3">
      <c r="A9" s="11" t="s">
        <v>3</v>
      </c>
    </row>
    <row r="10" spans="1:3">
      <c r="A10" s="11" t="s">
        <v>77</v>
      </c>
    </row>
    <row r="11" spans="1:3">
      <c r="A11" s="11" t="s">
        <v>85</v>
      </c>
    </row>
    <row r="12" spans="1:3">
      <c r="A12" s="11" t="s">
        <v>86</v>
      </c>
    </row>
    <row r="13" spans="1:3">
      <c r="A13" s="11" t="s">
        <v>87</v>
      </c>
    </row>
    <row r="14" spans="1:3">
      <c r="A14" s="11" t="s">
        <v>88</v>
      </c>
    </row>
    <row r="15" spans="1:3">
      <c r="A15" s="11" t="s">
        <v>89</v>
      </c>
    </row>
    <row r="16" spans="1:3">
      <c r="A16" s="11" t="s">
        <v>90</v>
      </c>
    </row>
    <row r="17" spans="1:1">
      <c r="A17" s="11" t="s">
        <v>104</v>
      </c>
    </row>
    <row r="18" spans="1:1">
      <c r="A18" s="11" t="s">
        <v>5</v>
      </c>
    </row>
    <row r="19" spans="1:1">
      <c r="A19" s="12" t="s">
        <v>191</v>
      </c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</sheetData>
  <mergeCells count="1">
    <mergeCell ref="B1:C1"/>
  </mergeCells>
  <conditionalFormatting sqref="A2:A1048576">
    <cfRule type="expression" dxfId="10" priority="3">
      <formula>A2&lt;&gt;""</formula>
    </cfRule>
  </conditionalFormatting>
  <conditionalFormatting sqref="B3:B1048576">
    <cfRule type="expression" dxfId="9" priority="2">
      <formula>B3&lt;&gt;""</formula>
    </cfRule>
  </conditionalFormatting>
  <conditionalFormatting sqref="C3:C1048576">
    <cfRule type="expression" dxfId="8" priority="1">
      <formula>C3&lt;&gt;""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E30" sqref="E30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>
      <c r="A1" s="58" t="s">
        <v>2</v>
      </c>
      <c r="B1" s="68" t="s">
        <v>147</v>
      </c>
      <c r="C1" s="138" t="s">
        <v>116</v>
      </c>
      <c r="D1" s="138"/>
      <c r="E1" s="59" t="s">
        <v>91</v>
      </c>
      <c r="F1" s="60" t="s">
        <v>131</v>
      </c>
      <c r="G1" s="60" t="s">
        <v>17</v>
      </c>
    </row>
    <row r="2" spans="1:7">
      <c r="A2" s="50" t="s">
        <v>14</v>
      </c>
      <c r="B2" s="116" t="s">
        <v>177</v>
      </c>
      <c r="C2" s="48" t="s">
        <v>102</v>
      </c>
      <c r="D2" s="49" t="s">
        <v>126</v>
      </c>
      <c r="E2" s="16" t="s">
        <v>149</v>
      </c>
      <c r="F2" s="139" t="s">
        <v>132</v>
      </c>
      <c r="G2" s="140" t="s">
        <v>174</v>
      </c>
    </row>
    <row r="3" spans="1:7">
      <c r="A3" s="50" t="s">
        <v>76</v>
      </c>
      <c r="B3" s="116" t="s">
        <v>146</v>
      </c>
      <c r="C3" s="48" t="s">
        <v>103</v>
      </c>
      <c r="D3" s="49" t="s">
        <v>126</v>
      </c>
      <c r="E3" s="16" t="s">
        <v>92</v>
      </c>
      <c r="F3" s="139"/>
      <c r="G3" s="141"/>
    </row>
    <row r="4" spans="1:7">
      <c r="A4" s="51" t="s">
        <v>100</v>
      </c>
      <c r="B4" s="116" t="s">
        <v>146</v>
      </c>
      <c r="C4" s="48" t="s">
        <v>106</v>
      </c>
      <c r="D4" s="49" t="s">
        <v>126</v>
      </c>
      <c r="E4" s="16" t="s">
        <v>93</v>
      </c>
      <c r="F4" s="71" t="s">
        <v>148</v>
      </c>
      <c r="G4" s="69">
        <f ca="1">TODAY()</f>
        <v>42307</v>
      </c>
    </row>
    <row r="5" spans="1:7">
      <c r="A5" s="50" t="s">
        <v>13</v>
      </c>
      <c r="B5" s="116" t="s">
        <v>176</v>
      </c>
      <c r="C5" s="48" t="s">
        <v>107</v>
      </c>
      <c r="D5" s="49" t="s">
        <v>126</v>
      </c>
      <c r="E5" s="16" t="s">
        <v>94</v>
      </c>
    </row>
    <row r="6" spans="1:7">
      <c r="A6" s="51" t="s">
        <v>15</v>
      </c>
      <c r="B6" s="116" t="s">
        <v>146</v>
      </c>
      <c r="C6" s="48" t="s">
        <v>108</v>
      </c>
      <c r="D6" s="49" t="s">
        <v>126</v>
      </c>
      <c r="E6" s="16" t="s">
        <v>95</v>
      </c>
    </row>
    <row r="7" spans="1:7">
      <c r="A7" s="50" t="s">
        <v>16</v>
      </c>
      <c r="B7" s="116" t="s">
        <v>146</v>
      </c>
      <c r="C7" s="48" t="s">
        <v>109</v>
      </c>
      <c r="D7" s="49" t="s">
        <v>126</v>
      </c>
      <c r="E7" s="16" t="s">
        <v>96</v>
      </c>
    </row>
    <row r="8" spans="1:7">
      <c r="A8" s="51" t="s">
        <v>99</v>
      </c>
      <c r="B8" s="116" t="s">
        <v>146</v>
      </c>
      <c r="C8" s="48" t="s">
        <v>110</v>
      </c>
      <c r="D8" s="49" t="s">
        <v>133</v>
      </c>
      <c r="E8" s="9" t="s">
        <v>97</v>
      </c>
      <c r="G8" s="102"/>
    </row>
    <row r="9" spans="1:7">
      <c r="A9" s="51" t="s">
        <v>17</v>
      </c>
      <c r="B9" s="116" t="s">
        <v>176</v>
      </c>
      <c r="C9" s="48" t="s">
        <v>111</v>
      </c>
      <c r="D9" s="49" t="s">
        <v>133</v>
      </c>
      <c r="E9" s="9" t="s">
        <v>98</v>
      </c>
    </row>
    <row r="10" spans="1:7">
      <c r="A10" s="6"/>
      <c r="B10" s="6"/>
      <c r="C10" s="48" t="s">
        <v>112</v>
      </c>
      <c r="D10" s="49" t="s">
        <v>133</v>
      </c>
      <c r="E10" s="6"/>
    </row>
    <row r="11" spans="1:7">
      <c r="A11" s="6"/>
      <c r="B11" s="6"/>
      <c r="C11" s="48" t="s">
        <v>113</v>
      </c>
      <c r="D11" s="49" t="s">
        <v>133</v>
      </c>
      <c r="E11" s="6"/>
    </row>
    <row r="12" spans="1:7">
      <c r="A12" s="6"/>
      <c r="B12" s="6"/>
      <c r="C12" s="48" t="s">
        <v>114</v>
      </c>
      <c r="D12" s="49" t="s">
        <v>133</v>
      </c>
      <c r="E12" s="5"/>
    </row>
    <row r="13" spans="1:7">
      <c r="A13" s="6"/>
      <c r="B13" s="6"/>
      <c r="C13" s="48" t="s">
        <v>115</v>
      </c>
      <c r="D13" s="49" t="s">
        <v>133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</sheetData>
  <mergeCells count="3">
    <mergeCell ref="C1:D1"/>
    <mergeCell ref="F2:F3"/>
    <mergeCell ref="G2:G3"/>
  </mergeCells>
  <conditionalFormatting sqref="E2:E1048576 A2:B1048576">
    <cfRule type="expression" dxfId="7" priority="8">
      <formula>A2&lt;&gt;""</formula>
    </cfRule>
  </conditionalFormatting>
  <conditionalFormatting sqref="E2:E1048576">
    <cfRule type="expression" dxfId="6" priority="7">
      <formula>E2&lt;&gt;""</formula>
    </cfRule>
  </conditionalFormatting>
  <conditionalFormatting sqref="A2:B8 B3:B9">
    <cfRule type="expression" dxfId="5" priority="5">
      <formula>AND(MONTH($C2)=MONTH(TODAY()),YEAR($C2)=YEAR(TODAY()))</formula>
    </cfRule>
  </conditionalFormatting>
  <conditionalFormatting sqref="A9:B9">
    <cfRule type="expression" dxfId="4" priority="3">
      <formula>AND(MONTH($C9)=MONTH(TODAY()),YEAR($C9)=YEAR(TODAY()))</formula>
    </cfRule>
  </conditionalFormatting>
  <conditionalFormatting sqref="D2:D13">
    <cfRule type="cellIs" dxfId="3" priority="1" operator="equal">
      <formula>"Non Inscrite"</formula>
    </cfRule>
    <cfRule type="cellIs" dxfId="2" priority="2" operator="equal">
      <formula>"Inscrite"</formula>
    </cfRule>
  </conditionalFormatting>
  <dataValidations disablePrompts="1"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dvAspect="DVASPECT_ICON" shapeId="3076" r:id="rId4">
          <objectPr defaultSize="0" r:id="rId5">
            <anchor moveWithCells="1">
              <from>
                <xdr:col>5</xdr:col>
                <xdr:colOff>561975</xdr:colOff>
                <xdr:row>8</xdr:row>
                <xdr:rowOff>152400</xdr:rowOff>
              </from>
              <to>
                <xdr:col>5</xdr:col>
                <xdr:colOff>1476375</xdr:colOff>
                <xdr:row>13</xdr:row>
                <xdr:rowOff>28575</xdr:rowOff>
              </to>
            </anchor>
          </objectPr>
        </oleObject>
      </mc:Choice>
      <mc:Fallback>
        <oleObject progId="Word.Document.8" dvAspect="DVASPECT_ICON" shapeId="3076" r:id="rId4"/>
      </mc:Fallback>
    </mc:AlternateContent>
    <mc:AlternateContent xmlns:mc="http://schemas.openxmlformats.org/markup-compatibility/2006">
      <mc:Choice Requires="x14">
        <oleObject progId="Word.Document.8" dvAspect="DVASPECT_ICON" shapeId="3079" r:id="rId6">
          <objectPr defaultSize="0" r:id="rId7">
            <anchor moveWithCells="1">
              <from>
                <xdr:col>5</xdr:col>
                <xdr:colOff>1771650</xdr:colOff>
                <xdr:row>9</xdr:row>
                <xdr:rowOff>0</xdr:rowOff>
              </from>
              <to>
                <xdr:col>6</xdr:col>
                <xdr:colOff>723900</xdr:colOff>
                <xdr:row>13</xdr:row>
                <xdr:rowOff>38100</xdr:rowOff>
              </to>
            </anchor>
          </objectPr>
        </oleObject>
      </mc:Choice>
      <mc:Fallback>
        <oleObject progId="Word.Document.8" dvAspect="DVASPECT_ICON" shapeId="3079" r:id="rId6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8"/>
  <sheetViews>
    <sheetView zoomScale="85" zoomScaleNormal="85" workbookViewId="0">
      <selection activeCell="L12" sqref="L12"/>
    </sheetView>
  </sheetViews>
  <sheetFormatPr baseColWidth="10" defaultRowHeight="12.75"/>
  <cols>
    <col min="1" max="1" width="20.140625" bestFit="1" customWidth="1"/>
    <col min="2" max="2" width="7.42578125" style="40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122" customWidth="1"/>
    <col min="7" max="7" width="12.85546875" bestFit="1" customWidth="1"/>
    <col min="8" max="17" width="11.42578125" style="126"/>
    <col min="18" max="19" width="11.42578125" style="44"/>
  </cols>
  <sheetData>
    <row r="1" spans="1:19" ht="25.5">
      <c r="A1" s="34" t="s">
        <v>2</v>
      </c>
      <c r="B1" s="35" t="s">
        <v>0</v>
      </c>
      <c r="C1" s="35" t="s">
        <v>91</v>
      </c>
      <c r="D1" s="34" t="s">
        <v>1</v>
      </c>
      <c r="E1" s="34" t="s">
        <v>18</v>
      </c>
      <c r="F1" s="34" t="s">
        <v>19</v>
      </c>
      <c r="G1" s="34" t="s">
        <v>101</v>
      </c>
      <c r="H1" s="18" t="s">
        <v>102</v>
      </c>
      <c r="I1" s="29" t="s">
        <v>103</v>
      </c>
      <c r="J1" s="37" t="s">
        <v>106</v>
      </c>
      <c r="K1" s="37" t="s">
        <v>107</v>
      </c>
      <c r="L1" s="37" t="s">
        <v>108</v>
      </c>
      <c r="M1" s="37" t="s">
        <v>109</v>
      </c>
      <c r="N1" s="37" t="s">
        <v>110</v>
      </c>
      <c r="O1" s="37" t="s">
        <v>111</v>
      </c>
      <c r="P1" s="37" t="s">
        <v>112</v>
      </c>
      <c r="Q1" s="37" t="s">
        <v>113</v>
      </c>
      <c r="R1" s="37" t="s">
        <v>114</v>
      </c>
      <c r="S1" s="37" t="s">
        <v>115</v>
      </c>
    </row>
    <row r="2" spans="1:19">
      <c r="A2" s="19" t="s">
        <v>14</v>
      </c>
      <c r="B2" s="39">
        <v>1</v>
      </c>
      <c r="C2" s="20" t="s">
        <v>95</v>
      </c>
      <c r="D2" s="21" t="s">
        <v>127</v>
      </c>
      <c r="E2" s="21" t="s">
        <v>105</v>
      </c>
      <c r="F2" s="121" t="s">
        <v>17</v>
      </c>
      <c r="G2" s="21" t="s">
        <v>12</v>
      </c>
      <c r="H2" s="70">
        <v>-110</v>
      </c>
      <c r="I2" s="70">
        <v>-120</v>
      </c>
      <c r="J2" s="70">
        <v>-130</v>
      </c>
      <c r="K2" s="70">
        <v>-140</v>
      </c>
      <c r="L2" s="70">
        <v>-150</v>
      </c>
      <c r="M2" s="70">
        <v>-160</v>
      </c>
      <c r="N2" s="70">
        <v>-170</v>
      </c>
      <c r="O2" s="70">
        <v>-180</v>
      </c>
      <c r="P2" s="70">
        <v>-190</v>
      </c>
      <c r="Q2" s="70">
        <v>-200</v>
      </c>
      <c r="R2" s="47"/>
      <c r="S2" s="47"/>
    </row>
    <row r="3" spans="1:19">
      <c r="A3" s="19" t="s">
        <v>13</v>
      </c>
      <c r="B3" s="39">
        <v>1</v>
      </c>
      <c r="C3" s="20" t="s">
        <v>95</v>
      </c>
      <c r="D3" s="21" t="s">
        <v>127</v>
      </c>
      <c r="E3" s="21" t="s">
        <v>105</v>
      </c>
      <c r="F3" s="121" t="s">
        <v>17</v>
      </c>
      <c r="G3" s="32" t="s">
        <v>12</v>
      </c>
      <c r="H3" s="70">
        <v>-111</v>
      </c>
      <c r="I3" s="123">
        <v>-121</v>
      </c>
      <c r="J3" s="70">
        <v>-131</v>
      </c>
      <c r="K3" s="70">
        <v>-141</v>
      </c>
      <c r="L3" s="70">
        <v>-151</v>
      </c>
      <c r="M3" s="70">
        <v>-161</v>
      </c>
      <c r="N3" s="70">
        <v>-171</v>
      </c>
      <c r="O3" s="70">
        <v>-181</v>
      </c>
      <c r="P3" s="70">
        <v>-191</v>
      </c>
      <c r="Q3" s="70">
        <v>-201</v>
      </c>
      <c r="R3" s="47"/>
      <c r="S3" s="47"/>
    </row>
    <row r="4" spans="1:19">
      <c r="A4" s="19" t="s">
        <v>14</v>
      </c>
      <c r="B4" s="39">
        <v>2</v>
      </c>
      <c r="C4" s="20" t="s">
        <v>94</v>
      </c>
      <c r="D4" s="21" t="s">
        <v>87</v>
      </c>
      <c r="E4" s="21" t="s">
        <v>22</v>
      </c>
      <c r="F4" s="121" t="s">
        <v>23</v>
      </c>
      <c r="G4" s="21" t="s">
        <v>12</v>
      </c>
      <c r="H4" s="70">
        <v>-210</v>
      </c>
      <c r="I4" s="70">
        <v>-220</v>
      </c>
      <c r="J4" s="70">
        <v>-230</v>
      </c>
      <c r="K4" s="70">
        <v>-240</v>
      </c>
      <c r="L4" s="70">
        <v>-250</v>
      </c>
      <c r="M4" s="70">
        <v>-260</v>
      </c>
      <c r="N4" s="70">
        <v>-270</v>
      </c>
      <c r="O4" s="70">
        <v>-280</v>
      </c>
      <c r="P4" s="70">
        <v>-290</v>
      </c>
      <c r="Q4" s="70">
        <v>-300</v>
      </c>
      <c r="R4" s="47"/>
      <c r="S4" s="47"/>
    </row>
    <row r="5" spans="1:19">
      <c r="A5" s="19" t="s">
        <v>14</v>
      </c>
      <c r="B5" s="39">
        <v>3</v>
      </c>
      <c r="C5" s="20" t="s">
        <v>93</v>
      </c>
      <c r="D5" s="21" t="s">
        <v>128</v>
      </c>
      <c r="E5" s="21" t="s">
        <v>22</v>
      </c>
      <c r="F5" s="121" t="s">
        <v>6</v>
      </c>
      <c r="G5" s="21" t="s">
        <v>11</v>
      </c>
      <c r="H5" s="70">
        <v>310</v>
      </c>
      <c r="I5" s="123">
        <v>320</v>
      </c>
      <c r="J5" s="70">
        <v>330</v>
      </c>
      <c r="K5" s="123">
        <v>340</v>
      </c>
      <c r="L5" s="70">
        <v>350</v>
      </c>
      <c r="M5" s="123">
        <v>360</v>
      </c>
      <c r="N5" s="70">
        <v>370</v>
      </c>
      <c r="O5" s="123">
        <v>380</v>
      </c>
      <c r="P5" s="70">
        <v>390</v>
      </c>
      <c r="Q5" s="123">
        <v>400</v>
      </c>
      <c r="R5" s="47"/>
      <c r="S5" s="47"/>
    </row>
    <row r="6" spans="1:19">
      <c r="A6" s="30" t="s">
        <v>14</v>
      </c>
      <c r="B6" s="39">
        <v>4</v>
      </c>
      <c r="C6" s="31" t="s">
        <v>94</v>
      </c>
      <c r="D6" s="32" t="s">
        <v>119</v>
      </c>
      <c r="E6" s="32" t="s">
        <v>37</v>
      </c>
      <c r="F6" s="121" t="s">
        <v>38</v>
      </c>
      <c r="G6" s="32" t="s">
        <v>11</v>
      </c>
      <c r="H6" s="124">
        <v>410</v>
      </c>
      <c r="I6" s="124">
        <v>420</v>
      </c>
      <c r="J6" s="124">
        <v>430</v>
      </c>
      <c r="K6" s="124">
        <v>440</v>
      </c>
      <c r="L6" s="124">
        <v>450</v>
      </c>
      <c r="M6" s="124">
        <v>460</v>
      </c>
      <c r="N6" s="124">
        <v>470</v>
      </c>
      <c r="O6" s="124">
        <v>480</v>
      </c>
      <c r="P6" s="124">
        <v>490</v>
      </c>
      <c r="Q6" s="124">
        <v>500</v>
      </c>
      <c r="R6" s="47"/>
      <c r="S6" s="47"/>
    </row>
    <row r="7" spans="1:19">
      <c r="A7" s="33" t="s">
        <v>17</v>
      </c>
      <c r="B7" s="39">
        <v>5</v>
      </c>
      <c r="C7" s="31" t="s">
        <v>95</v>
      </c>
      <c r="D7" s="32" t="s">
        <v>127</v>
      </c>
      <c r="E7" s="32" t="s">
        <v>39</v>
      </c>
      <c r="F7" s="121" t="s">
        <v>40</v>
      </c>
      <c r="G7" s="32" t="s">
        <v>12</v>
      </c>
      <c r="H7" s="124"/>
      <c r="I7" s="125"/>
      <c r="J7" s="47"/>
      <c r="K7" s="47"/>
      <c r="L7" s="47"/>
      <c r="M7" s="47"/>
      <c r="N7" s="47"/>
      <c r="O7" s="47">
        <v>-8888</v>
      </c>
      <c r="P7" s="47"/>
      <c r="Q7" s="47"/>
      <c r="R7" s="47"/>
      <c r="S7" s="47"/>
    </row>
    <row r="8" spans="1:19">
      <c r="A8" s="36" t="s">
        <v>14</v>
      </c>
      <c r="B8" s="39">
        <v>6</v>
      </c>
      <c r="C8" s="31" t="s">
        <v>95</v>
      </c>
      <c r="D8" s="32" t="s">
        <v>104</v>
      </c>
      <c r="E8" s="32" t="s">
        <v>33</v>
      </c>
      <c r="F8" s="121" t="s">
        <v>34</v>
      </c>
      <c r="G8" s="32" t="s">
        <v>12</v>
      </c>
      <c r="H8" s="124"/>
      <c r="I8" s="125"/>
      <c r="J8" s="47"/>
      <c r="K8" s="47"/>
      <c r="L8" s="47"/>
      <c r="M8" s="47"/>
      <c r="N8" s="47"/>
      <c r="O8" s="47">
        <v>-9999</v>
      </c>
      <c r="P8" s="47"/>
      <c r="Q8" s="47"/>
      <c r="R8" s="47"/>
      <c r="S8" s="47"/>
    </row>
  </sheetData>
  <conditionalFormatting sqref="A1:G1">
    <cfRule type="expression" dxfId="1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7"/>
  <sheetViews>
    <sheetView workbookViewId="0">
      <selection activeCell="E18" sqref="E18"/>
    </sheetView>
  </sheetViews>
  <sheetFormatPr baseColWidth="10" defaultRowHeight="12.75"/>
  <cols>
    <col min="1" max="1" width="9.85546875" style="107" bestFit="1" customWidth="1"/>
    <col min="2" max="2" width="14.140625" style="107" bestFit="1" customWidth="1"/>
    <col min="3" max="3" width="14.7109375" style="107" bestFit="1" customWidth="1"/>
    <col min="5" max="5" width="8" style="44" bestFit="1" customWidth="1"/>
    <col min="6" max="6" width="21" style="129" bestFit="1" customWidth="1"/>
    <col min="7" max="7" width="7.42578125" style="132" bestFit="1" customWidth="1"/>
    <col min="8" max="8" width="14.42578125" style="110" bestFit="1" customWidth="1"/>
    <col min="9" max="9" width="14" bestFit="1" customWidth="1"/>
  </cols>
  <sheetData>
    <row r="1" spans="1:10">
      <c r="A1" s="102" t="s">
        <v>0</v>
      </c>
      <c r="B1" s="102" t="s">
        <v>185</v>
      </c>
      <c r="C1" s="102" t="s">
        <v>70</v>
      </c>
      <c r="D1" s="102" t="s">
        <v>1</v>
      </c>
      <c r="E1" s="102" t="s">
        <v>12</v>
      </c>
      <c r="F1" s="102" t="s">
        <v>171</v>
      </c>
      <c r="G1" s="102" t="s">
        <v>169</v>
      </c>
      <c r="H1" s="102" t="s">
        <v>170</v>
      </c>
      <c r="I1" s="102" t="s">
        <v>173</v>
      </c>
      <c r="J1" t="s">
        <v>10</v>
      </c>
    </row>
    <row r="2" spans="1:10">
      <c r="A2" s="106">
        <v>42370</v>
      </c>
      <c r="B2" s="106" t="s">
        <v>104</v>
      </c>
      <c r="C2" s="106" t="s">
        <v>189</v>
      </c>
      <c r="D2" s="102" t="s">
        <v>172</v>
      </c>
      <c r="E2" s="108">
        <v>60</v>
      </c>
      <c r="F2" s="127">
        <v>800.3</v>
      </c>
      <c r="G2" s="130">
        <v>50</v>
      </c>
      <c r="H2" s="109">
        <v>1.32</v>
      </c>
      <c r="I2" s="114">
        <f>Tableau4[[#This Row],[Distance parcourue]]/100</f>
        <v>8.0030000000000001</v>
      </c>
      <c r="J2" s="134"/>
    </row>
    <row r="3" spans="1:10">
      <c r="A3" s="111">
        <v>41255</v>
      </c>
      <c r="B3" s="111" t="s">
        <v>104</v>
      </c>
      <c r="C3" s="111" t="s">
        <v>189</v>
      </c>
      <c r="D3" s="33" t="s">
        <v>195</v>
      </c>
      <c r="E3" s="112">
        <v>12.3</v>
      </c>
      <c r="F3" s="128">
        <v>12</v>
      </c>
      <c r="G3" s="131">
        <v>12</v>
      </c>
      <c r="H3" s="113">
        <v>12.3</v>
      </c>
      <c r="I3" s="115">
        <f>Tableau4[[#This Row],[Distance parcourue]]/100</f>
        <v>0.12</v>
      </c>
      <c r="J3" s="134" t="s">
        <v>192</v>
      </c>
    </row>
    <row r="17" spans="3:8">
      <c r="C17"/>
      <c r="D17" s="44"/>
      <c r="E17" s="129"/>
      <c r="F17" s="132"/>
      <c r="G17" s="110"/>
      <c r="H17"/>
    </row>
  </sheetData>
  <dataValidations count="2">
    <dataValidation type="list" allowBlank="1" showInputMessage="1" showErrorMessage="1" sqref="B2:B16 B18:B1048576 A17">
      <formula1>Conducteur</formula1>
    </dataValidation>
    <dataValidation type="list" allowBlank="1" showInputMessage="1" showErrorMessage="1" sqref="C2:C16 C18:C1048576 B17">
      <formula1>Voiture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4"/>
  <sheetViews>
    <sheetView workbookViewId="0">
      <selection activeCell="B9" sqref="B9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42"/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3"/>
      <c r="R1" s="65">
        <v>1</v>
      </c>
      <c r="S1" s="65">
        <v>2</v>
      </c>
      <c r="T1" s="65">
        <v>3</v>
      </c>
      <c r="U1" s="65">
        <v>4</v>
      </c>
      <c r="V1" s="65">
        <v>5</v>
      </c>
      <c r="W1" s="65">
        <v>6</v>
      </c>
      <c r="X1" s="65">
        <v>7</v>
      </c>
      <c r="Y1" s="65">
        <v>8</v>
      </c>
      <c r="Z1" s="65">
        <v>9</v>
      </c>
      <c r="AA1" s="65">
        <v>10</v>
      </c>
      <c r="AB1" s="65">
        <v>11</v>
      </c>
      <c r="AC1" s="65">
        <v>12</v>
      </c>
    </row>
    <row r="2" spans="1:29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5"/>
      <c r="R2" s="66">
        <f ca="1">SUM(INDIRECT("R4:R"&amp;COUNTA($C:$C)+3))</f>
        <v>100</v>
      </c>
      <c r="S2" s="66">
        <f ca="1">SUM(INDIRECT("S4:S"&amp;COUNTA($C:$C)+3))</f>
        <v>10</v>
      </c>
      <c r="T2" s="66">
        <f ca="1">SUM(INDIRECT("T4:T"&amp;COUNTA($C:$C)+3))</f>
        <v>10</v>
      </c>
      <c r="U2" s="66">
        <f ca="1">SUM(INDIRECT("U4:U"&amp;COUNTA($C:$C)+3))</f>
        <v>10</v>
      </c>
      <c r="V2" s="66">
        <f ca="1">SUM(INDIRECT("V4:V"&amp;COUNTA($C:$C)+3))</f>
        <v>10</v>
      </c>
      <c r="W2" s="66">
        <f ca="1">SUM(INDIRECT("W4:W"&amp;COUNTA($C:$C)+3))</f>
        <v>10</v>
      </c>
      <c r="X2" s="66">
        <f ca="1">SUM(INDIRECT("X4:X"&amp;COUNTA($C:$C)+3))</f>
        <v>10</v>
      </c>
      <c r="Y2" s="66">
        <f ca="1">SUM(INDIRECT("Y4:Y"&amp;COUNTA($C:$C)+3))</f>
        <v>10</v>
      </c>
      <c r="Z2" s="66">
        <f ca="1">SUM(INDIRECT("Z4:Z"&amp;COUNTA($C:$C)+3))</f>
        <v>10</v>
      </c>
      <c r="AA2" s="66">
        <f ca="1">SUM(INDIRECT("AA4:AA"&amp;COUNTA($C:$C)+3))</f>
        <v>10</v>
      </c>
      <c r="AB2" s="66">
        <f ca="1">SUM(INDIRECT("AB4:AB"&amp;COUNTA($C:$C)+3))</f>
        <v>0</v>
      </c>
      <c r="AC2" s="66">
        <f ca="1">SUM(INDIRECT("AC4:AC"&amp;COUNTA($C:$C)+3))</f>
        <v>0</v>
      </c>
    </row>
    <row r="3" spans="1:29" ht="25.5">
      <c r="A3" s="105" t="s">
        <v>2</v>
      </c>
      <c r="B3" s="61" t="s">
        <v>1</v>
      </c>
      <c r="C3" s="105" t="s">
        <v>18</v>
      </c>
      <c r="D3" s="61" t="s">
        <v>19</v>
      </c>
      <c r="E3" s="61" t="s">
        <v>168</v>
      </c>
      <c r="F3" s="62" t="s">
        <v>102</v>
      </c>
      <c r="G3" s="62" t="s">
        <v>103</v>
      </c>
      <c r="H3" s="63" t="s">
        <v>106</v>
      </c>
      <c r="I3" s="63" t="s">
        <v>107</v>
      </c>
      <c r="J3" s="63" t="s">
        <v>108</v>
      </c>
      <c r="K3" s="63" t="s">
        <v>109</v>
      </c>
      <c r="L3" s="63" t="s">
        <v>110</v>
      </c>
      <c r="M3" s="63" t="s">
        <v>111</v>
      </c>
      <c r="N3" s="63" t="s">
        <v>112</v>
      </c>
      <c r="O3" s="63" t="s">
        <v>113</v>
      </c>
      <c r="P3" s="63" t="s">
        <v>114</v>
      </c>
      <c r="Q3" s="63" t="s">
        <v>115</v>
      </c>
      <c r="R3" s="64" t="s">
        <v>135</v>
      </c>
      <c r="S3" s="64" t="s">
        <v>134</v>
      </c>
      <c r="T3" s="64" t="s">
        <v>136</v>
      </c>
      <c r="U3" s="64" t="s">
        <v>137</v>
      </c>
      <c r="V3" s="64" t="s">
        <v>138</v>
      </c>
      <c r="W3" s="64" t="s">
        <v>139</v>
      </c>
      <c r="X3" s="64" t="s">
        <v>140</v>
      </c>
      <c r="Y3" s="64" t="s">
        <v>141</v>
      </c>
      <c r="Z3" s="64" t="s">
        <v>142</v>
      </c>
      <c r="AA3" s="64" t="s">
        <v>143</v>
      </c>
      <c r="AB3" s="64" t="s">
        <v>144</v>
      </c>
      <c r="AC3" s="64" t="s">
        <v>145</v>
      </c>
    </row>
    <row r="4" spans="1:29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67">
        <f t="shared" ref="R4:AC4" ca="1" si="0">F4-SUMPRODUCT((Libellés_principaux=$C4)*(Libellés_secondaires=$D4)*(Débit))</f>
        <v>100</v>
      </c>
      <c r="S4" s="67">
        <f t="shared" ca="1" si="0"/>
        <v>10</v>
      </c>
      <c r="T4" s="67">
        <f t="shared" ca="1" si="0"/>
        <v>10</v>
      </c>
      <c r="U4" s="67">
        <f t="shared" ca="1" si="0"/>
        <v>10</v>
      </c>
      <c r="V4" s="67">
        <f t="shared" ca="1" si="0"/>
        <v>10</v>
      </c>
      <c r="W4" s="67">
        <f t="shared" ca="1" si="0"/>
        <v>10</v>
      </c>
      <c r="X4" s="67">
        <f t="shared" ca="1" si="0"/>
        <v>10</v>
      </c>
      <c r="Y4" s="67">
        <f t="shared" ca="1" si="0"/>
        <v>10</v>
      </c>
      <c r="Z4" s="67">
        <f t="shared" ca="1" si="0"/>
        <v>10</v>
      </c>
      <c r="AA4" s="67">
        <f t="shared" ca="1" si="0"/>
        <v>10</v>
      </c>
      <c r="AB4" s="67">
        <f t="shared" ca="1" si="0"/>
        <v>0</v>
      </c>
      <c r="AC4" s="67">
        <f t="shared" ca="1" si="0"/>
        <v>0</v>
      </c>
    </row>
  </sheetData>
  <mergeCells count="1">
    <mergeCell ref="A1:Q2"/>
  </mergeCells>
  <conditionalFormatting sqref="A3:E3">
    <cfRule type="expression" dxfId="0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42"/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</row>
    <row r="2" spans="1:20" ht="21" thickBot="1">
      <c r="A2" s="146" t="s">
        <v>164</v>
      </c>
      <c r="B2" s="147"/>
      <c r="C2" s="147"/>
      <c r="D2" s="147"/>
      <c r="E2" s="147"/>
      <c r="F2" s="147"/>
      <c r="G2" s="147"/>
      <c r="H2" s="147"/>
      <c r="I2" s="148"/>
      <c r="J2" s="72" t="s">
        <v>166</v>
      </c>
      <c r="K2" s="73"/>
      <c r="L2" s="73"/>
      <c r="M2" s="73"/>
      <c r="N2" s="73"/>
      <c r="O2" s="73"/>
      <c r="P2" s="73"/>
      <c r="Q2" s="73"/>
      <c r="R2" s="73"/>
      <c r="S2" s="73"/>
      <c r="T2" s="74"/>
    </row>
    <row r="3" spans="1:20" ht="21" thickBot="1">
      <c r="A3" s="149" t="s">
        <v>165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1"/>
      <c r="S3" s="152" t="s">
        <v>150</v>
      </c>
      <c r="T3" s="153"/>
    </row>
    <row r="4" spans="1:20" ht="29.25" thickBot="1">
      <c r="A4" s="75" t="s">
        <v>151</v>
      </c>
      <c r="B4" s="154">
        <v>700</v>
      </c>
      <c r="C4" s="155"/>
      <c r="D4" s="75" t="s">
        <v>152</v>
      </c>
      <c r="E4" s="154">
        <v>200</v>
      </c>
      <c r="F4" s="155"/>
      <c r="G4" s="75" t="s">
        <v>3</v>
      </c>
      <c r="H4" s="154">
        <v>150</v>
      </c>
      <c r="I4" s="155"/>
      <c r="J4" s="75" t="s">
        <v>153</v>
      </c>
      <c r="K4" s="154">
        <v>120</v>
      </c>
      <c r="L4" s="155"/>
      <c r="M4" s="75" t="s">
        <v>154</v>
      </c>
      <c r="N4" s="154">
        <v>0</v>
      </c>
      <c r="O4" s="155"/>
      <c r="P4" s="75" t="s">
        <v>155</v>
      </c>
      <c r="Q4" s="154">
        <v>0</v>
      </c>
      <c r="R4" s="155"/>
      <c r="S4" s="76" t="s">
        <v>156</v>
      </c>
      <c r="T4" s="77">
        <f>SUM(T6:T16)</f>
        <v>0</v>
      </c>
    </row>
    <row r="5" spans="1:20" ht="29.25" thickBot="1">
      <c r="A5" s="78" t="s">
        <v>157</v>
      </c>
      <c r="B5" s="160">
        <f>B4-C17</f>
        <v>700</v>
      </c>
      <c r="C5" s="161"/>
      <c r="D5" s="79" t="s">
        <v>157</v>
      </c>
      <c r="E5" s="162">
        <f>E4-F17</f>
        <v>200</v>
      </c>
      <c r="F5" s="163"/>
      <c r="G5" s="79" t="s">
        <v>157</v>
      </c>
      <c r="H5" s="162">
        <f>H4-I17</f>
        <v>150</v>
      </c>
      <c r="I5" s="163"/>
      <c r="J5" s="79" t="s">
        <v>157</v>
      </c>
      <c r="K5" s="162">
        <f>K4-L17</f>
        <v>120</v>
      </c>
      <c r="L5" s="163"/>
      <c r="M5" s="79" t="s">
        <v>157</v>
      </c>
      <c r="N5" s="162">
        <f>N4-O17</f>
        <v>0</v>
      </c>
      <c r="O5" s="163"/>
      <c r="P5" s="79" t="s">
        <v>157</v>
      </c>
      <c r="Q5" s="162">
        <f>Q4-R17</f>
        <v>0</v>
      </c>
      <c r="R5" s="163"/>
      <c r="S5" s="80" t="s">
        <v>158</v>
      </c>
      <c r="T5" s="81" t="s">
        <v>159</v>
      </c>
    </row>
    <row r="6" spans="1:20" ht="18.75" thickBot="1">
      <c r="A6" s="80" t="s">
        <v>158</v>
      </c>
      <c r="B6" s="82" t="s">
        <v>160</v>
      </c>
      <c r="C6" s="81" t="s">
        <v>161</v>
      </c>
      <c r="D6" s="80" t="s">
        <v>158</v>
      </c>
      <c r="E6" s="82" t="s">
        <v>160</v>
      </c>
      <c r="F6" s="81" t="s">
        <v>161</v>
      </c>
      <c r="G6" s="80" t="s">
        <v>158</v>
      </c>
      <c r="H6" s="82" t="s">
        <v>160</v>
      </c>
      <c r="I6" s="81" t="s">
        <v>161</v>
      </c>
      <c r="J6" s="80" t="s">
        <v>158</v>
      </c>
      <c r="K6" s="82" t="s">
        <v>160</v>
      </c>
      <c r="L6" s="81" t="s">
        <v>161</v>
      </c>
      <c r="M6" s="80" t="s">
        <v>158</v>
      </c>
      <c r="N6" s="82" t="s">
        <v>160</v>
      </c>
      <c r="O6" s="81" t="s">
        <v>161</v>
      </c>
      <c r="P6" s="80" t="s">
        <v>158</v>
      </c>
      <c r="Q6" s="82" t="s">
        <v>160</v>
      </c>
      <c r="R6" s="81" t="s">
        <v>161</v>
      </c>
      <c r="S6" s="83"/>
      <c r="T6" s="84"/>
    </row>
    <row r="7" spans="1:20" ht="18">
      <c r="A7" s="85"/>
      <c r="B7" s="86"/>
      <c r="C7" s="84"/>
      <c r="D7" s="85"/>
      <c r="E7" s="86"/>
      <c r="F7" s="84"/>
      <c r="G7" s="85"/>
      <c r="H7" s="86"/>
      <c r="I7" s="84"/>
      <c r="J7" s="85"/>
      <c r="K7" s="86"/>
      <c r="L7" s="84"/>
      <c r="M7" s="85"/>
      <c r="N7" s="86"/>
      <c r="O7" s="84"/>
      <c r="P7" s="85"/>
      <c r="Q7" s="86"/>
      <c r="R7" s="84"/>
      <c r="S7" s="83"/>
      <c r="T7" s="84"/>
    </row>
    <row r="8" spans="1:20" ht="18">
      <c r="A8" s="87"/>
      <c r="B8" s="88"/>
      <c r="C8" s="89"/>
      <c r="D8" s="87"/>
      <c r="E8" s="88"/>
      <c r="F8" s="89"/>
      <c r="G8" s="87"/>
      <c r="H8" s="88"/>
      <c r="I8" s="89"/>
      <c r="J8" s="87"/>
      <c r="K8" s="88"/>
      <c r="L8" s="89"/>
      <c r="M8" s="87"/>
      <c r="N8" s="88"/>
      <c r="O8" s="89"/>
      <c r="P8" s="87"/>
      <c r="Q8" s="88"/>
      <c r="R8" s="89"/>
      <c r="S8" s="90"/>
      <c r="T8" s="89"/>
    </row>
    <row r="9" spans="1:20" ht="18">
      <c r="A9" s="87"/>
      <c r="B9" s="88"/>
      <c r="C9" s="89"/>
      <c r="D9" s="87"/>
      <c r="E9" s="88"/>
      <c r="F9" s="89"/>
      <c r="G9" s="87"/>
      <c r="H9" s="88"/>
      <c r="I9" s="89"/>
      <c r="J9" s="87"/>
      <c r="K9" s="88"/>
      <c r="L9" s="89"/>
      <c r="M9" s="87"/>
      <c r="N9" s="88"/>
      <c r="O9" s="89"/>
      <c r="P9" s="87"/>
      <c r="Q9" s="88"/>
      <c r="R9" s="89"/>
      <c r="S9" s="90"/>
      <c r="T9" s="89"/>
    </row>
    <row r="10" spans="1:20" ht="18">
      <c r="A10" s="87"/>
      <c r="B10" s="88"/>
      <c r="C10" s="89"/>
      <c r="D10" s="87"/>
      <c r="E10" s="88"/>
      <c r="F10" s="89"/>
      <c r="G10" s="87"/>
      <c r="H10" s="88"/>
      <c r="I10" s="89"/>
      <c r="J10" s="87"/>
      <c r="K10" s="88"/>
      <c r="L10" s="89"/>
      <c r="M10" s="87"/>
      <c r="N10" s="88"/>
      <c r="O10" s="89"/>
      <c r="P10" s="87"/>
      <c r="Q10" s="88"/>
      <c r="R10" s="89"/>
      <c r="S10" s="90"/>
      <c r="T10" s="89"/>
    </row>
    <row r="11" spans="1:20" ht="18">
      <c r="A11" s="87"/>
      <c r="B11" s="88"/>
      <c r="C11" s="89"/>
      <c r="D11" s="87"/>
      <c r="E11" s="88"/>
      <c r="F11" s="89"/>
      <c r="G11" s="87"/>
      <c r="H11" s="88"/>
      <c r="I11" s="89"/>
      <c r="J11" s="87"/>
      <c r="K11" s="88"/>
      <c r="L11" s="89"/>
      <c r="M11" s="87"/>
      <c r="N11" s="88"/>
      <c r="O11" s="89"/>
      <c r="P11" s="87"/>
      <c r="Q11" s="88"/>
      <c r="R11" s="89"/>
      <c r="S11" s="90"/>
      <c r="T11" s="89"/>
    </row>
    <row r="12" spans="1:20" ht="18">
      <c r="A12" s="87"/>
      <c r="B12" s="88"/>
      <c r="C12" s="89"/>
      <c r="D12" s="87"/>
      <c r="E12" s="88"/>
      <c r="F12" s="89"/>
      <c r="G12" s="87"/>
      <c r="H12" s="88"/>
      <c r="I12" s="89"/>
      <c r="J12" s="87"/>
      <c r="K12" s="88"/>
      <c r="L12" s="89"/>
      <c r="M12" s="87"/>
      <c r="N12" s="88"/>
      <c r="O12" s="89"/>
      <c r="P12" s="87"/>
      <c r="Q12" s="88"/>
      <c r="R12" s="89"/>
      <c r="S12" s="90"/>
      <c r="T12" s="89"/>
    </row>
    <row r="13" spans="1:20" ht="18">
      <c r="A13" s="90"/>
      <c r="B13" s="88"/>
      <c r="C13" s="89"/>
      <c r="D13" s="90"/>
      <c r="E13" s="88"/>
      <c r="F13" s="89"/>
      <c r="G13" s="90"/>
      <c r="H13" s="88"/>
      <c r="I13" s="89"/>
      <c r="J13" s="90"/>
      <c r="K13" s="88"/>
      <c r="L13" s="89"/>
      <c r="M13" s="90"/>
      <c r="N13" s="88"/>
      <c r="O13" s="89"/>
      <c r="P13" s="90"/>
      <c r="Q13" s="88"/>
      <c r="R13" s="89"/>
      <c r="S13" s="90"/>
      <c r="T13" s="89"/>
    </row>
    <row r="14" spans="1:20" ht="18">
      <c r="A14" s="90"/>
      <c r="B14" s="88"/>
      <c r="C14" s="89"/>
      <c r="D14" s="90"/>
      <c r="E14" s="88"/>
      <c r="F14" s="89"/>
      <c r="G14" s="90"/>
      <c r="H14" s="88"/>
      <c r="I14" s="89"/>
      <c r="J14" s="90"/>
      <c r="K14" s="88"/>
      <c r="L14" s="89"/>
      <c r="M14" s="90"/>
      <c r="N14" s="88"/>
      <c r="O14" s="89"/>
      <c r="P14" s="90"/>
      <c r="Q14" s="88"/>
      <c r="R14" s="89"/>
      <c r="S14" s="90"/>
      <c r="T14" s="89"/>
    </row>
    <row r="15" spans="1:20" ht="18">
      <c r="A15" s="90"/>
      <c r="B15" s="88"/>
      <c r="C15" s="89"/>
      <c r="D15" s="90"/>
      <c r="E15" s="88"/>
      <c r="F15" s="89"/>
      <c r="G15" s="90"/>
      <c r="H15" s="88"/>
      <c r="I15" s="89"/>
      <c r="J15" s="90"/>
      <c r="K15" s="88"/>
      <c r="L15" s="89"/>
      <c r="M15" s="90"/>
      <c r="N15" s="88"/>
      <c r="O15" s="89"/>
      <c r="P15" s="90"/>
      <c r="Q15" s="88"/>
      <c r="R15" s="89"/>
      <c r="S15" s="90"/>
      <c r="T15" s="89"/>
    </row>
    <row r="16" spans="1:20" ht="18.75" thickBot="1">
      <c r="A16" s="91"/>
      <c r="B16" s="92"/>
      <c r="C16" s="93"/>
      <c r="D16" s="91"/>
      <c r="E16" s="92"/>
      <c r="F16" s="93"/>
      <c r="G16" s="91"/>
      <c r="H16" s="92"/>
      <c r="I16" s="93"/>
      <c r="J16" s="91"/>
      <c r="K16" s="92"/>
      <c r="L16" s="93"/>
      <c r="M16" s="91"/>
      <c r="N16" s="92"/>
      <c r="O16" s="93"/>
      <c r="P16" s="91"/>
      <c r="Q16" s="92"/>
      <c r="R16" s="93"/>
      <c r="S16" s="94"/>
      <c r="T16" s="95"/>
    </row>
    <row r="17" spans="1:20" ht="29.25" thickBot="1">
      <c r="A17" s="96" t="str">
        <f>"Total "&amp;A4</f>
        <v>Total Achats divers</v>
      </c>
      <c r="B17" s="97">
        <f>SUM(B7:B16)</f>
        <v>0</v>
      </c>
      <c r="C17" s="98">
        <f t="array" ref="C17">SUMPRODUCT((IF(B7:B16=0,C7:C16,B7:B16))*1)</f>
        <v>0</v>
      </c>
      <c r="D17" s="96" t="str">
        <f t="shared" ref="D17" si="0">"Total "&amp;D4</f>
        <v>Total Habillement</v>
      </c>
      <c r="E17" s="97">
        <f>SUM(E7:E16)</f>
        <v>0</v>
      </c>
      <c r="F17" s="98">
        <f t="array" ref="F17">SUMPRODUCT((IF(E7:E16=0,F7:F16,E7:E16))*1)</f>
        <v>0</v>
      </c>
      <c r="G17" s="96" t="str">
        <f t="shared" ref="G17" si="1">"Total "&amp;G4</f>
        <v>Total Divers</v>
      </c>
      <c r="H17" s="97">
        <f>SUM(H7:H16)</f>
        <v>0</v>
      </c>
      <c r="I17" s="98">
        <f t="array" ref="I17">SUMPRODUCT((IF(H7:H16=0,I7:I16,H7:H16))*1)</f>
        <v>0</v>
      </c>
      <c r="J17" s="96" t="str">
        <f t="shared" ref="J17" si="2">"Total "&amp;J4</f>
        <v>Total Cantine</v>
      </c>
      <c r="K17" s="97">
        <f>SUM(K7:K16)</f>
        <v>0</v>
      </c>
      <c r="L17" s="98">
        <f t="array" ref="L17">SUMPRODUCT((IF(K7:K16=0,L7:L16,K7:K16))*1)</f>
        <v>0</v>
      </c>
      <c r="M17" s="96" t="str">
        <f t="shared" ref="M17" si="3">"Total "&amp;M4</f>
        <v>Total Extra</v>
      </c>
      <c r="N17" s="97">
        <f>SUM(N7:N16)</f>
        <v>0</v>
      </c>
      <c r="O17" s="98">
        <f t="array" ref="O17">SUMPRODUCT((IF(N7:N16=0,O7:O16,N7:N16))*1)</f>
        <v>0</v>
      </c>
      <c r="P17" s="96" t="str">
        <f t="shared" ref="P17" si="4">"Total "&amp;P4</f>
        <v>Total Autre</v>
      </c>
      <c r="Q17" s="97">
        <f>SUM(Q7:Q16)</f>
        <v>0</v>
      </c>
      <c r="R17" s="98">
        <f t="array" ref="R17">SUMPRODUCT((IF(Q7:Q16=0,R7:R16,Q7:Q16))*1)</f>
        <v>0</v>
      </c>
      <c r="S17" s="96" t="s">
        <v>162</v>
      </c>
      <c r="T17" s="99">
        <f>T4</f>
        <v>0</v>
      </c>
    </row>
    <row r="18" spans="1:20" ht="31.5">
      <c r="A18" s="100" t="s">
        <v>163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7"/>
    </row>
    <row r="19" spans="1:20" ht="16.5" thickBot="1">
      <c r="A19" s="101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9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TCD_Compte</vt:lpstr>
      <vt:lpstr>TCD_Catégorie</vt:lpstr>
      <vt:lpstr>Crédit_Débit</vt:lpstr>
      <vt:lpstr>BD</vt:lpstr>
      <vt:lpstr>BD_Nom</vt:lpstr>
      <vt:lpstr>Système</vt:lpstr>
      <vt:lpstr>Mensualisation</vt:lpstr>
      <vt:lpstr>Carburant</vt:lpstr>
      <vt:lpstr>Budjet</vt:lpstr>
      <vt:lpstr>Gestion dépense</vt:lpstr>
      <vt:lpstr>Choix2</vt:lpstr>
      <vt:lpstr>Compte_princ</vt:lpstr>
      <vt:lpstr>Conducteur</vt:lpstr>
      <vt:lpstr>Date</vt:lpstr>
      <vt:lpstr>suivi_chèque</vt:lpstr>
      <vt:lpstr>Voiture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Ben</cp:lastModifiedBy>
  <dcterms:created xsi:type="dcterms:W3CDTF">2004-03-07T20:52:29Z</dcterms:created>
  <dcterms:modified xsi:type="dcterms:W3CDTF">2015-10-29T23:13:22Z</dcterms:modified>
</cp:coreProperties>
</file>