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53.xml" ContentType="application/vnd.openxmlformats-officedocument.spreadsheetml.worksheet+xml"/>
  <Override PartName="/xl/worksheets/sheet154.xml" ContentType="application/vnd.openxmlformats-officedocument.spreadsheetml.worksheet+xml"/>
  <Override PartName="/xl/worksheets/sheet155.xml" ContentType="application/vnd.openxmlformats-officedocument.spreadsheetml.worksheet+xml"/>
  <Override PartName="/xl/worksheets/sheet156.xml" ContentType="application/vnd.openxmlformats-officedocument.spreadsheetml.worksheet+xml"/>
  <Override PartName="/xl/worksheets/sheet157.xml" ContentType="application/vnd.openxmlformats-officedocument.spreadsheetml.worksheet+xml"/>
  <Override PartName="/xl/worksheets/sheet158.xml" ContentType="application/vnd.openxmlformats-officedocument.spreadsheetml.worksheet+xml"/>
  <Override PartName="/xl/worksheets/sheet159.xml" ContentType="application/vnd.openxmlformats-officedocument.spreadsheetml.worksheet+xml"/>
  <Override PartName="/xl/worksheets/sheet160.xml" ContentType="application/vnd.openxmlformats-officedocument.spreadsheetml.worksheet+xml"/>
  <Override PartName="/xl/worksheets/sheet161.xml" ContentType="application/vnd.openxmlformats-officedocument.spreadsheetml.worksheet+xml"/>
  <Override PartName="/xl/worksheets/sheet162.xml" ContentType="application/vnd.openxmlformats-officedocument.spreadsheetml.worksheet+xml"/>
  <Override PartName="/xl/worksheets/sheet163.xml" ContentType="application/vnd.openxmlformats-officedocument.spreadsheetml.worksheet+xml"/>
  <Override PartName="/xl/worksheets/sheet164.xml" ContentType="application/vnd.openxmlformats-officedocument.spreadsheetml.worksheet+xml"/>
  <Override PartName="/xl/worksheets/sheet165.xml" ContentType="application/vnd.openxmlformats-officedocument.spreadsheetml.worksheet+xml"/>
  <Override PartName="/xl/worksheets/sheet166.xml" ContentType="application/vnd.openxmlformats-officedocument.spreadsheetml.worksheet+xml"/>
  <Override PartName="/xl/worksheets/sheet167.xml" ContentType="application/vnd.openxmlformats-officedocument.spreadsheetml.worksheet+xml"/>
  <Override PartName="/xl/worksheets/sheet168.xml" ContentType="application/vnd.openxmlformats-officedocument.spreadsheetml.worksheet+xml"/>
  <Override PartName="/xl/worksheets/sheet169.xml" ContentType="application/vnd.openxmlformats-officedocument.spreadsheetml.worksheet+xml"/>
  <Override PartName="/xl/worksheets/sheet170.xml" ContentType="application/vnd.openxmlformats-officedocument.spreadsheetml.worksheet+xml"/>
  <Override PartName="/xl/worksheets/sheet171.xml" ContentType="application/vnd.openxmlformats-officedocument.spreadsheetml.worksheet+xml"/>
  <Override PartName="/xl/worksheets/sheet172.xml" ContentType="application/vnd.openxmlformats-officedocument.spreadsheetml.worksheet+xml"/>
  <Override PartName="/xl/worksheets/sheet173.xml" ContentType="application/vnd.openxmlformats-officedocument.spreadsheetml.worksheet+xml"/>
  <Override PartName="/xl/worksheets/sheet174.xml" ContentType="application/vnd.openxmlformats-officedocument.spreadsheetml.worksheet+xml"/>
  <Override PartName="/xl/worksheets/sheet175.xml" ContentType="application/vnd.openxmlformats-officedocument.spreadsheetml.worksheet+xml"/>
  <Override PartName="/xl/worksheets/sheet176.xml" ContentType="application/vnd.openxmlformats-officedocument.spreadsheetml.worksheet+xml"/>
  <Override PartName="/xl/worksheets/sheet177.xml" ContentType="application/vnd.openxmlformats-officedocument.spreadsheetml.worksheet+xml"/>
  <Override PartName="/xl/worksheets/sheet178.xml" ContentType="application/vnd.openxmlformats-officedocument.spreadsheetml.worksheet+xml"/>
  <Override PartName="/xl/worksheets/sheet179.xml" ContentType="application/vnd.openxmlformats-officedocument.spreadsheetml.worksheet+xml"/>
  <Override PartName="/xl/worksheets/sheet180.xml" ContentType="application/vnd.openxmlformats-officedocument.spreadsheetml.worksheet+xml"/>
  <Override PartName="/xl/worksheets/sheet181.xml" ContentType="application/vnd.openxmlformats-officedocument.spreadsheetml.worksheet+xml"/>
  <Override PartName="/xl/worksheets/sheet182.xml" ContentType="application/vnd.openxmlformats-officedocument.spreadsheetml.worksheet+xml"/>
  <Override PartName="/xl/worksheets/sheet183.xml" ContentType="application/vnd.openxmlformats-officedocument.spreadsheetml.worksheet+xml"/>
  <Override PartName="/xl/worksheets/sheet184.xml" ContentType="application/vnd.openxmlformats-officedocument.spreadsheetml.worksheet+xml"/>
  <Override PartName="/xl/worksheets/sheet185.xml" ContentType="application/vnd.openxmlformats-officedocument.spreadsheetml.worksheet+xml"/>
  <Override PartName="/xl/worksheets/sheet186.xml" ContentType="application/vnd.openxmlformats-officedocument.spreadsheetml.worksheet+xml"/>
  <Override PartName="/xl/worksheets/sheet187.xml" ContentType="application/vnd.openxmlformats-officedocument.spreadsheetml.worksheet+xml"/>
  <Override PartName="/xl/worksheets/sheet188.xml" ContentType="application/vnd.openxmlformats-officedocument.spreadsheetml.worksheet+xml"/>
  <Override PartName="/xl/worksheets/sheet189.xml" ContentType="application/vnd.openxmlformats-officedocument.spreadsheetml.worksheet+xml"/>
  <Override PartName="/xl/worksheets/sheet190.xml" ContentType="application/vnd.openxmlformats-officedocument.spreadsheetml.worksheet+xml"/>
  <Override PartName="/xl/worksheets/sheet191.xml" ContentType="application/vnd.openxmlformats-officedocument.spreadsheetml.worksheet+xml"/>
  <Override PartName="/xl/worksheets/sheet192.xml" ContentType="application/vnd.openxmlformats-officedocument.spreadsheetml.worksheet+xml"/>
  <Override PartName="/xl/worksheets/sheet19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hp\Desktop\TRAITEMENT PAIE\"/>
    </mc:Choice>
  </mc:AlternateContent>
  <xr:revisionPtr revIDLastSave="0" documentId="13_ncr:1_{B10C3492-83ED-46C3-9A8F-E40D02B715D5}" xr6:coauthVersionLast="47" xr6:coauthVersionMax="47" xr10:uidLastSave="{00000000-0000-0000-0000-000000000000}"/>
  <bookViews>
    <workbookView xWindow="-110" yWindow="-110" windowWidth="19420" windowHeight="10420" firstSheet="1" activeTab="5" xr2:uid="{00000000-000D-0000-FFFF-FFFF00000000}"/>
  </bookViews>
  <sheets>
    <sheet name="Positionnement" sheetId="46" state="hidden" r:id="rId1"/>
    <sheet name="Grille rémunération (ok)" sheetId="6" r:id="rId2"/>
    <sheet name="Coûts salariaux actuels (ok)" sheetId="34" state="hidden" r:id="rId3"/>
    <sheet name="Coûts salariaux" sheetId="15" state="hidden" r:id="rId4"/>
    <sheet name="économie" sheetId="57" state="hidden" r:id="rId5"/>
    <sheet name="Payroll" sheetId="47" r:id="rId6"/>
    <sheet name="1" sheetId="70" r:id="rId7"/>
    <sheet name="2" sheetId="87" r:id="rId8"/>
    <sheet name="3" sheetId="90" r:id="rId9"/>
    <sheet name="Sheet1" sheetId="91" r:id="rId10"/>
    <sheet name="Sheet2" sheetId="92" r:id="rId11"/>
    <sheet name="Sheet3" sheetId="93" r:id="rId12"/>
    <sheet name="Sheet4" sheetId="94" r:id="rId13"/>
    <sheet name="Sheet5" sheetId="95" r:id="rId14"/>
    <sheet name="Sheet6" sheetId="96" r:id="rId15"/>
    <sheet name="Sheet7" sheetId="97" r:id="rId16"/>
    <sheet name="Sheet8" sheetId="98" r:id="rId17"/>
    <sheet name="Sheet9" sheetId="99" r:id="rId18"/>
    <sheet name="Sheet10" sheetId="100" r:id="rId19"/>
    <sheet name="Sheet11" sheetId="101" r:id="rId20"/>
    <sheet name="Sheet12" sheetId="102" r:id="rId21"/>
    <sheet name="Sheet13" sheetId="103" r:id="rId22"/>
    <sheet name="Sheet14" sheetId="104" r:id="rId23"/>
    <sheet name="Sheet15" sheetId="105" r:id="rId24"/>
    <sheet name="Sheet16" sheetId="106" r:id="rId25"/>
    <sheet name="Sheet17" sheetId="107" r:id="rId26"/>
    <sheet name="Sheet18" sheetId="108" r:id="rId27"/>
    <sheet name="Sheet19" sheetId="109" r:id="rId28"/>
    <sheet name="Sheet20" sheetId="110" r:id="rId29"/>
    <sheet name="Sheet21" sheetId="111" r:id="rId30"/>
    <sheet name="Sheet22" sheetId="112" r:id="rId31"/>
    <sheet name="Sheet23" sheetId="113" r:id="rId32"/>
    <sheet name="Sheet24" sheetId="114" r:id="rId33"/>
    <sheet name="Sheet25" sheetId="115" r:id="rId34"/>
    <sheet name="Sheet26" sheetId="116" r:id="rId35"/>
    <sheet name="Sheet27" sheetId="117" r:id="rId36"/>
    <sheet name="Sheet28" sheetId="118" r:id="rId37"/>
    <sheet name="Sheet29" sheetId="119" r:id="rId38"/>
    <sheet name="Sheet30" sheetId="120" r:id="rId39"/>
    <sheet name="Sheet31" sheetId="121" r:id="rId40"/>
    <sheet name="Sheet32" sheetId="122" r:id="rId41"/>
    <sheet name="Sheet33" sheetId="123" r:id="rId42"/>
    <sheet name="Sheet34" sheetId="124" r:id="rId43"/>
    <sheet name="Sheet35" sheetId="125" r:id="rId44"/>
    <sheet name="Sheet36" sheetId="126" r:id="rId45"/>
    <sheet name="Sheet37" sheetId="127" r:id="rId46"/>
    <sheet name="Sheet38" sheetId="128" r:id="rId47"/>
    <sheet name="Sheet39" sheetId="129" r:id="rId48"/>
    <sheet name="Sheet40" sheetId="130" r:id="rId49"/>
    <sheet name="Sheet41" sheetId="131" r:id="rId50"/>
    <sheet name="Sheet42" sheetId="132" r:id="rId51"/>
    <sheet name="Sheet43" sheetId="133" r:id="rId52"/>
    <sheet name="Sheet44" sheetId="134" r:id="rId53"/>
    <sheet name="Sheet45" sheetId="135" r:id="rId54"/>
    <sheet name="Sheet46" sheetId="136" r:id="rId55"/>
    <sheet name="Sheet47" sheetId="137" r:id="rId56"/>
    <sheet name="Sheet48" sheetId="138" r:id="rId57"/>
    <sheet name="Sheet49" sheetId="139" r:id="rId58"/>
    <sheet name="Sheet50" sheetId="140" r:id="rId59"/>
    <sheet name="Sheet51" sheetId="141" r:id="rId60"/>
    <sheet name="Sheet52" sheetId="142" r:id="rId61"/>
    <sheet name="Sheet53" sheetId="143" r:id="rId62"/>
    <sheet name="Sheet54" sheetId="144" r:id="rId63"/>
    <sheet name="Sheet55" sheetId="145" r:id="rId64"/>
    <sheet name="Sheet56" sheetId="146" r:id="rId65"/>
    <sheet name="Sheet57" sheetId="147" r:id="rId66"/>
    <sheet name="Sheet58" sheetId="148" r:id="rId67"/>
    <sheet name="Sheet59" sheetId="149" r:id="rId68"/>
    <sheet name="Sheet60" sheetId="150" r:id="rId69"/>
    <sheet name="Sheet61" sheetId="151" r:id="rId70"/>
    <sheet name="Sheet62" sheetId="152" r:id="rId71"/>
    <sheet name="Sheet63" sheetId="153" r:id="rId72"/>
    <sheet name="Sheet64" sheetId="154" r:id="rId73"/>
    <sheet name="Sheet65" sheetId="155" r:id="rId74"/>
    <sheet name="Sheet66" sheetId="156" r:id="rId75"/>
    <sheet name="Sheet67" sheetId="157" r:id="rId76"/>
    <sheet name="Sheet68" sheetId="158" r:id="rId77"/>
    <sheet name="Sheet69" sheetId="159" r:id="rId78"/>
    <sheet name="Sheet70" sheetId="160" r:id="rId79"/>
    <sheet name="Sheet71" sheetId="161" r:id="rId80"/>
    <sheet name="Sheet72" sheetId="162" r:id="rId81"/>
    <sheet name="Sheet73" sheetId="163" r:id="rId82"/>
    <sheet name="Sheet74" sheetId="164" r:id="rId83"/>
    <sheet name="Sheet75" sheetId="165" r:id="rId84"/>
    <sheet name="Sheet76" sheetId="166" r:id="rId85"/>
    <sheet name="Sheet77" sheetId="167" r:id="rId86"/>
    <sheet name="Sheet78" sheetId="168" r:id="rId87"/>
    <sheet name="Sheet79" sheetId="169" r:id="rId88"/>
    <sheet name="Sheet80" sheetId="170" r:id="rId89"/>
    <sheet name="Sheet81" sheetId="171" r:id="rId90"/>
    <sheet name="Sheet82" sheetId="172" r:id="rId91"/>
    <sheet name="Sheet83" sheetId="173" r:id="rId92"/>
    <sheet name="Sheet84" sheetId="174" r:id="rId93"/>
    <sheet name="Sheet85" sheetId="175" r:id="rId94"/>
    <sheet name="Sheet86" sheetId="176" r:id="rId95"/>
    <sheet name="Sheet87" sheetId="177" r:id="rId96"/>
    <sheet name="Sheet88" sheetId="178" r:id="rId97"/>
    <sheet name="Sheet89" sheetId="179" r:id="rId98"/>
    <sheet name="Sheet90" sheetId="180" r:id="rId99"/>
    <sheet name="Sheet91" sheetId="181" r:id="rId100"/>
    <sheet name="Sheet92" sheetId="182" r:id="rId101"/>
    <sheet name="Sheet93" sheetId="183" r:id="rId102"/>
    <sheet name="Sheet94" sheetId="184" r:id="rId103"/>
    <sheet name="Sheet95" sheetId="185" r:id="rId104"/>
    <sheet name="Sheet96" sheetId="186" r:id="rId105"/>
    <sheet name="Sheet97" sheetId="187" r:id="rId106"/>
    <sheet name="Sheet98" sheetId="188" r:id="rId107"/>
    <sheet name="Sheet99" sheetId="189" r:id="rId108"/>
    <sheet name="Sheet100" sheetId="190" r:id="rId109"/>
    <sheet name="Sheet101" sheetId="191" r:id="rId110"/>
    <sheet name="Sheet102" sheetId="192" r:id="rId111"/>
    <sheet name="Sheet103" sheetId="193" r:id="rId112"/>
    <sheet name="Sheet104" sheetId="194" r:id="rId113"/>
    <sheet name="Sheet105" sheetId="195" r:id="rId114"/>
    <sheet name="Sheet106" sheetId="196" r:id="rId115"/>
    <sheet name="Sheet107" sheetId="197" r:id="rId116"/>
    <sheet name="Sheet108" sheetId="198" r:id="rId117"/>
    <sheet name="Sheet109" sheetId="199" r:id="rId118"/>
    <sheet name="Sheet110" sheetId="200" r:id="rId119"/>
    <sheet name="Sheet111" sheetId="201" r:id="rId120"/>
    <sheet name="Sheet112" sheetId="202" r:id="rId121"/>
    <sheet name="Sheet113" sheetId="203" r:id="rId122"/>
    <sheet name="Sheet114" sheetId="204" r:id="rId123"/>
    <sheet name="Sheet115" sheetId="205" r:id="rId124"/>
    <sheet name="Sheet116" sheetId="206" r:id="rId125"/>
    <sheet name="Sheet117" sheetId="207" r:id="rId126"/>
    <sheet name="Sheet118" sheetId="208" r:id="rId127"/>
    <sheet name="Sheet119" sheetId="209" r:id="rId128"/>
    <sheet name="Sheet120" sheetId="210" r:id="rId129"/>
    <sheet name="Sheet121" sheetId="211" r:id="rId130"/>
    <sheet name="Sheet122" sheetId="212" r:id="rId131"/>
    <sheet name="Sheet123" sheetId="213" r:id="rId132"/>
    <sheet name="Sheet124" sheetId="214" r:id="rId133"/>
    <sheet name="Sheet125" sheetId="215" r:id="rId134"/>
    <sheet name="Sheet126" sheetId="216" r:id="rId135"/>
    <sheet name="Sheet127" sheetId="217" r:id="rId136"/>
    <sheet name="Sheet128" sheetId="218" r:id="rId137"/>
    <sheet name="Sheet129" sheetId="219" r:id="rId138"/>
    <sheet name="Sheet130" sheetId="220" r:id="rId139"/>
    <sheet name="Sheet131" sheetId="221" r:id="rId140"/>
    <sheet name="Sheet132" sheetId="222" r:id="rId141"/>
    <sheet name="Sheet133" sheetId="223" r:id="rId142"/>
    <sheet name="Sheet134" sheetId="224" r:id="rId143"/>
    <sheet name="Sheet135" sheetId="225" r:id="rId144"/>
    <sheet name="Sheet136" sheetId="226" r:id="rId145"/>
    <sheet name="Sheet137" sheetId="227" r:id="rId146"/>
    <sheet name="Sheet138" sheetId="228" r:id="rId147"/>
    <sheet name="Sheet139" sheetId="229" r:id="rId148"/>
    <sheet name="Sheet140" sheetId="230" r:id="rId149"/>
    <sheet name="Sheet141" sheetId="231" r:id="rId150"/>
    <sheet name="Sheet142" sheetId="232" r:id="rId151"/>
    <sheet name="Sheet143" sheetId="233" r:id="rId152"/>
    <sheet name="Sheet144" sheetId="234" r:id="rId153"/>
    <sheet name="Sheet145" sheetId="235" r:id="rId154"/>
    <sheet name="Sheet146" sheetId="236" r:id="rId155"/>
    <sheet name="Sheet147" sheetId="237" r:id="rId156"/>
    <sheet name="Sheet148" sheetId="238" r:id="rId157"/>
    <sheet name="Sheet149" sheetId="239" r:id="rId158"/>
    <sheet name="Sheet150" sheetId="240" r:id="rId159"/>
    <sheet name="Sheet151" sheetId="241" r:id="rId160"/>
    <sheet name="Sheet152" sheetId="242" r:id="rId161"/>
    <sheet name="Sheet153" sheetId="243" r:id="rId162"/>
    <sheet name="Sheet154" sheetId="244" r:id="rId163"/>
    <sheet name="Sheet155" sheetId="245" r:id="rId164"/>
    <sheet name="Sheet156" sheetId="246" r:id="rId165"/>
    <sheet name="Sheet157" sheetId="247" r:id="rId166"/>
    <sheet name="Sheet158" sheetId="248" r:id="rId167"/>
    <sheet name="Sheet159" sheetId="249" r:id="rId168"/>
    <sheet name="Sheet160" sheetId="250" r:id="rId169"/>
    <sheet name="Sheet161" sheetId="251" r:id="rId170"/>
    <sheet name="Sheet162" sheetId="252" r:id="rId171"/>
    <sheet name="Sheet163" sheetId="253" r:id="rId172"/>
    <sheet name="Sheet164" sheetId="254" r:id="rId173"/>
    <sheet name="Sheet165" sheetId="255" r:id="rId174"/>
    <sheet name="Sheet166" sheetId="256" r:id="rId175"/>
    <sheet name="Sheet167" sheetId="257" r:id="rId176"/>
    <sheet name="Sheet168" sheetId="258" r:id="rId177"/>
    <sheet name="Sheet169" sheetId="259" r:id="rId178"/>
    <sheet name="Sheet170" sheetId="260" r:id="rId179"/>
    <sheet name="Sheet171" sheetId="261" r:id="rId180"/>
    <sheet name="Sheet172" sheetId="262" r:id="rId181"/>
    <sheet name="Sheet173" sheetId="263" r:id="rId182"/>
    <sheet name="Sheet174" sheetId="264" r:id="rId183"/>
    <sheet name="Sheet175" sheetId="265" r:id="rId184"/>
    <sheet name="Sheet176" sheetId="266" r:id="rId185"/>
    <sheet name="Sheet177" sheetId="267" r:id="rId186"/>
    <sheet name="Sheet178" sheetId="268" r:id="rId187"/>
    <sheet name="Sheet179" sheetId="269" r:id="rId188"/>
    <sheet name="Sheet180" sheetId="270" r:id="rId189"/>
    <sheet name="Sheet181" sheetId="271" r:id="rId190"/>
    <sheet name="Sheet182" sheetId="272" r:id="rId191"/>
    <sheet name="Sheet183" sheetId="273" r:id="rId192"/>
    <sheet name="Recapitulatif Taxes" sheetId="58" r:id="rId193"/>
  </sheets>
  <externalReferences>
    <externalReference r:id="rId194"/>
    <externalReference r:id="rId195"/>
    <externalReference r:id="rId196"/>
    <externalReference r:id="rId197"/>
    <externalReference r:id="rId198"/>
  </externalReferences>
  <definedNames>
    <definedName name="_13m">'[1]indem expat'!$C$15</definedName>
    <definedName name="Animatlog" localSheetId="2">#REF!</definedName>
    <definedName name="Animatlog" localSheetId="5">#REF!</definedName>
    <definedName name="Animatlog">#REF!</definedName>
    <definedName name="annee" localSheetId="3">#REF!</definedName>
    <definedName name="annee" localSheetId="2">#REF!</definedName>
    <definedName name="annee" localSheetId="1">#REF!</definedName>
    <definedName name="annee" localSheetId="5">#REF!</definedName>
    <definedName name="annee">#REF!</definedName>
    <definedName name="bud" localSheetId="3">#REF!</definedName>
    <definedName name="bud" localSheetId="2">#REF!</definedName>
    <definedName name="bud" localSheetId="1">#REF!</definedName>
    <definedName name="bud" localSheetId="5">#REF!</definedName>
    <definedName name="bud">#REF!</definedName>
    <definedName name="cong">'[1]indem expat'!$C$17</definedName>
    <definedName name="coût_standard" localSheetId="3">#REF!</definedName>
    <definedName name="coût_standard" localSheetId="2">#REF!</definedName>
    <definedName name="coût_standard" localSheetId="1">#REF!</definedName>
    <definedName name="coût_standard" localSheetId="5">#REF!</definedName>
    <definedName name="coût_standard">#REF!</definedName>
    <definedName name="coût_total" localSheetId="3">#REF!</definedName>
    <definedName name="coût_total" localSheetId="2">#REF!</definedName>
    <definedName name="coût_total" localSheetId="1">#REF!</definedName>
    <definedName name="coût_total" localSheetId="5">#REF!</definedName>
    <definedName name="coût_total">#REF!</definedName>
    <definedName name="coûts_directs" localSheetId="3">#REF!</definedName>
    <definedName name="coûts_directs" localSheetId="2">#REF!</definedName>
    <definedName name="coûts_directs" localSheetId="1">#REF!</definedName>
    <definedName name="coûts_directs" localSheetId="5">#REF!</definedName>
    <definedName name="coûts_directs">#REF!</definedName>
    <definedName name="coûts_suivi" localSheetId="3">#REF!</definedName>
    <definedName name="coûts_suivi" localSheetId="2">#REF!</definedName>
    <definedName name="coûts_suivi" localSheetId="1">#REF!</definedName>
    <definedName name="coûts_suivi" localSheetId="5">#REF!</definedName>
    <definedName name="coûts_suivi">#REF!</definedName>
    <definedName name="cpte" localSheetId="3">#REF!</definedName>
    <definedName name="cpte" localSheetId="2">#REF!</definedName>
    <definedName name="cpte" localSheetId="1">#REF!</definedName>
    <definedName name="cpte" localSheetId="5">#REF!</definedName>
    <definedName name="cpte">#REF!</definedName>
    <definedName name="critera" localSheetId="3">#REF!</definedName>
    <definedName name="critera" localSheetId="2">#REF!</definedName>
    <definedName name="critera" localSheetId="1">#REF!</definedName>
    <definedName name="critera" localSheetId="5">#REF!</definedName>
    <definedName name="critera">#REF!</definedName>
    <definedName name="dd" localSheetId="2">#REF!</definedName>
    <definedName name="dd" localSheetId="5">#REF!</definedName>
    <definedName name="dd">#REF!</definedName>
    <definedName name="dev" localSheetId="3">#REF!</definedName>
    <definedName name="dev" localSheetId="2">#REF!</definedName>
    <definedName name="dev" localSheetId="1">#REF!</definedName>
    <definedName name="dev" localSheetId="5">#REF!</definedName>
    <definedName name="dev">#REF!</definedName>
    <definedName name="fincont">'[1]indem expat'!$C$16</definedName>
    <definedName name="GRC">'[1]Grille de référence'!$C$6:$E$12</definedName>
    <definedName name="GRNC">'[1]Grille de référence'!$I$6:$K$9</definedName>
    <definedName name="joursex">'[2]prix de revient'!$AC$2</definedName>
    <definedName name="joursiege">'[2]prix de revient'!$AC$1</definedName>
    <definedName name="matFS" localSheetId="3">#REF!</definedName>
    <definedName name="matFS" localSheetId="2">#REF!</definedName>
    <definedName name="matFS" localSheetId="1">#REF!</definedName>
    <definedName name="matFS" localSheetId="5">#REF!</definedName>
    <definedName name="matFS">#REF!</definedName>
    <definedName name="matFS1" localSheetId="3">#REF!</definedName>
    <definedName name="matFS1" localSheetId="2">#REF!</definedName>
    <definedName name="matFS1" localSheetId="1">#REF!</definedName>
    <definedName name="matFS1" localSheetId="5">#REF!</definedName>
    <definedName name="matFS1">#REF!</definedName>
    <definedName name="mois" localSheetId="3">#REF!</definedName>
    <definedName name="mois" localSheetId="2">#REF!</definedName>
    <definedName name="mois" localSheetId="1">#REF!</definedName>
    <definedName name="mois" localSheetId="5">#REF!</definedName>
    <definedName name="mois">#REF!</definedName>
    <definedName name="nbpoint">'[1]indem expat'!$C$10</definedName>
    <definedName name="point">[3]Taux!$C$3</definedName>
    <definedName name="_xlnm.Print_Area" localSheetId="1">'Grille rémunération (ok)'!#REF!</definedName>
    <definedName name="quantité" localSheetId="3">#REF!</definedName>
    <definedName name="quantité" localSheetId="2">#REF!</definedName>
    <definedName name="quantité" localSheetId="1">#REF!</definedName>
    <definedName name="quantité" localSheetId="5">#REF!</definedName>
    <definedName name="quantité">#REF!</definedName>
    <definedName name="_xlnm.Recorder" localSheetId="3">#REF!</definedName>
    <definedName name="_xlnm.Recorder" localSheetId="2">#REF!</definedName>
    <definedName name="_xlnm.Recorder" localSheetId="5">#REF!</definedName>
    <definedName name="_xlnm.Recorder">#REF!</definedName>
    <definedName name="salairebase">'[1]indem expat'!$D$13</definedName>
    <definedName name="sold" localSheetId="3">#REF!</definedName>
    <definedName name="sold" localSheetId="2">#REF!</definedName>
    <definedName name="sold" localSheetId="1">#REF!</definedName>
    <definedName name="sold" localSheetId="5">#REF!</definedName>
    <definedName name="sold">#REF!</definedName>
    <definedName name="soldD" localSheetId="3">#REF!</definedName>
    <definedName name="soldD" localSheetId="2">#REF!</definedName>
    <definedName name="soldD" localSheetId="1">#REF!</definedName>
    <definedName name="soldD" localSheetId="5">#REF!</definedName>
    <definedName name="soldD">#REF!</definedName>
    <definedName name="solde" localSheetId="3">#REF!</definedName>
    <definedName name="solde" localSheetId="2">#REF!</definedName>
    <definedName name="solde" localSheetId="1">#REF!</definedName>
    <definedName name="solde" localSheetId="5">#REF!</definedName>
    <definedName name="solde">#REF!</definedName>
    <definedName name="sstot11" localSheetId="3">#REF!</definedName>
    <definedName name="sstot11" localSheetId="2">#REF!</definedName>
    <definedName name="sstot11" localSheetId="1">#REF!</definedName>
    <definedName name="sstot11" localSheetId="5">#REF!</definedName>
    <definedName name="sstot11">#REF!</definedName>
    <definedName name="sstot12" localSheetId="3">#REF!</definedName>
    <definedName name="sstot12" localSheetId="2">#REF!</definedName>
    <definedName name="sstot12" localSheetId="1">#REF!</definedName>
    <definedName name="sstot12" localSheetId="5">#REF!</definedName>
    <definedName name="sstot12">#REF!</definedName>
    <definedName name="sstot21" localSheetId="3">#REF!</definedName>
    <definedName name="sstot21" localSheetId="2">#REF!</definedName>
    <definedName name="sstot21" localSheetId="1">#REF!</definedName>
    <definedName name="sstot21" localSheetId="5">#REF!</definedName>
    <definedName name="sstot21">#REF!</definedName>
    <definedName name="sstot22" localSheetId="3">#REF!</definedName>
    <definedName name="sstot22" localSheetId="2">#REF!</definedName>
    <definedName name="sstot22" localSheetId="1">#REF!</definedName>
    <definedName name="sstot22" localSheetId="5">#REF!</definedName>
    <definedName name="sstot22">#REF!</definedName>
    <definedName name="TABC">[1]TABC!$B$5:$H$46</definedName>
    <definedName name="TABNC">[1]TABNC!$B$5:$H$46</definedName>
    <definedName name="tot_synt" localSheetId="3">#REF!</definedName>
    <definedName name="tot_synt" localSheetId="2">#REF!</definedName>
    <definedName name="tot_synt" localSheetId="1">#REF!</definedName>
    <definedName name="tot_synt" localSheetId="5">#REF!</definedName>
    <definedName name="tot_synt">#REF!</definedName>
    <definedName name="VALPT">'[1]Grille de référence'!$C$1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8" i="91" l="1"/>
  <c r="E17" i="91"/>
  <c r="E16" i="91"/>
  <c r="E15" i="91"/>
  <c r="E14" i="91"/>
  <c r="E13" i="91"/>
  <c r="E12" i="91"/>
  <c r="E11" i="91"/>
  <c r="D11" i="70"/>
  <c r="D11" i="87"/>
  <c r="D10" i="91"/>
  <c r="E9" i="91"/>
  <c r="B8" i="91"/>
  <c r="B7" i="91"/>
  <c r="B6" i="91"/>
  <c r="F41" i="91"/>
  <c r="F40" i="91"/>
  <c r="D37" i="91"/>
  <c r="D38" i="91" s="1"/>
  <c r="D36" i="91"/>
  <c r="G33" i="91"/>
  <c r="F30" i="91"/>
  <c r="F29" i="91"/>
  <c r="F28" i="91"/>
  <c r="F31" i="91" s="1"/>
  <c r="D28" i="91"/>
  <c r="F27" i="91"/>
  <c r="F25" i="91"/>
  <c r="G24" i="91"/>
  <c r="G23" i="91"/>
  <c r="G22" i="91"/>
  <c r="A18" i="91"/>
  <c r="A17" i="91"/>
  <c r="A16" i="91"/>
  <c r="A15" i="91"/>
  <c r="A14" i="91"/>
  <c r="A13" i="91"/>
  <c r="A12" i="91"/>
  <c r="A11" i="91"/>
  <c r="E10" i="91"/>
  <c r="R236" i="58"/>
  <c r="R8" i="58"/>
  <c r="R9" i="58"/>
  <c r="R10" i="58"/>
  <c r="R11" i="58"/>
  <c r="R12" i="58"/>
  <c r="R13" i="58"/>
  <c r="R14" i="58"/>
  <c r="R15" i="58"/>
  <c r="R16" i="58"/>
  <c r="R17" i="58"/>
  <c r="R18" i="58"/>
  <c r="R19" i="58"/>
  <c r="R20" i="58"/>
  <c r="R21" i="58"/>
  <c r="R22" i="58"/>
  <c r="R23" i="58"/>
  <c r="R24" i="58"/>
  <c r="R25" i="58"/>
  <c r="R26" i="58"/>
  <c r="R27" i="58"/>
  <c r="R28" i="58"/>
  <c r="R29" i="58"/>
  <c r="R30" i="58"/>
  <c r="R31" i="58"/>
  <c r="R32" i="58"/>
  <c r="R33" i="58"/>
  <c r="R34" i="58"/>
  <c r="R35" i="58"/>
  <c r="R36" i="58"/>
  <c r="R37" i="58"/>
  <c r="R38" i="58"/>
  <c r="R39" i="58"/>
  <c r="R40" i="58"/>
  <c r="R41" i="58"/>
  <c r="R42" i="58"/>
  <c r="R43" i="58"/>
  <c r="R44" i="58"/>
  <c r="R45" i="58"/>
  <c r="R46" i="58"/>
  <c r="R47" i="58"/>
  <c r="R48" i="58"/>
  <c r="R49" i="58"/>
  <c r="R50" i="58"/>
  <c r="R51" i="58"/>
  <c r="R52" i="58"/>
  <c r="R53" i="58"/>
  <c r="R54" i="58"/>
  <c r="R55" i="58"/>
  <c r="R56" i="58"/>
  <c r="R57" i="58"/>
  <c r="R58" i="58"/>
  <c r="R59" i="58"/>
  <c r="R60" i="58"/>
  <c r="R61" i="58"/>
  <c r="R62" i="58"/>
  <c r="R63" i="58"/>
  <c r="R64" i="58"/>
  <c r="R65" i="58"/>
  <c r="R66" i="58"/>
  <c r="R67" i="58"/>
  <c r="R68" i="58"/>
  <c r="R69" i="58"/>
  <c r="R70" i="58"/>
  <c r="R71" i="58"/>
  <c r="R72" i="58"/>
  <c r="R73" i="58"/>
  <c r="R74" i="58"/>
  <c r="R75" i="58"/>
  <c r="R76" i="58"/>
  <c r="R77" i="58"/>
  <c r="R78" i="58"/>
  <c r="R79" i="58"/>
  <c r="R80" i="58"/>
  <c r="R81" i="58"/>
  <c r="R82" i="58"/>
  <c r="R83" i="58"/>
  <c r="R84" i="58"/>
  <c r="R85" i="58"/>
  <c r="R86" i="58"/>
  <c r="R87" i="58"/>
  <c r="R88" i="58"/>
  <c r="R89" i="58"/>
  <c r="R90" i="58"/>
  <c r="R91" i="58"/>
  <c r="R92" i="58"/>
  <c r="R93" i="58"/>
  <c r="R94" i="58"/>
  <c r="R95" i="58"/>
  <c r="R96" i="58"/>
  <c r="R97" i="58"/>
  <c r="R98" i="58"/>
  <c r="R99" i="58"/>
  <c r="R100" i="58"/>
  <c r="R101" i="58"/>
  <c r="R102" i="58"/>
  <c r="R103" i="58"/>
  <c r="R104" i="58"/>
  <c r="R105" i="58"/>
  <c r="R106" i="58"/>
  <c r="R107" i="58"/>
  <c r="R108" i="58"/>
  <c r="R109" i="58"/>
  <c r="R110" i="58"/>
  <c r="R111" i="58"/>
  <c r="R112" i="58"/>
  <c r="R113" i="58"/>
  <c r="R114" i="58"/>
  <c r="R115" i="58"/>
  <c r="R116" i="58"/>
  <c r="R117" i="58"/>
  <c r="R118" i="58"/>
  <c r="R119" i="58"/>
  <c r="R120" i="58"/>
  <c r="R121" i="58"/>
  <c r="R122" i="58"/>
  <c r="R123" i="58"/>
  <c r="R124" i="58"/>
  <c r="R125" i="58"/>
  <c r="R126" i="58"/>
  <c r="R127" i="58"/>
  <c r="R128" i="58"/>
  <c r="R129" i="58"/>
  <c r="R130" i="58"/>
  <c r="R131" i="58"/>
  <c r="R132" i="58"/>
  <c r="R133" i="58"/>
  <c r="R134" i="58"/>
  <c r="R135" i="58"/>
  <c r="R136" i="58"/>
  <c r="R137" i="58"/>
  <c r="R138" i="58"/>
  <c r="R139" i="58"/>
  <c r="R140" i="58"/>
  <c r="R141" i="58"/>
  <c r="R142" i="58"/>
  <c r="R143" i="58"/>
  <c r="R144" i="58"/>
  <c r="R145" i="58"/>
  <c r="R146" i="58"/>
  <c r="R147" i="58"/>
  <c r="R148" i="58"/>
  <c r="R149" i="58"/>
  <c r="R150" i="58"/>
  <c r="R151" i="58"/>
  <c r="R152" i="58"/>
  <c r="R153" i="58"/>
  <c r="R154" i="58"/>
  <c r="R155" i="58"/>
  <c r="R156" i="58"/>
  <c r="R157" i="58"/>
  <c r="R158" i="58"/>
  <c r="R159" i="58"/>
  <c r="R160" i="58"/>
  <c r="R161" i="58"/>
  <c r="R162" i="58"/>
  <c r="R163" i="58"/>
  <c r="R164" i="58"/>
  <c r="R165" i="58"/>
  <c r="R166" i="58"/>
  <c r="R167" i="58"/>
  <c r="R168" i="58"/>
  <c r="R169" i="58"/>
  <c r="R170" i="58"/>
  <c r="R171" i="58"/>
  <c r="R172" i="58"/>
  <c r="R173" i="58"/>
  <c r="R174" i="58"/>
  <c r="R175" i="58"/>
  <c r="R176" i="58"/>
  <c r="R177" i="58"/>
  <c r="R178" i="58"/>
  <c r="R179" i="58"/>
  <c r="R180" i="58"/>
  <c r="R181" i="58"/>
  <c r="R182" i="58"/>
  <c r="R183" i="58"/>
  <c r="R184" i="58"/>
  <c r="R185" i="58"/>
  <c r="R186" i="58"/>
  <c r="R187" i="58"/>
  <c r="R188" i="58"/>
  <c r="R189" i="58"/>
  <c r="R190" i="58"/>
  <c r="R191" i="58"/>
  <c r="R192" i="58"/>
  <c r="R193" i="58"/>
  <c r="R194" i="58"/>
  <c r="R195" i="58"/>
  <c r="R196" i="58"/>
  <c r="R197" i="58"/>
  <c r="R198" i="58"/>
  <c r="R199" i="58"/>
  <c r="R200" i="58"/>
  <c r="R201" i="58"/>
  <c r="R202" i="58"/>
  <c r="R203" i="58"/>
  <c r="R204" i="58"/>
  <c r="R205" i="58"/>
  <c r="R206" i="58"/>
  <c r="R207" i="58"/>
  <c r="R208" i="58"/>
  <c r="R209" i="58"/>
  <c r="R210" i="58"/>
  <c r="R211" i="58"/>
  <c r="R212" i="58"/>
  <c r="R213" i="58"/>
  <c r="R214" i="58"/>
  <c r="R215" i="58"/>
  <c r="R216" i="58"/>
  <c r="R217" i="58"/>
  <c r="R218" i="58"/>
  <c r="R219" i="58"/>
  <c r="R220" i="58"/>
  <c r="R221" i="58"/>
  <c r="R222" i="58"/>
  <c r="R223" i="58"/>
  <c r="R224" i="58"/>
  <c r="R225" i="58"/>
  <c r="R226" i="58"/>
  <c r="R227" i="58"/>
  <c r="R228" i="58"/>
  <c r="R229" i="58"/>
  <c r="R230" i="58"/>
  <c r="R231" i="58"/>
  <c r="R232" i="58"/>
  <c r="R233" i="58"/>
  <c r="R234" i="58"/>
  <c r="R235" i="58"/>
  <c r="R7" i="58"/>
  <c r="Q8" i="58"/>
  <c r="Q9" i="58"/>
  <c r="Q236" i="58" s="1"/>
  <c r="Q10" i="58"/>
  <c r="Q11" i="58"/>
  <c r="Q12" i="58"/>
  <c r="Q13" i="58"/>
  <c r="Q14" i="58"/>
  <c r="Q15" i="58"/>
  <c r="Q16" i="58"/>
  <c r="Q17" i="58"/>
  <c r="Q18" i="58"/>
  <c r="Q19" i="58"/>
  <c r="Q20" i="58"/>
  <c r="Q21" i="58"/>
  <c r="Q22" i="58"/>
  <c r="Q23" i="58"/>
  <c r="Q24" i="58"/>
  <c r="Q25" i="58"/>
  <c r="Q26" i="58"/>
  <c r="Q27" i="58"/>
  <c r="Q28" i="58"/>
  <c r="Q29" i="58"/>
  <c r="Q30" i="58"/>
  <c r="Q31" i="58"/>
  <c r="Q32" i="58"/>
  <c r="Q33" i="58"/>
  <c r="Q34" i="58"/>
  <c r="Q35" i="58"/>
  <c r="Q36" i="58"/>
  <c r="Q37" i="58"/>
  <c r="Q38" i="58"/>
  <c r="Q39" i="58"/>
  <c r="Q40" i="58"/>
  <c r="Q41" i="58"/>
  <c r="Q42" i="58"/>
  <c r="Q43" i="58"/>
  <c r="Q44" i="58"/>
  <c r="Q45" i="58"/>
  <c r="Q46" i="58"/>
  <c r="Q47" i="58"/>
  <c r="Q48" i="58"/>
  <c r="Q49" i="58"/>
  <c r="Q50" i="58"/>
  <c r="Q51" i="58"/>
  <c r="Q52" i="58"/>
  <c r="Q53" i="58"/>
  <c r="Q54" i="58"/>
  <c r="Q55" i="58"/>
  <c r="Q56" i="58"/>
  <c r="Q57" i="58"/>
  <c r="Q58" i="58"/>
  <c r="Q59" i="58"/>
  <c r="Q60" i="58"/>
  <c r="Q61" i="58"/>
  <c r="Q62" i="58"/>
  <c r="Q63" i="58"/>
  <c r="Q64" i="58"/>
  <c r="Q65" i="58"/>
  <c r="Q66" i="58"/>
  <c r="Q67" i="58"/>
  <c r="Q68" i="58"/>
  <c r="Q69" i="58"/>
  <c r="Q70" i="58"/>
  <c r="Q71" i="58"/>
  <c r="Q72" i="58"/>
  <c r="Q73" i="58"/>
  <c r="Q74" i="58"/>
  <c r="Q75" i="58"/>
  <c r="Q76" i="58"/>
  <c r="Q77" i="58"/>
  <c r="Q78" i="58"/>
  <c r="Q79" i="58"/>
  <c r="Q80" i="58"/>
  <c r="Q81" i="58"/>
  <c r="Q82" i="58"/>
  <c r="Q83" i="58"/>
  <c r="Q84" i="58"/>
  <c r="Q85" i="58"/>
  <c r="Q86" i="58"/>
  <c r="Q87" i="58"/>
  <c r="Q88" i="58"/>
  <c r="Q89" i="58"/>
  <c r="Q90" i="58"/>
  <c r="Q91" i="58"/>
  <c r="Q92" i="58"/>
  <c r="Q93" i="58"/>
  <c r="Q94" i="58"/>
  <c r="Q95" i="58"/>
  <c r="Q96" i="58"/>
  <c r="Q97" i="58"/>
  <c r="Q98" i="58"/>
  <c r="Q99" i="58"/>
  <c r="Q100" i="58"/>
  <c r="Q101" i="58"/>
  <c r="Q102" i="58"/>
  <c r="Q103" i="58"/>
  <c r="Q104" i="58"/>
  <c r="Q105" i="58"/>
  <c r="Q106" i="58"/>
  <c r="Q107" i="58"/>
  <c r="Q108" i="58"/>
  <c r="Q109" i="58"/>
  <c r="Q110" i="58"/>
  <c r="Q111" i="58"/>
  <c r="Q112" i="58"/>
  <c r="Q113" i="58"/>
  <c r="Q114" i="58"/>
  <c r="Q115" i="58"/>
  <c r="Q116" i="58"/>
  <c r="Q117" i="58"/>
  <c r="Q118" i="58"/>
  <c r="Q119" i="58"/>
  <c r="Q120" i="58"/>
  <c r="Q121" i="58"/>
  <c r="Q122" i="58"/>
  <c r="Q123" i="58"/>
  <c r="Q124" i="58"/>
  <c r="Q125" i="58"/>
  <c r="Q126" i="58"/>
  <c r="Q127" i="58"/>
  <c r="Q128" i="58"/>
  <c r="Q129" i="58"/>
  <c r="Q130" i="58"/>
  <c r="Q131" i="58"/>
  <c r="Q132" i="58"/>
  <c r="Q133" i="58"/>
  <c r="Q134" i="58"/>
  <c r="Q135" i="58"/>
  <c r="Q136" i="58"/>
  <c r="Q137" i="58"/>
  <c r="Q138" i="58"/>
  <c r="Q139" i="58"/>
  <c r="Q140" i="58"/>
  <c r="Q141" i="58"/>
  <c r="Q142" i="58"/>
  <c r="Q143" i="58"/>
  <c r="Q144" i="58"/>
  <c r="Q145" i="58"/>
  <c r="Q146" i="58"/>
  <c r="Q147" i="58"/>
  <c r="Q148" i="58"/>
  <c r="Q149" i="58"/>
  <c r="Q150" i="58"/>
  <c r="Q151" i="58"/>
  <c r="Q152" i="58"/>
  <c r="Q153" i="58"/>
  <c r="Q154" i="58"/>
  <c r="Q155" i="58"/>
  <c r="Q156" i="58"/>
  <c r="Q157" i="58"/>
  <c r="Q158" i="58"/>
  <c r="Q159" i="58"/>
  <c r="Q160" i="58"/>
  <c r="Q161" i="58"/>
  <c r="Q162" i="58"/>
  <c r="Q163" i="58"/>
  <c r="Q164" i="58"/>
  <c r="Q165" i="58"/>
  <c r="Q166" i="58"/>
  <c r="Q167" i="58"/>
  <c r="Q168" i="58"/>
  <c r="Q169" i="58"/>
  <c r="Q170" i="58"/>
  <c r="Q171" i="58"/>
  <c r="Q172" i="58"/>
  <c r="Q173" i="58"/>
  <c r="Q174" i="58"/>
  <c r="Q175" i="58"/>
  <c r="Q176" i="58"/>
  <c r="Q177" i="58"/>
  <c r="Q178" i="58"/>
  <c r="Q179" i="58"/>
  <c r="Q180" i="58"/>
  <c r="Q181" i="58"/>
  <c r="Q182" i="58"/>
  <c r="Q183" i="58"/>
  <c r="Q184" i="58"/>
  <c r="Q185" i="58"/>
  <c r="Q186" i="58"/>
  <c r="Q187" i="58"/>
  <c r="Q188" i="58"/>
  <c r="Q189" i="58"/>
  <c r="Q190" i="58"/>
  <c r="Q191" i="58"/>
  <c r="Q192" i="58"/>
  <c r="Q193" i="58"/>
  <c r="Q194" i="58"/>
  <c r="Q195" i="58"/>
  <c r="Q196" i="58"/>
  <c r="Q197" i="58"/>
  <c r="Q198" i="58"/>
  <c r="Q199" i="58"/>
  <c r="Q200" i="58"/>
  <c r="Q201" i="58"/>
  <c r="Q202" i="58"/>
  <c r="Q203" i="58"/>
  <c r="Q204" i="58"/>
  <c r="Q205" i="58"/>
  <c r="Q206" i="58"/>
  <c r="Q207" i="58"/>
  <c r="Q208" i="58"/>
  <c r="Q209" i="58"/>
  <c r="Q210" i="58"/>
  <c r="Q211" i="58"/>
  <c r="Q212" i="58"/>
  <c r="Q213" i="58"/>
  <c r="Q214" i="58"/>
  <c r="Q215" i="58"/>
  <c r="Q216" i="58"/>
  <c r="Q217" i="58"/>
  <c r="Q218" i="58"/>
  <c r="Q219" i="58"/>
  <c r="Q220" i="58"/>
  <c r="Q221" i="58"/>
  <c r="Q222" i="58"/>
  <c r="Q223" i="58"/>
  <c r="Q224" i="58"/>
  <c r="Q225" i="58"/>
  <c r="Q226" i="58"/>
  <c r="Q227" i="58"/>
  <c r="Q228" i="58"/>
  <c r="Q229" i="58"/>
  <c r="Q230" i="58"/>
  <c r="Q231" i="58"/>
  <c r="Q232" i="58"/>
  <c r="Q233" i="58"/>
  <c r="Q234" i="58"/>
  <c r="Q235" i="58"/>
  <c r="P8" i="58"/>
  <c r="P9" i="58"/>
  <c r="P10" i="58"/>
  <c r="P236" i="58" s="1"/>
  <c r="P11" i="58"/>
  <c r="P12" i="58"/>
  <c r="P13" i="58"/>
  <c r="P14" i="58"/>
  <c r="P15" i="58"/>
  <c r="P16" i="58"/>
  <c r="P17" i="58"/>
  <c r="P18" i="58"/>
  <c r="P19" i="58"/>
  <c r="P20" i="58"/>
  <c r="P21" i="58"/>
  <c r="P22" i="58"/>
  <c r="P23" i="58"/>
  <c r="P24" i="58"/>
  <c r="P25" i="58"/>
  <c r="P26" i="58"/>
  <c r="P27" i="58"/>
  <c r="P28" i="58"/>
  <c r="P29" i="58"/>
  <c r="P30" i="58"/>
  <c r="P31" i="58"/>
  <c r="P32" i="58"/>
  <c r="P33" i="58"/>
  <c r="P34" i="58"/>
  <c r="P35" i="58"/>
  <c r="P36" i="58"/>
  <c r="P37" i="58"/>
  <c r="P38" i="58"/>
  <c r="P39" i="58"/>
  <c r="P40" i="58"/>
  <c r="P41" i="58"/>
  <c r="P42" i="58"/>
  <c r="P43" i="58"/>
  <c r="P44" i="58"/>
  <c r="P45" i="58"/>
  <c r="P46" i="58"/>
  <c r="P47" i="58"/>
  <c r="P48" i="58"/>
  <c r="P49" i="58"/>
  <c r="P50" i="58"/>
  <c r="P51" i="58"/>
  <c r="P52" i="58"/>
  <c r="P53" i="58"/>
  <c r="P54" i="58"/>
  <c r="P55" i="58"/>
  <c r="P56" i="58"/>
  <c r="P57" i="58"/>
  <c r="P58" i="58"/>
  <c r="P59" i="58"/>
  <c r="P60" i="58"/>
  <c r="P61" i="58"/>
  <c r="P62" i="58"/>
  <c r="P63" i="58"/>
  <c r="P64" i="58"/>
  <c r="P65" i="58"/>
  <c r="P66" i="58"/>
  <c r="P67" i="58"/>
  <c r="P68" i="58"/>
  <c r="P69" i="58"/>
  <c r="P70" i="58"/>
  <c r="P71" i="58"/>
  <c r="P72" i="58"/>
  <c r="P73" i="58"/>
  <c r="P74" i="58"/>
  <c r="P75" i="58"/>
  <c r="P76" i="58"/>
  <c r="P77" i="58"/>
  <c r="P78" i="58"/>
  <c r="P79" i="58"/>
  <c r="P80" i="58"/>
  <c r="P81" i="58"/>
  <c r="P82" i="58"/>
  <c r="P83" i="58"/>
  <c r="P84" i="58"/>
  <c r="P85" i="58"/>
  <c r="P86" i="58"/>
  <c r="P87" i="58"/>
  <c r="P88" i="58"/>
  <c r="P89" i="58"/>
  <c r="P90" i="58"/>
  <c r="P91" i="58"/>
  <c r="P92" i="58"/>
  <c r="P93" i="58"/>
  <c r="P94" i="58"/>
  <c r="P95" i="58"/>
  <c r="P96" i="58"/>
  <c r="P97" i="58"/>
  <c r="P98" i="58"/>
  <c r="P99" i="58"/>
  <c r="P100" i="58"/>
  <c r="P101" i="58"/>
  <c r="P102" i="58"/>
  <c r="P103" i="58"/>
  <c r="P104" i="58"/>
  <c r="P105" i="58"/>
  <c r="P106" i="58"/>
  <c r="P107" i="58"/>
  <c r="P108" i="58"/>
  <c r="P109" i="58"/>
  <c r="P110" i="58"/>
  <c r="P111" i="58"/>
  <c r="P112" i="58"/>
  <c r="P113" i="58"/>
  <c r="P114" i="58"/>
  <c r="P115" i="58"/>
  <c r="P116" i="58"/>
  <c r="P117" i="58"/>
  <c r="P118" i="58"/>
  <c r="P119" i="58"/>
  <c r="P120" i="58"/>
  <c r="P121" i="58"/>
  <c r="P122" i="58"/>
  <c r="P123" i="58"/>
  <c r="P124" i="58"/>
  <c r="P125" i="58"/>
  <c r="P126" i="58"/>
  <c r="P127" i="58"/>
  <c r="P128" i="58"/>
  <c r="P129" i="58"/>
  <c r="P130" i="58"/>
  <c r="P131" i="58"/>
  <c r="P132" i="58"/>
  <c r="P133" i="58"/>
  <c r="P134" i="58"/>
  <c r="P135" i="58"/>
  <c r="P136" i="58"/>
  <c r="P137" i="58"/>
  <c r="P138" i="58"/>
  <c r="P139" i="58"/>
  <c r="P140" i="58"/>
  <c r="P141" i="58"/>
  <c r="P142" i="58"/>
  <c r="P143" i="58"/>
  <c r="P144" i="58"/>
  <c r="P145" i="58"/>
  <c r="P146" i="58"/>
  <c r="P147" i="58"/>
  <c r="P148" i="58"/>
  <c r="P149" i="58"/>
  <c r="P150" i="58"/>
  <c r="P151" i="58"/>
  <c r="P152" i="58"/>
  <c r="P153" i="58"/>
  <c r="P154" i="58"/>
  <c r="P155" i="58"/>
  <c r="P156" i="58"/>
  <c r="P157" i="58"/>
  <c r="P158" i="58"/>
  <c r="P159" i="58"/>
  <c r="P160" i="58"/>
  <c r="P161" i="58"/>
  <c r="P162" i="58"/>
  <c r="P163" i="58"/>
  <c r="P164" i="58"/>
  <c r="P165" i="58"/>
  <c r="P166" i="58"/>
  <c r="P167" i="58"/>
  <c r="P168" i="58"/>
  <c r="P169" i="58"/>
  <c r="P170" i="58"/>
  <c r="P171" i="58"/>
  <c r="P172" i="58"/>
  <c r="P173" i="58"/>
  <c r="P174" i="58"/>
  <c r="P175" i="58"/>
  <c r="P176" i="58"/>
  <c r="P177" i="58"/>
  <c r="P178" i="58"/>
  <c r="P179" i="58"/>
  <c r="P180" i="58"/>
  <c r="P181" i="58"/>
  <c r="P182" i="58"/>
  <c r="P183" i="58"/>
  <c r="P184" i="58"/>
  <c r="P185" i="58"/>
  <c r="P186" i="58"/>
  <c r="P187" i="58"/>
  <c r="P188" i="58"/>
  <c r="P189" i="58"/>
  <c r="P190" i="58"/>
  <c r="P191" i="58"/>
  <c r="P192" i="58"/>
  <c r="P193" i="58"/>
  <c r="P194" i="58"/>
  <c r="P195" i="58"/>
  <c r="P196" i="58"/>
  <c r="P197" i="58"/>
  <c r="P198" i="58"/>
  <c r="P199" i="58"/>
  <c r="P200" i="58"/>
  <c r="P201" i="58"/>
  <c r="P202" i="58"/>
  <c r="P203" i="58"/>
  <c r="P204" i="58"/>
  <c r="P205" i="58"/>
  <c r="P206" i="58"/>
  <c r="P207" i="58"/>
  <c r="P208" i="58"/>
  <c r="P209" i="58"/>
  <c r="P210" i="58"/>
  <c r="P211" i="58"/>
  <c r="P212" i="58"/>
  <c r="P213" i="58"/>
  <c r="P214" i="58"/>
  <c r="P215" i="58"/>
  <c r="P216" i="58"/>
  <c r="P217" i="58"/>
  <c r="P218" i="58"/>
  <c r="P219" i="58"/>
  <c r="P220" i="58"/>
  <c r="P221" i="58"/>
  <c r="P222" i="58"/>
  <c r="P223" i="58"/>
  <c r="P224" i="58"/>
  <c r="P225" i="58"/>
  <c r="P226" i="58"/>
  <c r="P227" i="58"/>
  <c r="P228" i="58"/>
  <c r="P229" i="58"/>
  <c r="P230" i="58"/>
  <c r="P231" i="58"/>
  <c r="P232" i="58"/>
  <c r="P233" i="58"/>
  <c r="P234" i="58"/>
  <c r="P235" i="58"/>
  <c r="O8" i="58"/>
  <c r="O9" i="58"/>
  <c r="O10" i="58"/>
  <c r="O11" i="58"/>
  <c r="O12" i="58"/>
  <c r="O13" i="58"/>
  <c r="O14" i="58"/>
  <c r="O15" i="58"/>
  <c r="O16" i="58"/>
  <c r="O17" i="58"/>
  <c r="O18" i="58"/>
  <c r="O19" i="58"/>
  <c r="O20" i="58"/>
  <c r="O21" i="58"/>
  <c r="O22" i="58"/>
  <c r="O23" i="58"/>
  <c r="O24" i="58"/>
  <c r="O25" i="58"/>
  <c r="O26" i="58"/>
  <c r="O27" i="58"/>
  <c r="O28" i="58"/>
  <c r="O29" i="58"/>
  <c r="O30" i="58"/>
  <c r="O31" i="58"/>
  <c r="O32" i="58"/>
  <c r="O33" i="58"/>
  <c r="O34" i="58"/>
  <c r="O35" i="58"/>
  <c r="O36" i="58"/>
  <c r="O37" i="58"/>
  <c r="O38" i="58"/>
  <c r="O39" i="58"/>
  <c r="O40" i="58"/>
  <c r="O41" i="58"/>
  <c r="O42" i="58"/>
  <c r="O43" i="58"/>
  <c r="O44" i="58"/>
  <c r="O45" i="58"/>
  <c r="O46" i="58"/>
  <c r="O47" i="58"/>
  <c r="O48" i="58"/>
  <c r="O49" i="58"/>
  <c r="O50" i="58"/>
  <c r="O51" i="58"/>
  <c r="O52" i="58"/>
  <c r="O53" i="58"/>
  <c r="O54" i="58"/>
  <c r="O55" i="58"/>
  <c r="O56" i="58"/>
  <c r="O57" i="58"/>
  <c r="O58" i="58"/>
  <c r="O59" i="58"/>
  <c r="O60" i="58"/>
  <c r="O61" i="58"/>
  <c r="O62" i="58"/>
  <c r="O63" i="58"/>
  <c r="O64" i="58"/>
  <c r="O65" i="58"/>
  <c r="O66" i="58"/>
  <c r="O67" i="58"/>
  <c r="O68" i="58"/>
  <c r="O69" i="58"/>
  <c r="O70" i="58"/>
  <c r="O71" i="58"/>
  <c r="O72" i="58"/>
  <c r="O73" i="58"/>
  <c r="O74" i="58"/>
  <c r="O75" i="58"/>
  <c r="O76" i="58"/>
  <c r="O77" i="58"/>
  <c r="O78" i="58"/>
  <c r="O79" i="58"/>
  <c r="O80" i="58"/>
  <c r="O81" i="58"/>
  <c r="O82" i="58"/>
  <c r="O83" i="58"/>
  <c r="O84" i="58"/>
  <c r="O85" i="58"/>
  <c r="O86" i="58"/>
  <c r="O87" i="58"/>
  <c r="O88" i="58"/>
  <c r="O89" i="58"/>
  <c r="O90" i="58"/>
  <c r="O91" i="58"/>
  <c r="O92" i="58"/>
  <c r="O93" i="58"/>
  <c r="O94" i="58"/>
  <c r="O95" i="58"/>
  <c r="O96" i="58"/>
  <c r="O97" i="58"/>
  <c r="O98" i="58"/>
  <c r="O99" i="58"/>
  <c r="O100" i="58"/>
  <c r="O101" i="58"/>
  <c r="O102" i="58"/>
  <c r="O103" i="58"/>
  <c r="O104" i="58"/>
  <c r="O105" i="58"/>
  <c r="O106" i="58"/>
  <c r="O107" i="58"/>
  <c r="O108" i="58"/>
  <c r="O109" i="58"/>
  <c r="O110" i="58"/>
  <c r="O111" i="58"/>
  <c r="O112" i="58"/>
  <c r="O113" i="58"/>
  <c r="O114" i="58"/>
  <c r="O115" i="58"/>
  <c r="O116" i="58"/>
  <c r="O117" i="58"/>
  <c r="O118" i="58"/>
  <c r="O119" i="58"/>
  <c r="O120" i="58"/>
  <c r="O121" i="58"/>
  <c r="O122" i="58"/>
  <c r="O123" i="58"/>
  <c r="O124" i="58"/>
  <c r="O125" i="58"/>
  <c r="O126" i="58"/>
  <c r="O127" i="58"/>
  <c r="O128" i="58"/>
  <c r="O129" i="58"/>
  <c r="O130" i="58"/>
  <c r="O131" i="58"/>
  <c r="O132" i="58"/>
  <c r="O133" i="58"/>
  <c r="O134" i="58"/>
  <c r="O135" i="58"/>
  <c r="O136" i="58"/>
  <c r="O137" i="58"/>
  <c r="O138" i="58"/>
  <c r="O139" i="58"/>
  <c r="O140" i="58"/>
  <c r="O141" i="58"/>
  <c r="O142" i="58"/>
  <c r="O143" i="58"/>
  <c r="O144" i="58"/>
  <c r="O145" i="58"/>
  <c r="O146" i="58"/>
  <c r="O147" i="58"/>
  <c r="O148" i="58"/>
  <c r="O149" i="58"/>
  <c r="O150" i="58"/>
  <c r="O151" i="58"/>
  <c r="O152" i="58"/>
  <c r="O153" i="58"/>
  <c r="O154" i="58"/>
  <c r="O155" i="58"/>
  <c r="O156" i="58"/>
  <c r="O157" i="58"/>
  <c r="O158" i="58"/>
  <c r="O159" i="58"/>
  <c r="O160" i="58"/>
  <c r="O161" i="58"/>
  <c r="O162" i="58"/>
  <c r="O163" i="58"/>
  <c r="O164" i="58"/>
  <c r="O165" i="58"/>
  <c r="O166" i="58"/>
  <c r="O167" i="58"/>
  <c r="O168" i="58"/>
  <c r="O169" i="58"/>
  <c r="O170" i="58"/>
  <c r="O171" i="58"/>
  <c r="O172" i="58"/>
  <c r="O173" i="58"/>
  <c r="O174" i="58"/>
  <c r="O175" i="58"/>
  <c r="O176" i="58"/>
  <c r="O177" i="58"/>
  <c r="O178" i="58"/>
  <c r="O179" i="58"/>
  <c r="O180" i="58"/>
  <c r="O181" i="58"/>
  <c r="O182" i="58"/>
  <c r="O183" i="58"/>
  <c r="O184" i="58"/>
  <c r="O185" i="58"/>
  <c r="O186" i="58"/>
  <c r="O187" i="58"/>
  <c r="O188" i="58"/>
  <c r="O189" i="58"/>
  <c r="O190" i="58"/>
  <c r="O191" i="58"/>
  <c r="O192" i="58"/>
  <c r="O193" i="58"/>
  <c r="O194" i="58"/>
  <c r="O195" i="58"/>
  <c r="O196" i="58"/>
  <c r="O197" i="58"/>
  <c r="O198" i="58"/>
  <c r="O199" i="58"/>
  <c r="O200" i="58"/>
  <c r="O201" i="58"/>
  <c r="O202" i="58"/>
  <c r="O203" i="58"/>
  <c r="O204" i="58"/>
  <c r="O205" i="58"/>
  <c r="O206" i="58"/>
  <c r="O207" i="58"/>
  <c r="O208" i="58"/>
  <c r="O209" i="58"/>
  <c r="O210" i="58"/>
  <c r="O211" i="58"/>
  <c r="O212" i="58"/>
  <c r="O213" i="58"/>
  <c r="O214" i="58"/>
  <c r="O215" i="58"/>
  <c r="O216" i="58"/>
  <c r="O217" i="58"/>
  <c r="O218" i="58"/>
  <c r="O219" i="58"/>
  <c r="O220" i="58"/>
  <c r="O221" i="58"/>
  <c r="O222" i="58"/>
  <c r="O223" i="58"/>
  <c r="O224" i="58"/>
  <c r="O225" i="58"/>
  <c r="O226" i="58"/>
  <c r="O227" i="58"/>
  <c r="O228" i="58"/>
  <c r="O229" i="58"/>
  <c r="O230" i="58"/>
  <c r="O231" i="58"/>
  <c r="O232" i="58"/>
  <c r="O233" i="58"/>
  <c r="O234" i="58"/>
  <c r="O235" i="58"/>
  <c r="N8" i="58"/>
  <c r="N9" i="58"/>
  <c r="N10" i="58"/>
  <c r="N236" i="58" s="1"/>
  <c r="N11" i="58"/>
  <c r="N12" i="58"/>
  <c r="N13" i="58"/>
  <c r="N14" i="58"/>
  <c r="N15" i="58"/>
  <c r="N16" i="58"/>
  <c r="N17" i="58"/>
  <c r="N18" i="58"/>
  <c r="N19" i="58"/>
  <c r="N20" i="58"/>
  <c r="N21" i="58"/>
  <c r="N22" i="58"/>
  <c r="N23" i="58"/>
  <c r="N24" i="58"/>
  <c r="N25" i="58"/>
  <c r="N26" i="58"/>
  <c r="N27" i="58"/>
  <c r="N28" i="58"/>
  <c r="N29" i="58"/>
  <c r="N30" i="58"/>
  <c r="N31" i="58"/>
  <c r="N32" i="58"/>
  <c r="N33" i="58"/>
  <c r="N34" i="58"/>
  <c r="N35" i="58"/>
  <c r="N36" i="58"/>
  <c r="N37" i="58"/>
  <c r="N38" i="58"/>
  <c r="N39" i="58"/>
  <c r="N40" i="58"/>
  <c r="N41" i="58"/>
  <c r="N42" i="58"/>
  <c r="N43" i="58"/>
  <c r="N44" i="58"/>
  <c r="N45" i="58"/>
  <c r="N46" i="58"/>
  <c r="N47" i="58"/>
  <c r="N48" i="58"/>
  <c r="N49" i="58"/>
  <c r="N50" i="58"/>
  <c r="N51" i="58"/>
  <c r="N52" i="58"/>
  <c r="N53" i="58"/>
  <c r="N54" i="58"/>
  <c r="N55" i="58"/>
  <c r="N56" i="58"/>
  <c r="N57" i="58"/>
  <c r="N58" i="58"/>
  <c r="N59" i="58"/>
  <c r="N60" i="58"/>
  <c r="N61" i="58"/>
  <c r="N62" i="58"/>
  <c r="N63" i="58"/>
  <c r="N64" i="58"/>
  <c r="N65" i="58"/>
  <c r="N66" i="58"/>
  <c r="N67" i="58"/>
  <c r="N68" i="58"/>
  <c r="N69" i="58"/>
  <c r="N70" i="58"/>
  <c r="N71" i="58"/>
  <c r="N72" i="58"/>
  <c r="N73" i="58"/>
  <c r="N74" i="58"/>
  <c r="N75" i="58"/>
  <c r="N76" i="58"/>
  <c r="N77" i="58"/>
  <c r="N78" i="58"/>
  <c r="N79" i="58"/>
  <c r="N80" i="58"/>
  <c r="N81" i="58"/>
  <c r="N82" i="58"/>
  <c r="N83" i="58"/>
  <c r="N84" i="58"/>
  <c r="N85" i="58"/>
  <c r="N86" i="58"/>
  <c r="N87" i="58"/>
  <c r="N88" i="58"/>
  <c r="N89" i="58"/>
  <c r="N90" i="58"/>
  <c r="N91" i="58"/>
  <c r="N92" i="58"/>
  <c r="N93" i="58"/>
  <c r="N94" i="58"/>
  <c r="N95" i="58"/>
  <c r="N96" i="58"/>
  <c r="N97" i="58"/>
  <c r="N98" i="58"/>
  <c r="N99" i="58"/>
  <c r="N100" i="58"/>
  <c r="N101" i="58"/>
  <c r="N102" i="58"/>
  <c r="N103" i="58"/>
  <c r="N104" i="58"/>
  <c r="N105" i="58"/>
  <c r="N106" i="58"/>
  <c r="N107" i="58"/>
  <c r="N108" i="58"/>
  <c r="N109" i="58"/>
  <c r="N110" i="58"/>
  <c r="N111" i="58"/>
  <c r="N112" i="58"/>
  <c r="N113" i="58"/>
  <c r="N114" i="58"/>
  <c r="N115" i="58"/>
  <c r="N116" i="58"/>
  <c r="N117" i="58"/>
  <c r="N118" i="58"/>
  <c r="N119" i="58"/>
  <c r="N120" i="58"/>
  <c r="N121" i="58"/>
  <c r="N122" i="58"/>
  <c r="N123" i="58"/>
  <c r="N124" i="58"/>
  <c r="N125" i="58"/>
  <c r="N126" i="58"/>
  <c r="N127" i="58"/>
  <c r="N128" i="58"/>
  <c r="N129" i="58"/>
  <c r="N130" i="58"/>
  <c r="N131" i="58"/>
  <c r="N132" i="58"/>
  <c r="N133" i="58"/>
  <c r="N134" i="58"/>
  <c r="N135" i="58"/>
  <c r="N136" i="58"/>
  <c r="N137" i="58"/>
  <c r="N138" i="58"/>
  <c r="N139" i="58"/>
  <c r="N140" i="58"/>
  <c r="N141" i="58"/>
  <c r="N142" i="58"/>
  <c r="N143" i="58"/>
  <c r="N144" i="58"/>
  <c r="N145" i="58"/>
  <c r="N146" i="58"/>
  <c r="N147" i="58"/>
  <c r="N148" i="58"/>
  <c r="N149" i="58"/>
  <c r="N150" i="58"/>
  <c r="N151" i="58"/>
  <c r="N152" i="58"/>
  <c r="N153" i="58"/>
  <c r="N154" i="58"/>
  <c r="N155" i="58"/>
  <c r="N156" i="58"/>
  <c r="N157" i="58"/>
  <c r="N158" i="58"/>
  <c r="N159" i="58"/>
  <c r="N160" i="58"/>
  <c r="N161" i="58"/>
  <c r="N162" i="58"/>
  <c r="N163" i="58"/>
  <c r="N164" i="58"/>
  <c r="N165" i="58"/>
  <c r="N166" i="58"/>
  <c r="N167" i="58"/>
  <c r="N168" i="58"/>
  <c r="N169" i="58"/>
  <c r="N170" i="58"/>
  <c r="N171" i="58"/>
  <c r="N172" i="58"/>
  <c r="N173" i="58"/>
  <c r="N174" i="58"/>
  <c r="N175" i="58"/>
  <c r="N176" i="58"/>
  <c r="N177" i="58"/>
  <c r="N178" i="58"/>
  <c r="N179" i="58"/>
  <c r="N180" i="58"/>
  <c r="N181" i="58"/>
  <c r="N182" i="58"/>
  <c r="N183" i="58"/>
  <c r="N184" i="58"/>
  <c r="N185" i="58"/>
  <c r="N186" i="58"/>
  <c r="N187" i="58"/>
  <c r="N188" i="58"/>
  <c r="N189" i="58"/>
  <c r="N190" i="58"/>
  <c r="N191" i="58"/>
  <c r="N192" i="58"/>
  <c r="N193" i="58"/>
  <c r="N194" i="58"/>
  <c r="N195" i="58"/>
  <c r="N196" i="58"/>
  <c r="N197" i="58"/>
  <c r="N198" i="58"/>
  <c r="N199" i="58"/>
  <c r="N200" i="58"/>
  <c r="N201" i="58"/>
  <c r="N202" i="58"/>
  <c r="N203" i="58"/>
  <c r="N204" i="58"/>
  <c r="N205" i="58"/>
  <c r="N206" i="58"/>
  <c r="N207" i="58"/>
  <c r="N208" i="58"/>
  <c r="N209" i="58"/>
  <c r="N210" i="58"/>
  <c r="N211" i="58"/>
  <c r="N212" i="58"/>
  <c r="N213" i="58"/>
  <c r="N214" i="58"/>
  <c r="N215" i="58"/>
  <c r="N216" i="58"/>
  <c r="N217" i="58"/>
  <c r="N218" i="58"/>
  <c r="N219" i="58"/>
  <c r="N220" i="58"/>
  <c r="N221" i="58"/>
  <c r="N222" i="58"/>
  <c r="N223" i="58"/>
  <c r="N224" i="58"/>
  <c r="N225" i="58"/>
  <c r="N226" i="58"/>
  <c r="N227" i="58"/>
  <c r="N228" i="58"/>
  <c r="N229" i="58"/>
  <c r="N230" i="58"/>
  <c r="N231" i="58"/>
  <c r="N232" i="58"/>
  <c r="N233" i="58"/>
  <c r="N234" i="58"/>
  <c r="N235" i="58"/>
  <c r="M8" i="58"/>
  <c r="M9" i="58"/>
  <c r="M10" i="58"/>
  <c r="M236" i="58" s="1"/>
  <c r="M11" i="58"/>
  <c r="M12" i="58"/>
  <c r="M13" i="58"/>
  <c r="M14" i="58"/>
  <c r="M15" i="58"/>
  <c r="M16" i="58"/>
  <c r="M17" i="58"/>
  <c r="M18" i="58"/>
  <c r="M19" i="58"/>
  <c r="M20" i="58"/>
  <c r="M21" i="58"/>
  <c r="M22" i="58"/>
  <c r="M23" i="58"/>
  <c r="M24" i="58"/>
  <c r="M25" i="58"/>
  <c r="M26" i="58"/>
  <c r="M27" i="58"/>
  <c r="M28" i="58"/>
  <c r="M29" i="58"/>
  <c r="M30" i="58"/>
  <c r="M31" i="58"/>
  <c r="M32" i="58"/>
  <c r="M33" i="58"/>
  <c r="M34" i="58"/>
  <c r="M35" i="58"/>
  <c r="M36" i="58"/>
  <c r="M37" i="58"/>
  <c r="M38" i="58"/>
  <c r="M39" i="58"/>
  <c r="M40" i="58"/>
  <c r="M41" i="58"/>
  <c r="M42" i="58"/>
  <c r="M43" i="58"/>
  <c r="M44" i="58"/>
  <c r="M45" i="58"/>
  <c r="M46" i="58"/>
  <c r="M47" i="58"/>
  <c r="M48" i="58"/>
  <c r="M49" i="58"/>
  <c r="M50" i="58"/>
  <c r="M51" i="58"/>
  <c r="M52" i="58"/>
  <c r="M53" i="58"/>
  <c r="M54" i="58"/>
  <c r="M55" i="58"/>
  <c r="M56" i="58"/>
  <c r="M57" i="58"/>
  <c r="M58" i="58"/>
  <c r="M59" i="58"/>
  <c r="M60" i="58"/>
  <c r="M61" i="58"/>
  <c r="M62" i="58"/>
  <c r="M63" i="58"/>
  <c r="M64" i="58"/>
  <c r="M65" i="58"/>
  <c r="M66" i="58"/>
  <c r="M67" i="58"/>
  <c r="M68" i="58"/>
  <c r="M69" i="58"/>
  <c r="M70" i="58"/>
  <c r="M71" i="58"/>
  <c r="M72" i="58"/>
  <c r="M73" i="58"/>
  <c r="M74" i="58"/>
  <c r="M75" i="58"/>
  <c r="M76" i="58"/>
  <c r="M77" i="58"/>
  <c r="M78" i="58"/>
  <c r="M79" i="58"/>
  <c r="M80" i="58"/>
  <c r="M81" i="58"/>
  <c r="M82" i="58"/>
  <c r="M83" i="58"/>
  <c r="M84" i="58"/>
  <c r="M85" i="58"/>
  <c r="M86" i="58"/>
  <c r="M87" i="58"/>
  <c r="M88" i="58"/>
  <c r="M89" i="58"/>
  <c r="M90" i="58"/>
  <c r="M91" i="58"/>
  <c r="M92" i="58"/>
  <c r="M93" i="58"/>
  <c r="M94" i="58"/>
  <c r="M95" i="58"/>
  <c r="M96" i="58"/>
  <c r="M97" i="58"/>
  <c r="M98" i="58"/>
  <c r="M99" i="58"/>
  <c r="M100" i="58"/>
  <c r="M101" i="58"/>
  <c r="M102" i="58"/>
  <c r="M103" i="58"/>
  <c r="M104" i="58"/>
  <c r="M105" i="58"/>
  <c r="M106" i="58"/>
  <c r="M107" i="58"/>
  <c r="M108" i="58"/>
  <c r="M109" i="58"/>
  <c r="M110" i="58"/>
  <c r="M111" i="58"/>
  <c r="M112" i="58"/>
  <c r="M113" i="58"/>
  <c r="M114" i="58"/>
  <c r="M115" i="58"/>
  <c r="M116" i="58"/>
  <c r="M117" i="58"/>
  <c r="M118" i="58"/>
  <c r="M119" i="58"/>
  <c r="M120" i="58"/>
  <c r="M121" i="58"/>
  <c r="M122" i="58"/>
  <c r="M123" i="58"/>
  <c r="M124" i="58"/>
  <c r="M125" i="58"/>
  <c r="M126" i="58"/>
  <c r="M127" i="58"/>
  <c r="M128" i="58"/>
  <c r="M129" i="58"/>
  <c r="M130" i="58"/>
  <c r="M131" i="58"/>
  <c r="M132" i="58"/>
  <c r="M133" i="58"/>
  <c r="M134" i="58"/>
  <c r="M135" i="58"/>
  <c r="M136" i="58"/>
  <c r="M137" i="58"/>
  <c r="M138" i="58"/>
  <c r="M139" i="58"/>
  <c r="M140" i="58"/>
  <c r="M141" i="58"/>
  <c r="M142" i="58"/>
  <c r="M143" i="58"/>
  <c r="M144" i="58"/>
  <c r="M145" i="58"/>
  <c r="M146" i="58"/>
  <c r="M147" i="58"/>
  <c r="M148" i="58"/>
  <c r="M149" i="58"/>
  <c r="M150" i="58"/>
  <c r="M151" i="58"/>
  <c r="M152" i="58"/>
  <c r="M153" i="58"/>
  <c r="M154" i="58"/>
  <c r="M155" i="58"/>
  <c r="M156" i="58"/>
  <c r="M157" i="58"/>
  <c r="M158" i="58"/>
  <c r="M159" i="58"/>
  <c r="M160" i="58"/>
  <c r="M161" i="58"/>
  <c r="M162" i="58"/>
  <c r="M163" i="58"/>
  <c r="M164" i="58"/>
  <c r="M165" i="58"/>
  <c r="M166" i="58"/>
  <c r="M167" i="58"/>
  <c r="M168" i="58"/>
  <c r="M169" i="58"/>
  <c r="M170" i="58"/>
  <c r="M171" i="58"/>
  <c r="M172" i="58"/>
  <c r="M173" i="58"/>
  <c r="M174" i="58"/>
  <c r="M175" i="58"/>
  <c r="M176" i="58"/>
  <c r="M177" i="58"/>
  <c r="M178" i="58"/>
  <c r="M179" i="58"/>
  <c r="M180" i="58"/>
  <c r="M181" i="58"/>
  <c r="M182" i="58"/>
  <c r="M183" i="58"/>
  <c r="M184" i="58"/>
  <c r="M185" i="58"/>
  <c r="M186" i="58"/>
  <c r="M187" i="58"/>
  <c r="M188" i="58"/>
  <c r="M189" i="58"/>
  <c r="M190" i="58"/>
  <c r="M191" i="58"/>
  <c r="M192" i="58"/>
  <c r="M193" i="58"/>
  <c r="M194" i="58"/>
  <c r="M195" i="58"/>
  <c r="M196" i="58"/>
  <c r="M197" i="58"/>
  <c r="M198" i="58"/>
  <c r="M199" i="58"/>
  <c r="M200" i="58"/>
  <c r="M201" i="58"/>
  <c r="M202" i="58"/>
  <c r="M203" i="58"/>
  <c r="M204" i="58"/>
  <c r="M205" i="58"/>
  <c r="M206" i="58"/>
  <c r="M207" i="58"/>
  <c r="M208" i="58"/>
  <c r="M209" i="58"/>
  <c r="M210" i="58"/>
  <c r="M211" i="58"/>
  <c r="M212" i="58"/>
  <c r="M213" i="58"/>
  <c r="M214" i="58"/>
  <c r="M215" i="58"/>
  <c r="M216" i="58"/>
  <c r="M217" i="58"/>
  <c r="M218" i="58"/>
  <c r="M219" i="58"/>
  <c r="M220" i="58"/>
  <c r="M221" i="58"/>
  <c r="M222" i="58"/>
  <c r="M223" i="58"/>
  <c r="M224" i="58"/>
  <c r="M225" i="58"/>
  <c r="M226" i="58"/>
  <c r="M227" i="58"/>
  <c r="M228" i="58"/>
  <c r="M229" i="58"/>
  <c r="M230" i="58"/>
  <c r="M231" i="58"/>
  <c r="M232" i="58"/>
  <c r="M233" i="58"/>
  <c r="M234" i="58"/>
  <c r="M235" i="58"/>
  <c r="L8" i="58"/>
  <c r="L9" i="58"/>
  <c r="L10" i="58"/>
  <c r="L11" i="58"/>
  <c r="L236" i="58" s="1"/>
  <c r="L12" i="58"/>
  <c r="L13" i="58"/>
  <c r="L14" i="58"/>
  <c r="L15" i="58"/>
  <c r="L16" i="58"/>
  <c r="L17" i="58"/>
  <c r="L18" i="58"/>
  <c r="L19" i="58"/>
  <c r="L20" i="58"/>
  <c r="L21" i="58"/>
  <c r="L22" i="58"/>
  <c r="L23" i="58"/>
  <c r="L24" i="58"/>
  <c r="L25" i="58"/>
  <c r="L26" i="58"/>
  <c r="L27" i="58"/>
  <c r="L28" i="58"/>
  <c r="L29" i="58"/>
  <c r="L30" i="58"/>
  <c r="L31" i="58"/>
  <c r="L32" i="58"/>
  <c r="L33" i="58"/>
  <c r="L34" i="58"/>
  <c r="L35" i="58"/>
  <c r="L36" i="58"/>
  <c r="L37" i="58"/>
  <c r="L38" i="58"/>
  <c r="L39" i="58"/>
  <c r="L40" i="58"/>
  <c r="L41" i="58"/>
  <c r="L42" i="58"/>
  <c r="L43" i="58"/>
  <c r="L44" i="58"/>
  <c r="L45" i="58"/>
  <c r="L46" i="58"/>
  <c r="L47" i="58"/>
  <c r="L48" i="58"/>
  <c r="L49" i="58"/>
  <c r="L50" i="58"/>
  <c r="L51" i="58"/>
  <c r="L52" i="58"/>
  <c r="L53" i="58"/>
  <c r="L54" i="58"/>
  <c r="L55" i="58"/>
  <c r="L56" i="58"/>
  <c r="L57" i="58"/>
  <c r="L58" i="58"/>
  <c r="L59" i="58"/>
  <c r="L60" i="58"/>
  <c r="L61" i="58"/>
  <c r="L62" i="58"/>
  <c r="L63" i="58"/>
  <c r="L64" i="58"/>
  <c r="L65" i="58"/>
  <c r="L66" i="58"/>
  <c r="L67" i="58"/>
  <c r="L68" i="58"/>
  <c r="L69" i="58"/>
  <c r="L70" i="58"/>
  <c r="L71" i="58"/>
  <c r="L72" i="58"/>
  <c r="L73" i="58"/>
  <c r="L74" i="58"/>
  <c r="L75" i="58"/>
  <c r="L76" i="58"/>
  <c r="L77" i="58"/>
  <c r="L78" i="58"/>
  <c r="L79" i="58"/>
  <c r="L80" i="58"/>
  <c r="L81" i="58"/>
  <c r="L82" i="58"/>
  <c r="L83" i="58"/>
  <c r="L84" i="58"/>
  <c r="L85" i="58"/>
  <c r="L86" i="58"/>
  <c r="L87" i="58"/>
  <c r="L88" i="58"/>
  <c r="L89" i="58"/>
  <c r="L90" i="58"/>
  <c r="L91" i="58"/>
  <c r="L92" i="58"/>
  <c r="L93" i="58"/>
  <c r="L94" i="58"/>
  <c r="L95" i="58"/>
  <c r="L96" i="58"/>
  <c r="L97" i="58"/>
  <c r="L98" i="58"/>
  <c r="L99" i="58"/>
  <c r="L100" i="58"/>
  <c r="L101" i="58"/>
  <c r="L102" i="58"/>
  <c r="L103" i="58"/>
  <c r="L104" i="58"/>
  <c r="L105" i="58"/>
  <c r="L106" i="58"/>
  <c r="L107" i="58"/>
  <c r="L108" i="58"/>
  <c r="L109" i="58"/>
  <c r="L110" i="58"/>
  <c r="L111" i="58"/>
  <c r="L112" i="58"/>
  <c r="L113" i="58"/>
  <c r="L114" i="58"/>
  <c r="L115" i="58"/>
  <c r="L116" i="58"/>
  <c r="L117" i="58"/>
  <c r="L118" i="58"/>
  <c r="L119" i="58"/>
  <c r="L120" i="58"/>
  <c r="L121" i="58"/>
  <c r="L122" i="58"/>
  <c r="L123" i="58"/>
  <c r="L124" i="58"/>
  <c r="L125" i="58"/>
  <c r="L126" i="58"/>
  <c r="L127" i="58"/>
  <c r="L128" i="58"/>
  <c r="L129" i="58"/>
  <c r="L130" i="58"/>
  <c r="L131" i="58"/>
  <c r="L132" i="58"/>
  <c r="L133" i="58"/>
  <c r="L134" i="58"/>
  <c r="L135" i="58"/>
  <c r="L136" i="58"/>
  <c r="L137" i="58"/>
  <c r="L138" i="58"/>
  <c r="L139" i="58"/>
  <c r="L140" i="58"/>
  <c r="L141" i="58"/>
  <c r="L142" i="58"/>
  <c r="L143" i="58"/>
  <c r="L144" i="58"/>
  <c r="L145" i="58"/>
  <c r="L146" i="58"/>
  <c r="L147" i="58"/>
  <c r="L148" i="58"/>
  <c r="L149" i="58"/>
  <c r="L150" i="58"/>
  <c r="L151" i="58"/>
  <c r="L152" i="58"/>
  <c r="L153" i="58"/>
  <c r="L154" i="58"/>
  <c r="L155" i="58"/>
  <c r="L156" i="58"/>
  <c r="L157" i="58"/>
  <c r="L158" i="58"/>
  <c r="L159" i="58"/>
  <c r="L160" i="58"/>
  <c r="L161" i="58"/>
  <c r="L162" i="58"/>
  <c r="L163" i="58"/>
  <c r="L164" i="58"/>
  <c r="L165" i="58"/>
  <c r="L166" i="58"/>
  <c r="L167" i="58"/>
  <c r="L168" i="58"/>
  <c r="L169" i="58"/>
  <c r="L170" i="58"/>
  <c r="L171" i="58"/>
  <c r="L172" i="58"/>
  <c r="L173" i="58"/>
  <c r="L174" i="58"/>
  <c r="L175" i="58"/>
  <c r="L176" i="58"/>
  <c r="L177" i="58"/>
  <c r="L178" i="58"/>
  <c r="L179" i="58"/>
  <c r="L180" i="58"/>
  <c r="L181" i="58"/>
  <c r="L182" i="58"/>
  <c r="L183" i="58"/>
  <c r="L184" i="58"/>
  <c r="L185" i="58"/>
  <c r="L186" i="58"/>
  <c r="L187" i="58"/>
  <c r="L188" i="58"/>
  <c r="L189" i="58"/>
  <c r="L190" i="58"/>
  <c r="L191" i="58"/>
  <c r="L192" i="58"/>
  <c r="L193" i="58"/>
  <c r="L194" i="58"/>
  <c r="L195" i="58"/>
  <c r="L196" i="58"/>
  <c r="L197" i="58"/>
  <c r="L198" i="58"/>
  <c r="L199" i="58"/>
  <c r="L200" i="58"/>
  <c r="L201" i="58"/>
  <c r="L202" i="58"/>
  <c r="L203" i="58"/>
  <c r="L204" i="58"/>
  <c r="L205" i="58"/>
  <c r="L206" i="58"/>
  <c r="L207" i="58"/>
  <c r="L208" i="58"/>
  <c r="L209" i="58"/>
  <c r="L210" i="58"/>
  <c r="L211" i="58"/>
  <c r="L212" i="58"/>
  <c r="L213" i="58"/>
  <c r="L214" i="58"/>
  <c r="L215" i="58"/>
  <c r="L216" i="58"/>
  <c r="L217" i="58"/>
  <c r="L218" i="58"/>
  <c r="L219" i="58"/>
  <c r="L220" i="58"/>
  <c r="L221" i="58"/>
  <c r="L222" i="58"/>
  <c r="L223" i="58"/>
  <c r="L224" i="58"/>
  <c r="L225" i="58"/>
  <c r="L226" i="58"/>
  <c r="L227" i="58"/>
  <c r="L228" i="58"/>
  <c r="L229" i="58"/>
  <c r="L230" i="58"/>
  <c r="L231" i="58"/>
  <c r="L232" i="58"/>
  <c r="L233" i="58"/>
  <c r="L234" i="58"/>
  <c r="L235" i="58"/>
  <c r="K8" i="58"/>
  <c r="K9" i="58"/>
  <c r="K10" i="58"/>
  <c r="K236" i="58" s="1"/>
  <c r="K11" i="58"/>
  <c r="K12" i="58"/>
  <c r="K13" i="58"/>
  <c r="K14" i="58"/>
  <c r="K15" i="58"/>
  <c r="K16" i="58"/>
  <c r="K17" i="58"/>
  <c r="K18" i="58"/>
  <c r="K19" i="58"/>
  <c r="K20" i="58"/>
  <c r="K21" i="58"/>
  <c r="K22" i="58"/>
  <c r="K23" i="58"/>
  <c r="K24" i="58"/>
  <c r="K25" i="58"/>
  <c r="K26" i="58"/>
  <c r="K27" i="58"/>
  <c r="K28" i="58"/>
  <c r="K29" i="58"/>
  <c r="K30" i="58"/>
  <c r="K31" i="58"/>
  <c r="K32" i="58"/>
  <c r="K33" i="58"/>
  <c r="K34" i="58"/>
  <c r="K35" i="58"/>
  <c r="K36" i="58"/>
  <c r="K37" i="58"/>
  <c r="K38" i="58"/>
  <c r="K39" i="58"/>
  <c r="K40" i="58"/>
  <c r="K41" i="58"/>
  <c r="K42" i="58"/>
  <c r="K43" i="58"/>
  <c r="K44" i="58"/>
  <c r="K45" i="58"/>
  <c r="K46" i="58"/>
  <c r="K47" i="58"/>
  <c r="K48" i="58"/>
  <c r="K49" i="58"/>
  <c r="K50" i="58"/>
  <c r="K51" i="58"/>
  <c r="K52" i="58"/>
  <c r="K53" i="58"/>
  <c r="K54" i="58"/>
  <c r="K55" i="58"/>
  <c r="K56" i="58"/>
  <c r="K57" i="58"/>
  <c r="K58" i="58"/>
  <c r="K59" i="58"/>
  <c r="K60" i="58"/>
  <c r="K61" i="58"/>
  <c r="K62" i="58"/>
  <c r="K63" i="58"/>
  <c r="K64" i="58"/>
  <c r="K65" i="58"/>
  <c r="K66" i="58"/>
  <c r="K67" i="58"/>
  <c r="K68" i="58"/>
  <c r="K69" i="58"/>
  <c r="K70" i="58"/>
  <c r="K71" i="58"/>
  <c r="K72" i="58"/>
  <c r="K73" i="58"/>
  <c r="K74" i="58"/>
  <c r="K75" i="58"/>
  <c r="K76" i="58"/>
  <c r="K77" i="58"/>
  <c r="K78" i="58"/>
  <c r="K79" i="58"/>
  <c r="K80" i="58"/>
  <c r="K81" i="58"/>
  <c r="K82" i="58"/>
  <c r="K83" i="58"/>
  <c r="K84" i="58"/>
  <c r="K85" i="58"/>
  <c r="K86" i="58"/>
  <c r="K87" i="58"/>
  <c r="K88" i="58"/>
  <c r="K89" i="58"/>
  <c r="K90" i="58"/>
  <c r="K91" i="58"/>
  <c r="K92" i="58"/>
  <c r="K93" i="58"/>
  <c r="K94" i="58"/>
  <c r="K95" i="58"/>
  <c r="K96" i="58"/>
  <c r="K97" i="58"/>
  <c r="K98" i="58"/>
  <c r="K99" i="58"/>
  <c r="K100" i="58"/>
  <c r="K101" i="58"/>
  <c r="K102" i="58"/>
  <c r="K103" i="58"/>
  <c r="K104" i="58"/>
  <c r="K105" i="58"/>
  <c r="K106" i="58"/>
  <c r="K107" i="58"/>
  <c r="K108" i="58"/>
  <c r="K109" i="58"/>
  <c r="K110" i="58"/>
  <c r="K111" i="58"/>
  <c r="K112" i="58"/>
  <c r="K113" i="58"/>
  <c r="K114" i="58"/>
  <c r="K115" i="58"/>
  <c r="K116" i="58"/>
  <c r="K117" i="58"/>
  <c r="K118" i="58"/>
  <c r="K119" i="58"/>
  <c r="K120" i="58"/>
  <c r="K121" i="58"/>
  <c r="K122" i="58"/>
  <c r="K123" i="58"/>
  <c r="K124" i="58"/>
  <c r="K125" i="58"/>
  <c r="K126" i="58"/>
  <c r="K127" i="58"/>
  <c r="K128" i="58"/>
  <c r="K129" i="58"/>
  <c r="K130" i="58"/>
  <c r="K131" i="58"/>
  <c r="K132" i="58"/>
  <c r="K133" i="58"/>
  <c r="K134" i="58"/>
  <c r="K135" i="58"/>
  <c r="K136" i="58"/>
  <c r="K137" i="58"/>
  <c r="K138" i="58"/>
  <c r="K139" i="58"/>
  <c r="K140" i="58"/>
  <c r="K141" i="58"/>
  <c r="K142" i="58"/>
  <c r="K143" i="58"/>
  <c r="K144" i="58"/>
  <c r="K145" i="58"/>
  <c r="K146" i="58"/>
  <c r="K147" i="58"/>
  <c r="K148" i="58"/>
  <c r="K149" i="58"/>
  <c r="K150" i="58"/>
  <c r="K151" i="58"/>
  <c r="K152" i="58"/>
  <c r="K153" i="58"/>
  <c r="K154" i="58"/>
  <c r="K155" i="58"/>
  <c r="K156" i="58"/>
  <c r="K157" i="58"/>
  <c r="K158" i="58"/>
  <c r="K159" i="58"/>
  <c r="K160" i="58"/>
  <c r="K161" i="58"/>
  <c r="K162" i="58"/>
  <c r="K163" i="58"/>
  <c r="K164" i="58"/>
  <c r="K165" i="58"/>
  <c r="K166" i="58"/>
  <c r="K167" i="58"/>
  <c r="K168" i="58"/>
  <c r="K169" i="58"/>
  <c r="K170" i="58"/>
  <c r="K171" i="58"/>
  <c r="K172" i="58"/>
  <c r="K173" i="58"/>
  <c r="K174" i="58"/>
  <c r="K175" i="58"/>
  <c r="K176" i="58"/>
  <c r="K177" i="58"/>
  <c r="K178" i="58"/>
  <c r="K179" i="58"/>
  <c r="K180" i="58"/>
  <c r="K181" i="58"/>
  <c r="K182" i="58"/>
  <c r="K183" i="58"/>
  <c r="K184" i="58"/>
  <c r="K185" i="58"/>
  <c r="K186" i="58"/>
  <c r="K187" i="58"/>
  <c r="K188" i="58"/>
  <c r="K189" i="58"/>
  <c r="K190" i="58"/>
  <c r="K191" i="58"/>
  <c r="K192" i="58"/>
  <c r="K193" i="58"/>
  <c r="K194" i="58"/>
  <c r="K195" i="58"/>
  <c r="K196" i="58"/>
  <c r="K197" i="58"/>
  <c r="K198" i="58"/>
  <c r="K199" i="58"/>
  <c r="K200" i="58"/>
  <c r="K201" i="58"/>
  <c r="K202" i="58"/>
  <c r="K203" i="58"/>
  <c r="K204" i="58"/>
  <c r="K205" i="58"/>
  <c r="K206" i="58"/>
  <c r="K207" i="58"/>
  <c r="K208" i="58"/>
  <c r="K209" i="58"/>
  <c r="K210" i="58"/>
  <c r="K211" i="58"/>
  <c r="K212" i="58"/>
  <c r="K213" i="58"/>
  <c r="K214" i="58"/>
  <c r="K215" i="58"/>
  <c r="K216" i="58"/>
  <c r="K217" i="58"/>
  <c r="K218" i="58"/>
  <c r="K219" i="58"/>
  <c r="K220" i="58"/>
  <c r="K221" i="58"/>
  <c r="K222" i="58"/>
  <c r="K223" i="58"/>
  <c r="K224" i="58"/>
  <c r="K225" i="58"/>
  <c r="K226" i="58"/>
  <c r="K227" i="58"/>
  <c r="K228" i="58"/>
  <c r="K229" i="58"/>
  <c r="K230" i="58"/>
  <c r="K231" i="58"/>
  <c r="K232" i="58"/>
  <c r="K233" i="58"/>
  <c r="K234" i="58"/>
  <c r="K235" i="58"/>
  <c r="J8" i="58"/>
  <c r="J9" i="58"/>
  <c r="J10" i="58"/>
  <c r="J236" i="58" s="1"/>
  <c r="J11" i="58"/>
  <c r="J12" i="58"/>
  <c r="J13" i="58"/>
  <c r="J14" i="58"/>
  <c r="J15" i="58"/>
  <c r="J16" i="58"/>
  <c r="J17" i="58"/>
  <c r="J18" i="58"/>
  <c r="J19" i="58"/>
  <c r="J20" i="58"/>
  <c r="J21" i="58"/>
  <c r="J22" i="58"/>
  <c r="J23" i="58"/>
  <c r="J24" i="58"/>
  <c r="J25" i="58"/>
  <c r="J26" i="58"/>
  <c r="J27" i="58"/>
  <c r="J28" i="58"/>
  <c r="J29" i="58"/>
  <c r="J30" i="58"/>
  <c r="J31" i="58"/>
  <c r="J32" i="58"/>
  <c r="J33" i="58"/>
  <c r="J34" i="58"/>
  <c r="J35" i="58"/>
  <c r="J36" i="58"/>
  <c r="J37" i="58"/>
  <c r="J38" i="58"/>
  <c r="J39" i="58"/>
  <c r="J40" i="58"/>
  <c r="J41" i="58"/>
  <c r="J42" i="58"/>
  <c r="J43" i="58"/>
  <c r="J44" i="58"/>
  <c r="J45" i="58"/>
  <c r="J46" i="58"/>
  <c r="J47" i="58"/>
  <c r="J48" i="58"/>
  <c r="J49" i="58"/>
  <c r="J50" i="58"/>
  <c r="J51" i="58"/>
  <c r="J52" i="58"/>
  <c r="J53" i="58"/>
  <c r="J54" i="58"/>
  <c r="J55" i="58"/>
  <c r="J56" i="58"/>
  <c r="J57" i="58"/>
  <c r="J58" i="58"/>
  <c r="J59" i="58"/>
  <c r="J60" i="58"/>
  <c r="J61" i="58"/>
  <c r="J62" i="58"/>
  <c r="J63" i="58"/>
  <c r="J64" i="58"/>
  <c r="J65" i="58"/>
  <c r="J66" i="58"/>
  <c r="J67" i="58"/>
  <c r="J68" i="58"/>
  <c r="J69" i="58"/>
  <c r="J70" i="58"/>
  <c r="J71" i="58"/>
  <c r="J72" i="58"/>
  <c r="J73" i="58"/>
  <c r="J74" i="58"/>
  <c r="J75" i="58"/>
  <c r="J76" i="58"/>
  <c r="J77" i="58"/>
  <c r="J78" i="58"/>
  <c r="J79" i="58"/>
  <c r="J80" i="58"/>
  <c r="J81" i="58"/>
  <c r="J82" i="58"/>
  <c r="J83" i="58"/>
  <c r="J84" i="58"/>
  <c r="J85" i="58"/>
  <c r="J86" i="58"/>
  <c r="J87" i="58"/>
  <c r="J88" i="58"/>
  <c r="J89" i="58"/>
  <c r="J90" i="58"/>
  <c r="J91" i="58"/>
  <c r="J92" i="58"/>
  <c r="J93" i="58"/>
  <c r="J94" i="58"/>
  <c r="J95" i="58"/>
  <c r="J96" i="58"/>
  <c r="J97" i="58"/>
  <c r="J98" i="58"/>
  <c r="J99" i="58"/>
  <c r="J100" i="58"/>
  <c r="J101" i="58"/>
  <c r="J102" i="58"/>
  <c r="J103" i="58"/>
  <c r="J104" i="58"/>
  <c r="J105" i="58"/>
  <c r="J106" i="58"/>
  <c r="J107" i="58"/>
  <c r="J108" i="58"/>
  <c r="J109" i="58"/>
  <c r="J110" i="58"/>
  <c r="J111" i="58"/>
  <c r="J112" i="58"/>
  <c r="J113" i="58"/>
  <c r="J114" i="58"/>
  <c r="J115" i="58"/>
  <c r="J116" i="58"/>
  <c r="J117" i="58"/>
  <c r="J118" i="58"/>
  <c r="J119" i="58"/>
  <c r="J120" i="58"/>
  <c r="J121" i="58"/>
  <c r="J122" i="58"/>
  <c r="J123" i="58"/>
  <c r="J124" i="58"/>
  <c r="J125" i="58"/>
  <c r="J126" i="58"/>
  <c r="J127" i="58"/>
  <c r="J128" i="58"/>
  <c r="J129" i="58"/>
  <c r="J130" i="58"/>
  <c r="J131" i="58"/>
  <c r="J132" i="58"/>
  <c r="J133" i="58"/>
  <c r="J134" i="58"/>
  <c r="J135" i="58"/>
  <c r="J136" i="58"/>
  <c r="J137" i="58"/>
  <c r="J138" i="58"/>
  <c r="J139" i="58"/>
  <c r="J140" i="58"/>
  <c r="J141" i="58"/>
  <c r="J142" i="58"/>
  <c r="J143" i="58"/>
  <c r="J144" i="58"/>
  <c r="J145" i="58"/>
  <c r="J146" i="58"/>
  <c r="J147" i="58"/>
  <c r="J148" i="58"/>
  <c r="J149" i="58"/>
  <c r="J150" i="58"/>
  <c r="J151" i="58"/>
  <c r="J152" i="58"/>
  <c r="J153" i="58"/>
  <c r="J154" i="58"/>
  <c r="J155" i="58"/>
  <c r="J156" i="58"/>
  <c r="J157" i="58"/>
  <c r="J158" i="58"/>
  <c r="J159" i="58"/>
  <c r="J160" i="58"/>
  <c r="J161" i="58"/>
  <c r="J162" i="58"/>
  <c r="J163" i="58"/>
  <c r="J164" i="58"/>
  <c r="J165" i="58"/>
  <c r="J166" i="58"/>
  <c r="J167" i="58"/>
  <c r="J168" i="58"/>
  <c r="J169" i="58"/>
  <c r="J170" i="58"/>
  <c r="J171" i="58"/>
  <c r="J172" i="58"/>
  <c r="J173" i="58"/>
  <c r="J174" i="58"/>
  <c r="J175" i="58"/>
  <c r="J176" i="58"/>
  <c r="J177" i="58"/>
  <c r="J178" i="58"/>
  <c r="J179" i="58"/>
  <c r="J180" i="58"/>
  <c r="J181" i="58"/>
  <c r="J182" i="58"/>
  <c r="J183" i="58"/>
  <c r="J184" i="58"/>
  <c r="J185" i="58"/>
  <c r="J186" i="58"/>
  <c r="J187" i="58"/>
  <c r="J188" i="58"/>
  <c r="J189" i="58"/>
  <c r="J190" i="58"/>
  <c r="J191" i="58"/>
  <c r="J192" i="58"/>
  <c r="J193" i="58"/>
  <c r="J194" i="58"/>
  <c r="J195" i="58"/>
  <c r="J196" i="58"/>
  <c r="J197" i="58"/>
  <c r="J198" i="58"/>
  <c r="J199" i="58"/>
  <c r="J200" i="58"/>
  <c r="J201" i="58"/>
  <c r="J202" i="58"/>
  <c r="J203" i="58"/>
  <c r="J204" i="58"/>
  <c r="J205" i="58"/>
  <c r="J206" i="58"/>
  <c r="J207" i="58"/>
  <c r="J208" i="58"/>
  <c r="J209" i="58"/>
  <c r="J210" i="58"/>
  <c r="J211" i="58"/>
  <c r="J212" i="58"/>
  <c r="J213" i="58"/>
  <c r="J214" i="58"/>
  <c r="J215" i="58"/>
  <c r="J216" i="58"/>
  <c r="J217" i="58"/>
  <c r="J218" i="58"/>
  <c r="J219" i="58"/>
  <c r="J220" i="58"/>
  <c r="J221" i="58"/>
  <c r="J222" i="58"/>
  <c r="J223" i="58"/>
  <c r="J224" i="58"/>
  <c r="J225" i="58"/>
  <c r="J226" i="58"/>
  <c r="J227" i="58"/>
  <c r="J228" i="58"/>
  <c r="J229" i="58"/>
  <c r="J230" i="58"/>
  <c r="J231" i="58"/>
  <c r="J232" i="58"/>
  <c r="J233" i="58"/>
  <c r="J234" i="58"/>
  <c r="J235" i="58"/>
  <c r="I8" i="58"/>
  <c r="I9" i="58"/>
  <c r="I10" i="58"/>
  <c r="I236" i="58" s="1"/>
  <c r="I11" i="58"/>
  <c r="I12" i="58"/>
  <c r="I13" i="58"/>
  <c r="I14" i="58"/>
  <c r="I15" i="58"/>
  <c r="I16" i="58"/>
  <c r="I17" i="58"/>
  <c r="I18" i="58"/>
  <c r="I19" i="58"/>
  <c r="I20" i="58"/>
  <c r="I21" i="58"/>
  <c r="I22" i="58"/>
  <c r="I23" i="58"/>
  <c r="I24" i="58"/>
  <c r="I25" i="58"/>
  <c r="I26" i="58"/>
  <c r="I27" i="58"/>
  <c r="I28" i="58"/>
  <c r="I29" i="58"/>
  <c r="I30" i="58"/>
  <c r="I31" i="58"/>
  <c r="I32" i="58"/>
  <c r="I33" i="58"/>
  <c r="I34" i="58"/>
  <c r="I35" i="58"/>
  <c r="I36" i="58"/>
  <c r="I37" i="58"/>
  <c r="I38" i="58"/>
  <c r="I39" i="58"/>
  <c r="I40" i="58"/>
  <c r="I41" i="58"/>
  <c r="I42" i="58"/>
  <c r="I43" i="58"/>
  <c r="I44" i="58"/>
  <c r="I45" i="58"/>
  <c r="I46" i="58"/>
  <c r="I47" i="58"/>
  <c r="I48" i="58"/>
  <c r="I49" i="58"/>
  <c r="I50" i="58"/>
  <c r="I51" i="58"/>
  <c r="I52" i="58"/>
  <c r="I53" i="58"/>
  <c r="I54" i="58"/>
  <c r="I55" i="58"/>
  <c r="I56" i="58"/>
  <c r="I57" i="58"/>
  <c r="I58" i="58"/>
  <c r="I59" i="58"/>
  <c r="I60" i="58"/>
  <c r="I61" i="58"/>
  <c r="I62" i="58"/>
  <c r="I63" i="58"/>
  <c r="I64" i="58"/>
  <c r="I65" i="58"/>
  <c r="I66" i="58"/>
  <c r="I67" i="58"/>
  <c r="I68" i="58"/>
  <c r="I69" i="58"/>
  <c r="I70" i="58"/>
  <c r="I71" i="58"/>
  <c r="I72" i="58"/>
  <c r="I73" i="58"/>
  <c r="I74" i="58"/>
  <c r="I75" i="58"/>
  <c r="I76" i="58"/>
  <c r="I77" i="58"/>
  <c r="I78" i="58"/>
  <c r="I79" i="58"/>
  <c r="I80" i="58"/>
  <c r="I81" i="58"/>
  <c r="I82" i="58"/>
  <c r="I83" i="58"/>
  <c r="I84" i="58"/>
  <c r="I85" i="58"/>
  <c r="I86" i="58"/>
  <c r="I87" i="58"/>
  <c r="I88" i="58"/>
  <c r="I89" i="58"/>
  <c r="I90" i="58"/>
  <c r="I91" i="58"/>
  <c r="I92" i="58"/>
  <c r="I93" i="58"/>
  <c r="I94" i="58"/>
  <c r="I95" i="58"/>
  <c r="I96" i="58"/>
  <c r="I97" i="58"/>
  <c r="I98" i="58"/>
  <c r="I99" i="58"/>
  <c r="I100" i="58"/>
  <c r="I101" i="58"/>
  <c r="I102" i="58"/>
  <c r="I103" i="58"/>
  <c r="I104" i="58"/>
  <c r="I105" i="58"/>
  <c r="I106" i="58"/>
  <c r="I107" i="58"/>
  <c r="I108" i="58"/>
  <c r="I109" i="58"/>
  <c r="I110" i="58"/>
  <c r="I111" i="58"/>
  <c r="I112" i="58"/>
  <c r="I113" i="58"/>
  <c r="I114" i="58"/>
  <c r="I115" i="58"/>
  <c r="I116" i="58"/>
  <c r="I117" i="58"/>
  <c r="I118" i="58"/>
  <c r="I119" i="58"/>
  <c r="I120" i="58"/>
  <c r="I121" i="58"/>
  <c r="I122" i="58"/>
  <c r="I123" i="58"/>
  <c r="I124" i="58"/>
  <c r="I125" i="58"/>
  <c r="I126" i="58"/>
  <c r="I127" i="58"/>
  <c r="I128" i="58"/>
  <c r="I129" i="58"/>
  <c r="I130" i="58"/>
  <c r="I131" i="58"/>
  <c r="I132" i="58"/>
  <c r="I133" i="58"/>
  <c r="I134" i="58"/>
  <c r="I135" i="58"/>
  <c r="I136" i="58"/>
  <c r="I137" i="58"/>
  <c r="I138" i="58"/>
  <c r="I139" i="58"/>
  <c r="I140" i="58"/>
  <c r="I141" i="58"/>
  <c r="I142" i="58"/>
  <c r="I143" i="58"/>
  <c r="I144" i="58"/>
  <c r="I145" i="58"/>
  <c r="I146" i="58"/>
  <c r="I147" i="58"/>
  <c r="I148" i="58"/>
  <c r="I149" i="58"/>
  <c r="I150" i="58"/>
  <c r="I151" i="58"/>
  <c r="I152" i="58"/>
  <c r="I153" i="58"/>
  <c r="I154" i="58"/>
  <c r="I155" i="58"/>
  <c r="I156" i="58"/>
  <c r="I157" i="58"/>
  <c r="I158" i="58"/>
  <c r="I159" i="58"/>
  <c r="I160" i="58"/>
  <c r="I161" i="58"/>
  <c r="I162" i="58"/>
  <c r="I163" i="58"/>
  <c r="I164" i="58"/>
  <c r="I165" i="58"/>
  <c r="I166" i="58"/>
  <c r="I167" i="58"/>
  <c r="I168" i="58"/>
  <c r="I169" i="58"/>
  <c r="I170" i="58"/>
  <c r="I171" i="58"/>
  <c r="I172" i="58"/>
  <c r="I173" i="58"/>
  <c r="I174" i="58"/>
  <c r="I175" i="58"/>
  <c r="I176" i="58"/>
  <c r="I177" i="58"/>
  <c r="I178" i="58"/>
  <c r="I179" i="58"/>
  <c r="I180" i="58"/>
  <c r="I181" i="58"/>
  <c r="I182" i="58"/>
  <c r="I183" i="58"/>
  <c r="I184" i="58"/>
  <c r="I185" i="58"/>
  <c r="I186" i="58"/>
  <c r="I187" i="58"/>
  <c r="I188" i="58"/>
  <c r="I189" i="58"/>
  <c r="I190" i="58"/>
  <c r="I191" i="58"/>
  <c r="I192" i="58"/>
  <c r="I193" i="58"/>
  <c r="I194" i="58"/>
  <c r="I195" i="58"/>
  <c r="I196" i="58"/>
  <c r="I197" i="58"/>
  <c r="I198" i="58"/>
  <c r="I199" i="58"/>
  <c r="I200" i="58"/>
  <c r="I201" i="58"/>
  <c r="I202" i="58"/>
  <c r="I203" i="58"/>
  <c r="I204" i="58"/>
  <c r="I205" i="58"/>
  <c r="I206" i="58"/>
  <c r="I207" i="58"/>
  <c r="I208" i="58"/>
  <c r="I209" i="58"/>
  <c r="I210" i="58"/>
  <c r="I211" i="58"/>
  <c r="I212" i="58"/>
  <c r="I213" i="58"/>
  <c r="I214" i="58"/>
  <c r="I215" i="58"/>
  <c r="I216" i="58"/>
  <c r="I217" i="58"/>
  <c r="I218" i="58"/>
  <c r="I219" i="58"/>
  <c r="I220" i="58"/>
  <c r="I221" i="58"/>
  <c r="I222" i="58"/>
  <c r="I223" i="58"/>
  <c r="I224" i="58"/>
  <c r="I225" i="58"/>
  <c r="I226" i="58"/>
  <c r="I227" i="58"/>
  <c r="I228" i="58"/>
  <c r="I229" i="58"/>
  <c r="I230" i="58"/>
  <c r="I231" i="58"/>
  <c r="I232" i="58"/>
  <c r="I233" i="58"/>
  <c r="I234" i="58"/>
  <c r="I235" i="58"/>
  <c r="H8" i="58"/>
  <c r="H9" i="58"/>
  <c r="H10" i="58"/>
  <c r="H236" i="58" s="1"/>
  <c r="H11" i="58"/>
  <c r="H12" i="58"/>
  <c r="H13" i="58"/>
  <c r="H14" i="58"/>
  <c r="H15" i="58"/>
  <c r="H16" i="58"/>
  <c r="H17" i="58"/>
  <c r="H18" i="58"/>
  <c r="H19" i="58"/>
  <c r="H20" i="58"/>
  <c r="H21" i="58"/>
  <c r="H22" i="58"/>
  <c r="H23" i="58"/>
  <c r="H24" i="58"/>
  <c r="H25" i="58"/>
  <c r="H26" i="58"/>
  <c r="H27" i="58"/>
  <c r="H28" i="58"/>
  <c r="H29" i="58"/>
  <c r="H30" i="58"/>
  <c r="H31" i="58"/>
  <c r="H32" i="58"/>
  <c r="H33" i="58"/>
  <c r="H34" i="58"/>
  <c r="H35" i="58"/>
  <c r="H36" i="58"/>
  <c r="H37" i="58"/>
  <c r="H38" i="58"/>
  <c r="H39" i="58"/>
  <c r="H40" i="58"/>
  <c r="H41" i="58"/>
  <c r="H42" i="58"/>
  <c r="H43" i="58"/>
  <c r="H44" i="58"/>
  <c r="H45" i="58"/>
  <c r="H46" i="58"/>
  <c r="H47" i="58"/>
  <c r="H48" i="58"/>
  <c r="H49" i="58"/>
  <c r="H50" i="58"/>
  <c r="H51" i="58"/>
  <c r="H52" i="58"/>
  <c r="H53" i="58"/>
  <c r="H54" i="58"/>
  <c r="H55" i="58"/>
  <c r="H56" i="58"/>
  <c r="H57" i="58"/>
  <c r="H58" i="58"/>
  <c r="H59" i="58"/>
  <c r="H60" i="58"/>
  <c r="H61" i="58"/>
  <c r="H62" i="58"/>
  <c r="H63" i="58"/>
  <c r="H64" i="58"/>
  <c r="H65" i="58"/>
  <c r="H66" i="58"/>
  <c r="H67" i="58"/>
  <c r="H68" i="58"/>
  <c r="H69" i="58"/>
  <c r="H70" i="58"/>
  <c r="H71" i="58"/>
  <c r="H72" i="58"/>
  <c r="H73" i="58"/>
  <c r="H74" i="58"/>
  <c r="H75" i="58"/>
  <c r="H76" i="58"/>
  <c r="H77" i="58"/>
  <c r="H78" i="58"/>
  <c r="H79" i="58"/>
  <c r="H80" i="58"/>
  <c r="H81" i="58"/>
  <c r="H82" i="58"/>
  <c r="H83" i="58"/>
  <c r="H84" i="58"/>
  <c r="H85" i="58"/>
  <c r="H86" i="58"/>
  <c r="H87" i="58"/>
  <c r="H88" i="58"/>
  <c r="H89" i="58"/>
  <c r="H90" i="58"/>
  <c r="H91" i="58"/>
  <c r="H92" i="58"/>
  <c r="H93" i="58"/>
  <c r="H94" i="58"/>
  <c r="H95" i="58"/>
  <c r="H96" i="58"/>
  <c r="H97" i="58"/>
  <c r="H98" i="58"/>
  <c r="H99" i="58"/>
  <c r="H100" i="58"/>
  <c r="H101" i="58"/>
  <c r="H102" i="58"/>
  <c r="H103" i="58"/>
  <c r="H104" i="58"/>
  <c r="H105" i="58"/>
  <c r="H106" i="58"/>
  <c r="H107" i="58"/>
  <c r="H108" i="58"/>
  <c r="H109" i="58"/>
  <c r="H110" i="58"/>
  <c r="H111" i="58"/>
  <c r="H112" i="58"/>
  <c r="H113" i="58"/>
  <c r="H114" i="58"/>
  <c r="H115" i="58"/>
  <c r="H116" i="58"/>
  <c r="H117" i="58"/>
  <c r="H118" i="58"/>
  <c r="H119" i="58"/>
  <c r="H120" i="58"/>
  <c r="H121" i="58"/>
  <c r="H122" i="58"/>
  <c r="H123" i="58"/>
  <c r="H124" i="58"/>
  <c r="H125" i="58"/>
  <c r="H126" i="58"/>
  <c r="H127" i="58"/>
  <c r="H128" i="58"/>
  <c r="H129" i="58"/>
  <c r="H130" i="58"/>
  <c r="H131" i="58"/>
  <c r="H132" i="58"/>
  <c r="H133" i="58"/>
  <c r="H134" i="58"/>
  <c r="H135" i="58"/>
  <c r="H136" i="58"/>
  <c r="H137" i="58"/>
  <c r="H138" i="58"/>
  <c r="H139" i="58"/>
  <c r="H140" i="58"/>
  <c r="H141" i="58"/>
  <c r="H142" i="58"/>
  <c r="H143" i="58"/>
  <c r="H144" i="58"/>
  <c r="H145" i="58"/>
  <c r="H146" i="58"/>
  <c r="H147" i="58"/>
  <c r="H148" i="58"/>
  <c r="H149" i="58"/>
  <c r="H150" i="58"/>
  <c r="H151" i="58"/>
  <c r="H152" i="58"/>
  <c r="H153" i="58"/>
  <c r="H154" i="58"/>
  <c r="H155" i="58"/>
  <c r="H156" i="58"/>
  <c r="H157" i="58"/>
  <c r="H158" i="58"/>
  <c r="H159" i="58"/>
  <c r="H160" i="58"/>
  <c r="H161" i="58"/>
  <c r="H162" i="58"/>
  <c r="H163" i="58"/>
  <c r="H164" i="58"/>
  <c r="H165" i="58"/>
  <c r="H166" i="58"/>
  <c r="H167" i="58"/>
  <c r="H168" i="58"/>
  <c r="H169" i="58"/>
  <c r="H170" i="58"/>
  <c r="H171" i="58"/>
  <c r="H172" i="58"/>
  <c r="H173" i="58"/>
  <c r="H174" i="58"/>
  <c r="H175" i="58"/>
  <c r="H176" i="58"/>
  <c r="H177" i="58"/>
  <c r="H178" i="58"/>
  <c r="H179" i="58"/>
  <c r="H180" i="58"/>
  <c r="H181" i="58"/>
  <c r="H182" i="58"/>
  <c r="H183" i="58"/>
  <c r="H184" i="58"/>
  <c r="H185" i="58"/>
  <c r="H186" i="58"/>
  <c r="H187" i="58"/>
  <c r="H188" i="58"/>
  <c r="H189" i="58"/>
  <c r="H190" i="58"/>
  <c r="H191" i="58"/>
  <c r="H192" i="58"/>
  <c r="H193" i="58"/>
  <c r="H194" i="58"/>
  <c r="H195" i="58"/>
  <c r="H196" i="58"/>
  <c r="H197" i="58"/>
  <c r="H198" i="58"/>
  <c r="H199" i="58"/>
  <c r="H200" i="58"/>
  <c r="H201" i="58"/>
  <c r="H202" i="58"/>
  <c r="H203" i="58"/>
  <c r="H204" i="58"/>
  <c r="H205" i="58"/>
  <c r="H206" i="58"/>
  <c r="H207" i="58"/>
  <c r="H208" i="58"/>
  <c r="H209" i="58"/>
  <c r="H210" i="58"/>
  <c r="H211" i="58"/>
  <c r="H212" i="58"/>
  <c r="H213" i="58"/>
  <c r="H214" i="58"/>
  <c r="H215" i="58"/>
  <c r="H216" i="58"/>
  <c r="H217" i="58"/>
  <c r="H218" i="58"/>
  <c r="H219" i="58"/>
  <c r="H220" i="58"/>
  <c r="H221" i="58"/>
  <c r="H222" i="58"/>
  <c r="H223" i="58"/>
  <c r="H224" i="58"/>
  <c r="H225" i="58"/>
  <c r="H226" i="58"/>
  <c r="H227" i="58"/>
  <c r="H228" i="58"/>
  <c r="H229" i="58"/>
  <c r="H230" i="58"/>
  <c r="H231" i="58"/>
  <c r="H232" i="58"/>
  <c r="H233" i="58"/>
  <c r="H234" i="58"/>
  <c r="H235" i="58"/>
  <c r="G8" i="58"/>
  <c r="G9" i="58"/>
  <c r="G10" i="58"/>
  <c r="G11" i="58"/>
  <c r="G12" i="58"/>
  <c r="G13" i="58"/>
  <c r="G14" i="58"/>
  <c r="G15" i="58"/>
  <c r="G16" i="58"/>
  <c r="G17" i="58"/>
  <c r="G18" i="58"/>
  <c r="G19" i="58"/>
  <c r="G20" i="58"/>
  <c r="G21" i="58"/>
  <c r="G22" i="58"/>
  <c r="G23" i="58"/>
  <c r="G24" i="58"/>
  <c r="G25" i="58"/>
  <c r="G26" i="58"/>
  <c r="G27" i="58"/>
  <c r="G28" i="58"/>
  <c r="G29" i="58"/>
  <c r="G30" i="58"/>
  <c r="G31" i="58"/>
  <c r="G32" i="58"/>
  <c r="G33" i="58"/>
  <c r="G34" i="58"/>
  <c r="G35" i="58"/>
  <c r="G36" i="58"/>
  <c r="G37" i="58"/>
  <c r="G38" i="58"/>
  <c r="G39" i="58"/>
  <c r="G40" i="58"/>
  <c r="G41" i="58"/>
  <c r="G42" i="58"/>
  <c r="G43" i="58"/>
  <c r="G44" i="58"/>
  <c r="G45" i="58"/>
  <c r="G46" i="58"/>
  <c r="G47" i="58"/>
  <c r="G48" i="58"/>
  <c r="G49" i="58"/>
  <c r="G50" i="58"/>
  <c r="G51" i="58"/>
  <c r="G52" i="58"/>
  <c r="G53" i="58"/>
  <c r="G54" i="58"/>
  <c r="G55" i="58"/>
  <c r="G56" i="58"/>
  <c r="G57" i="58"/>
  <c r="G58" i="58"/>
  <c r="G59" i="58"/>
  <c r="G60" i="58"/>
  <c r="G61" i="58"/>
  <c r="G62" i="58"/>
  <c r="G63" i="58"/>
  <c r="G64" i="58"/>
  <c r="G65" i="58"/>
  <c r="G66" i="58"/>
  <c r="G67" i="58"/>
  <c r="G68" i="58"/>
  <c r="G69" i="58"/>
  <c r="G70" i="58"/>
  <c r="G71" i="58"/>
  <c r="G72" i="58"/>
  <c r="G73" i="58"/>
  <c r="G74" i="58"/>
  <c r="G75" i="58"/>
  <c r="G76" i="58"/>
  <c r="G77" i="58"/>
  <c r="G78" i="58"/>
  <c r="G79" i="58"/>
  <c r="G80" i="58"/>
  <c r="G81" i="58"/>
  <c r="G82" i="58"/>
  <c r="G83" i="58"/>
  <c r="G84" i="58"/>
  <c r="G85" i="58"/>
  <c r="G86" i="58"/>
  <c r="G87" i="58"/>
  <c r="G88" i="58"/>
  <c r="G89" i="58"/>
  <c r="G90" i="58"/>
  <c r="G91" i="58"/>
  <c r="G92" i="58"/>
  <c r="G93" i="58"/>
  <c r="G94" i="58"/>
  <c r="G95" i="58"/>
  <c r="G96" i="58"/>
  <c r="G97" i="58"/>
  <c r="G98" i="58"/>
  <c r="G99" i="58"/>
  <c r="G100" i="58"/>
  <c r="G101" i="58"/>
  <c r="G102" i="58"/>
  <c r="G103" i="58"/>
  <c r="G104" i="58"/>
  <c r="G105" i="58"/>
  <c r="G106" i="58"/>
  <c r="G107" i="58"/>
  <c r="G108" i="58"/>
  <c r="G109" i="58"/>
  <c r="G110" i="58"/>
  <c r="G111" i="58"/>
  <c r="G112" i="58"/>
  <c r="G113" i="58"/>
  <c r="G114" i="58"/>
  <c r="G115" i="58"/>
  <c r="G116" i="58"/>
  <c r="G117" i="58"/>
  <c r="G118" i="58"/>
  <c r="G119" i="58"/>
  <c r="G120" i="58"/>
  <c r="G121" i="58"/>
  <c r="G122" i="58"/>
  <c r="G123" i="58"/>
  <c r="G124" i="58"/>
  <c r="G125" i="58"/>
  <c r="G126" i="58"/>
  <c r="G127" i="58"/>
  <c r="G128" i="58"/>
  <c r="G129" i="58"/>
  <c r="G130" i="58"/>
  <c r="G131" i="58"/>
  <c r="G132" i="58"/>
  <c r="G133" i="58"/>
  <c r="G134" i="58"/>
  <c r="G135" i="58"/>
  <c r="G136" i="58"/>
  <c r="G137" i="58"/>
  <c r="G138" i="58"/>
  <c r="G139" i="58"/>
  <c r="G140" i="58"/>
  <c r="G141" i="58"/>
  <c r="G142" i="58"/>
  <c r="G143" i="58"/>
  <c r="G144" i="58"/>
  <c r="G145" i="58"/>
  <c r="G146" i="58"/>
  <c r="G147" i="58"/>
  <c r="G148" i="58"/>
  <c r="G149" i="58"/>
  <c r="G150" i="58"/>
  <c r="G151" i="58"/>
  <c r="G152" i="58"/>
  <c r="G153" i="58"/>
  <c r="G154" i="58"/>
  <c r="G155" i="58"/>
  <c r="G156" i="58"/>
  <c r="G157" i="58"/>
  <c r="G158" i="58"/>
  <c r="G159" i="58"/>
  <c r="G160" i="58"/>
  <c r="G161" i="58"/>
  <c r="G162" i="58"/>
  <c r="G163" i="58"/>
  <c r="G164" i="58"/>
  <c r="G165" i="58"/>
  <c r="G166" i="58"/>
  <c r="G167" i="58"/>
  <c r="G168" i="58"/>
  <c r="G169" i="58"/>
  <c r="G170" i="58"/>
  <c r="G171" i="58"/>
  <c r="G172" i="58"/>
  <c r="G173" i="58"/>
  <c r="G174" i="58"/>
  <c r="G175" i="58"/>
  <c r="G176" i="58"/>
  <c r="G177" i="58"/>
  <c r="G178" i="58"/>
  <c r="G179" i="58"/>
  <c r="G180" i="58"/>
  <c r="G181" i="58"/>
  <c r="G182" i="58"/>
  <c r="G183" i="58"/>
  <c r="G184" i="58"/>
  <c r="G185" i="58"/>
  <c r="G186" i="58"/>
  <c r="G187" i="58"/>
  <c r="G188" i="58"/>
  <c r="G189" i="58"/>
  <c r="G190" i="58"/>
  <c r="G191" i="58"/>
  <c r="G192" i="58"/>
  <c r="G193" i="58"/>
  <c r="G194" i="58"/>
  <c r="G195" i="58"/>
  <c r="G196" i="58"/>
  <c r="G197" i="58"/>
  <c r="G198" i="58"/>
  <c r="G199" i="58"/>
  <c r="G200" i="58"/>
  <c r="G201" i="58"/>
  <c r="G202" i="58"/>
  <c r="G203" i="58"/>
  <c r="G204" i="58"/>
  <c r="G205" i="58"/>
  <c r="G206" i="58"/>
  <c r="G207" i="58"/>
  <c r="G208" i="58"/>
  <c r="G209" i="58"/>
  <c r="G210" i="58"/>
  <c r="G211" i="58"/>
  <c r="G212" i="58"/>
  <c r="G213" i="58"/>
  <c r="G214" i="58"/>
  <c r="G215" i="58"/>
  <c r="G216" i="58"/>
  <c r="G217" i="58"/>
  <c r="G218" i="58"/>
  <c r="G219" i="58"/>
  <c r="G220" i="58"/>
  <c r="G221" i="58"/>
  <c r="G222" i="58"/>
  <c r="G223" i="58"/>
  <c r="G224" i="58"/>
  <c r="G225" i="58"/>
  <c r="G226" i="58"/>
  <c r="G227" i="58"/>
  <c r="G228" i="58"/>
  <c r="G229" i="58"/>
  <c r="G230" i="58"/>
  <c r="G231" i="58"/>
  <c r="G232" i="58"/>
  <c r="G233" i="58"/>
  <c r="G234" i="58"/>
  <c r="G235" i="58"/>
  <c r="G7" i="58"/>
  <c r="F8" i="58"/>
  <c r="F9" i="58"/>
  <c r="F10" i="58"/>
  <c r="F11" i="58"/>
  <c r="F236" i="58" s="1"/>
  <c r="F12" i="58"/>
  <c r="F13" i="58"/>
  <c r="F14" i="58"/>
  <c r="F15" i="58"/>
  <c r="F16" i="58"/>
  <c r="F17" i="58"/>
  <c r="F18" i="58"/>
  <c r="F19" i="58"/>
  <c r="F20" i="58"/>
  <c r="F21" i="58"/>
  <c r="F22" i="58"/>
  <c r="F23" i="58"/>
  <c r="F24" i="58"/>
  <c r="F25" i="58"/>
  <c r="F26" i="58"/>
  <c r="F27" i="58"/>
  <c r="F28" i="58"/>
  <c r="F29" i="58"/>
  <c r="F30" i="58"/>
  <c r="F31" i="58"/>
  <c r="F32" i="58"/>
  <c r="F33" i="58"/>
  <c r="F34" i="58"/>
  <c r="F35" i="58"/>
  <c r="F36" i="58"/>
  <c r="F37" i="58"/>
  <c r="F38" i="58"/>
  <c r="F39" i="58"/>
  <c r="F40" i="58"/>
  <c r="F41" i="58"/>
  <c r="F42" i="58"/>
  <c r="F43" i="58"/>
  <c r="F44" i="58"/>
  <c r="F45" i="58"/>
  <c r="F46" i="58"/>
  <c r="F47" i="58"/>
  <c r="F48" i="58"/>
  <c r="F49" i="58"/>
  <c r="F50" i="58"/>
  <c r="F51" i="58"/>
  <c r="F52" i="58"/>
  <c r="F53" i="58"/>
  <c r="F54" i="58"/>
  <c r="F55" i="58"/>
  <c r="F56" i="58"/>
  <c r="F57" i="58"/>
  <c r="F58" i="58"/>
  <c r="F59" i="58"/>
  <c r="F60" i="58"/>
  <c r="F61" i="58"/>
  <c r="F62" i="58"/>
  <c r="F63" i="58"/>
  <c r="F64" i="58"/>
  <c r="F65" i="58"/>
  <c r="F66" i="58"/>
  <c r="F67" i="58"/>
  <c r="F68" i="58"/>
  <c r="F69" i="58"/>
  <c r="F70" i="58"/>
  <c r="F71" i="58"/>
  <c r="F72" i="58"/>
  <c r="F73" i="58"/>
  <c r="F74" i="58"/>
  <c r="F75" i="58"/>
  <c r="F76" i="58"/>
  <c r="F77" i="58"/>
  <c r="F78" i="58"/>
  <c r="F79" i="58"/>
  <c r="F80" i="58"/>
  <c r="F81" i="58"/>
  <c r="F82" i="58"/>
  <c r="F83" i="58"/>
  <c r="F84" i="58"/>
  <c r="F85" i="58"/>
  <c r="F86" i="58"/>
  <c r="F87" i="58"/>
  <c r="F88" i="58"/>
  <c r="F89" i="58"/>
  <c r="F90" i="58"/>
  <c r="F91" i="58"/>
  <c r="F92" i="58"/>
  <c r="F93" i="58"/>
  <c r="F94" i="58"/>
  <c r="F95" i="58"/>
  <c r="F96" i="58"/>
  <c r="F97" i="58"/>
  <c r="F98" i="58"/>
  <c r="F99" i="58"/>
  <c r="F100" i="58"/>
  <c r="F101" i="58"/>
  <c r="F102" i="58"/>
  <c r="F103" i="58"/>
  <c r="F104" i="58"/>
  <c r="F105" i="58"/>
  <c r="F106" i="58"/>
  <c r="F107" i="58"/>
  <c r="F108" i="58"/>
  <c r="F109" i="58"/>
  <c r="F110" i="58"/>
  <c r="F111" i="58"/>
  <c r="F112" i="58"/>
  <c r="F113" i="58"/>
  <c r="F114" i="58"/>
  <c r="F115" i="58"/>
  <c r="F116" i="58"/>
  <c r="F117" i="58"/>
  <c r="F118" i="58"/>
  <c r="F119" i="58"/>
  <c r="F120" i="58"/>
  <c r="F121" i="58"/>
  <c r="F122" i="58"/>
  <c r="F123" i="58"/>
  <c r="F124" i="58"/>
  <c r="F125" i="58"/>
  <c r="F126" i="58"/>
  <c r="F127" i="58"/>
  <c r="F128" i="58"/>
  <c r="F129" i="58"/>
  <c r="F130" i="58"/>
  <c r="F131" i="58"/>
  <c r="F132" i="58"/>
  <c r="F133" i="58"/>
  <c r="F134" i="58"/>
  <c r="F135" i="58"/>
  <c r="F136" i="58"/>
  <c r="F137" i="58"/>
  <c r="F138" i="58"/>
  <c r="F139" i="58"/>
  <c r="F140" i="58"/>
  <c r="F141" i="58"/>
  <c r="F142" i="58"/>
  <c r="F143" i="58"/>
  <c r="F144" i="58"/>
  <c r="F145" i="58"/>
  <c r="F146" i="58"/>
  <c r="F147" i="58"/>
  <c r="F148" i="58"/>
  <c r="F149" i="58"/>
  <c r="F150" i="58"/>
  <c r="F151" i="58"/>
  <c r="F152" i="58"/>
  <c r="F153" i="58"/>
  <c r="F154" i="58"/>
  <c r="F155" i="58"/>
  <c r="F156" i="58"/>
  <c r="F157" i="58"/>
  <c r="F158" i="58"/>
  <c r="F159" i="58"/>
  <c r="F160" i="58"/>
  <c r="F161" i="58"/>
  <c r="F162" i="58"/>
  <c r="F163" i="58"/>
  <c r="F164" i="58"/>
  <c r="F165" i="58"/>
  <c r="F166" i="58"/>
  <c r="F167" i="58"/>
  <c r="F168" i="58"/>
  <c r="F169" i="58"/>
  <c r="F170" i="58"/>
  <c r="F171" i="58"/>
  <c r="F172" i="58"/>
  <c r="F173" i="58"/>
  <c r="F174" i="58"/>
  <c r="F175" i="58"/>
  <c r="F176" i="58"/>
  <c r="F177" i="58"/>
  <c r="F178" i="58"/>
  <c r="F179" i="58"/>
  <c r="F180" i="58"/>
  <c r="F181" i="58"/>
  <c r="F182" i="58"/>
  <c r="F183" i="58"/>
  <c r="F184" i="58"/>
  <c r="F185" i="58"/>
  <c r="F186" i="58"/>
  <c r="F187" i="58"/>
  <c r="F188" i="58"/>
  <c r="F189" i="58"/>
  <c r="F190" i="58"/>
  <c r="F191" i="58"/>
  <c r="F192" i="58"/>
  <c r="F193" i="58"/>
  <c r="F194" i="58"/>
  <c r="F195" i="58"/>
  <c r="F196" i="58"/>
  <c r="F197" i="58"/>
  <c r="F198" i="58"/>
  <c r="F199" i="58"/>
  <c r="F200" i="58"/>
  <c r="F201" i="58"/>
  <c r="F202" i="58"/>
  <c r="F203" i="58"/>
  <c r="F204" i="58"/>
  <c r="F205" i="58"/>
  <c r="F206" i="58"/>
  <c r="F207" i="58"/>
  <c r="F208" i="58"/>
  <c r="F209" i="58"/>
  <c r="F210" i="58"/>
  <c r="F211" i="58"/>
  <c r="F212" i="58"/>
  <c r="F213" i="58"/>
  <c r="F214" i="58"/>
  <c r="F215" i="58"/>
  <c r="F216" i="58"/>
  <c r="F217" i="58"/>
  <c r="F218" i="58"/>
  <c r="F219" i="58"/>
  <c r="F220" i="58"/>
  <c r="F221" i="58"/>
  <c r="F222" i="58"/>
  <c r="F223" i="58"/>
  <c r="F224" i="58"/>
  <c r="F225" i="58"/>
  <c r="F226" i="58"/>
  <c r="F227" i="58"/>
  <c r="F228" i="58"/>
  <c r="F229" i="58"/>
  <c r="F230" i="58"/>
  <c r="F231" i="58"/>
  <c r="F232" i="58"/>
  <c r="F233" i="58"/>
  <c r="F234" i="58"/>
  <c r="F235" i="58"/>
  <c r="F7" i="58"/>
  <c r="E8" i="58"/>
  <c r="E9" i="58"/>
  <c r="E10" i="58"/>
  <c r="E11" i="58"/>
  <c r="E12" i="58"/>
  <c r="E13" i="58"/>
  <c r="E14" i="58"/>
  <c r="E15" i="58"/>
  <c r="E16" i="58"/>
  <c r="E17" i="58"/>
  <c r="E18" i="58"/>
  <c r="E19" i="58"/>
  <c r="E20" i="58"/>
  <c r="E21" i="58"/>
  <c r="E22" i="58"/>
  <c r="E23" i="58"/>
  <c r="E24" i="58"/>
  <c r="E25" i="58"/>
  <c r="E26" i="58"/>
  <c r="E27" i="58"/>
  <c r="E28" i="58"/>
  <c r="E29" i="58"/>
  <c r="E30" i="58"/>
  <c r="E31" i="58"/>
  <c r="E32" i="58"/>
  <c r="E33" i="58"/>
  <c r="E34" i="58"/>
  <c r="E35" i="58"/>
  <c r="E36" i="58"/>
  <c r="E37" i="58"/>
  <c r="E38" i="58"/>
  <c r="E39" i="58"/>
  <c r="E40" i="58"/>
  <c r="E41" i="58"/>
  <c r="E42" i="58"/>
  <c r="E43" i="58"/>
  <c r="E44" i="58"/>
  <c r="E45" i="58"/>
  <c r="E46" i="58"/>
  <c r="E47" i="58"/>
  <c r="E48" i="58"/>
  <c r="E49" i="58"/>
  <c r="E50" i="58"/>
  <c r="E51" i="58"/>
  <c r="E52" i="58"/>
  <c r="E53" i="58"/>
  <c r="E54" i="58"/>
  <c r="E55" i="58"/>
  <c r="E56" i="58"/>
  <c r="E57" i="58"/>
  <c r="E58" i="58"/>
  <c r="E59" i="58"/>
  <c r="E60" i="58"/>
  <c r="E61" i="58"/>
  <c r="E62" i="58"/>
  <c r="E63" i="58"/>
  <c r="E64" i="58"/>
  <c r="E65" i="58"/>
  <c r="E66" i="58"/>
  <c r="E67" i="58"/>
  <c r="E68" i="58"/>
  <c r="E69" i="58"/>
  <c r="E70" i="58"/>
  <c r="E71" i="58"/>
  <c r="E72" i="58"/>
  <c r="E73" i="58"/>
  <c r="E74" i="58"/>
  <c r="E75" i="58"/>
  <c r="E76" i="58"/>
  <c r="E77" i="58"/>
  <c r="E78" i="58"/>
  <c r="E79" i="58"/>
  <c r="E80" i="58"/>
  <c r="E81" i="58"/>
  <c r="E82" i="58"/>
  <c r="E83" i="58"/>
  <c r="E84" i="58"/>
  <c r="E85" i="58"/>
  <c r="E86" i="58"/>
  <c r="E87" i="58"/>
  <c r="E88" i="58"/>
  <c r="E89" i="58"/>
  <c r="E90" i="58"/>
  <c r="E91" i="58"/>
  <c r="E92" i="58"/>
  <c r="E93" i="58"/>
  <c r="E94" i="58"/>
  <c r="E95" i="58"/>
  <c r="E96" i="58"/>
  <c r="E97" i="58"/>
  <c r="E98" i="58"/>
  <c r="E99" i="58"/>
  <c r="E100" i="58"/>
  <c r="E101" i="58"/>
  <c r="E102" i="58"/>
  <c r="E103" i="58"/>
  <c r="E104" i="58"/>
  <c r="E105" i="58"/>
  <c r="E106" i="58"/>
  <c r="E107" i="58"/>
  <c r="E108" i="58"/>
  <c r="E109" i="58"/>
  <c r="E110" i="58"/>
  <c r="E111" i="58"/>
  <c r="E112" i="58"/>
  <c r="E113" i="58"/>
  <c r="E114" i="58"/>
  <c r="E115" i="58"/>
  <c r="E116" i="58"/>
  <c r="E117" i="58"/>
  <c r="E118" i="58"/>
  <c r="E119" i="58"/>
  <c r="E120" i="58"/>
  <c r="E121" i="58"/>
  <c r="E122" i="58"/>
  <c r="E123" i="58"/>
  <c r="E124" i="58"/>
  <c r="E125" i="58"/>
  <c r="E126" i="58"/>
  <c r="E127" i="58"/>
  <c r="E128" i="58"/>
  <c r="E129" i="58"/>
  <c r="E130" i="58"/>
  <c r="E131" i="58"/>
  <c r="E132" i="58"/>
  <c r="E133" i="58"/>
  <c r="E134" i="58"/>
  <c r="E135" i="58"/>
  <c r="E136" i="58"/>
  <c r="E137" i="58"/>
  <c r="E138" i="58"/>
  <c r="E139" i="58"/>
  <c r="E140" i="58"/>
  <c r="E141" i="58"/>
  <c r="E142" i="58"/>
  <c r="E143" i="58"/>
  <c r="E144" i="58"/>
  <c r="E145" i="58"/>
  <c r="E146" i="58"/>
  <c r="E147" i="58"/>
  <c r="E148" i="58"/>
  <c r="E149" i="58"/>
  <c r="E150" i="58"/>
  <c r="E151" i="58"/>
  <c r="E152" i="58"/>
  <c r="E153" i="58"/>
  <c r="E154" i="58"/>
  <c r="E155" i="58"/>
  <c r="E156" i="58"/>
  <c r="E157" i="58"/>
  <c r="E158" i="58"/>
  <c r="E159" i="58"/>
  <c r="E160" i="58"/>
  <c r="E161" i="58"/>
  <c r="E162" i="58"/>
  <c r="E163" i="58"/>
  <c r="E164" i="58"/>
  <c r="E165" i="58"/>
  <c r="E166" i="58"/>
  <c r="E167" i="58"/>
  <c r="E168" i="58"/>
  <c r="E169" i="58"/>
  <c r="E170" i="58"/>
  <c r="E171" i="58"/>
  <c r="E172" i="58"/>
  <c r="E173" i="58"/>
  <c r="E174" i="58"/>
  <c r="E175" i="58"/>
  <c r="E176" i="58"/>
  <c r="E177" i="58"/>
  <c r="E178" i="58"/>
  <c r="E179" i="58"/>
  <c r="E180" i="58"/>
  <c r="E181" i="58"/>
  <c r="E182" i="58"/>
  <c r="E183" i="58"/>
  <c r="E184" i="58"/>
  <c r="E185" i="58"/>
  <c r="E186" i="58"/>
  <c r="E187" i="58"/>
  <c r="E188" i="58"/>
  <c r="E189" i="58"/>
  <c r="E190" i="58"/>
  <c r="E191" i="58"/>
  <c r="E192" i="58"/>
  <c r="E193" i="58"/>
  <c r="E194" i="58"/>
  <c r="E195" i="58"/>
  <c r="E196" i="58"/>
  <c r="E197" i="58"/>
  <c r="E198" i="58"/>
  <c r="E199" i="58"/>
  <c r="E200" i="58"/>
  <c r="E201" i="58"/>
  <c r="E202" i="58"/>
  <c r="E203" i="58"/>
  <c r="E204" i="58"/>
  <c r="E205" i="58"/>
  <c r="E206" i="58"/>
  <c r="E207" i="58"/>
  <c r="E208" i="58"/>
  <c r="E209" i="58"/>
  <c r="E210" i="58"/>
  <c r="E211" i="58"/>
  <c r="E212" i="58"/>
  <c r="E213" i="58"/>
  <c r="E214" i="58"/>
  <c r="E215" i="58"/>
  <c r="E216" i="58"/>
  <c r="E217" i="58"/>
  <c r="E218" i="58"/>
  <c r="E219" i="58"/>
  <c r="E220" i="58"/>
  <c r="E221" i="58"/>
  <c r="E222" i="58"/>
  <c r="E223" i="58"/>
  <c r="E224" i="58"/>
  <c r="E225" i="58"/>
  <c r="E226" i="58"/>
  <c r="E227" i="58"/>
  <c r="E228" i="58"/>
  <c r="E229" i="58"/>
  <c r="E230" i="58"/>
  <c r="E231" i="58"/>
  <c r="E232" i="58"/>
  <c r="E233" i="58"/>
  <c r="E234" i="58"/>
  <c r="E235" i="58"/>
  <c r="E7" i="58"/>
  <c r="G236" i="58"/>
  <c r="D236" i="58"/>
  <c r="D8" i="58"/>
  <c r="D9" i="58"/>
  <c r="D10" i="58"/>
  <c r="D11" i="58"/>
  <c r="D12" i="58"/>
  <c r="D13" i="58"/>
  <c r="D14" i="58"/>
  <c r="D15" i="58"/>
  <c r="D16" i="58"/>
  <c r="D17" i="58"/>
  <c r="D18" i="58"/>
  <c r="D19" i="58"/>
  <c r="D20" i="58"/>
  <c r="D21" i="58"/>
  <c r="D22" i="58"/>
  <c r="D23" i="58"/>
  <c r="D24" i="58"/>
  <c r="D25" i="58"/>
  <c r="D26" i="58"/>
  <c r="D27" i="58"/>
  <c r="D28" i="58"/>
  <c r="D29" i="58"/>
  <c r="D30" i="58"/>
  <c r="D31" i="58"/>
  <c r="D32" i="58"/>
  <c r="D33" i="58"/>
  <c r="D34" i="58"/>
  <c r="D35" i="58"/>
  <c r="D36" i="58"/>
  <c r="D37" i="58"/>
  <c r="D38" i="58"/>
  <c r="D39" i="58"/>
  <c r="D40" i="58"/>
  <c r="D41" i="58"/>
  <c r="D42" i="58"/>
  <c r="D43" i="58"/>
  <c r="D44" i="58"/>
  <c r="D45" i="58"/>
  <c r="D46" i="58"/>
  <c r="D47" i="58"/>
  <c r="D48" i="58"/>
  <c r="D49" i="58"/>
  <c r="D50" i="58"/>
  <c r="D51" i="58"/>
  <c r="D52" i="58"/>
  <c r="D53" i="58"/>
  <c r="D54" i="58"/>
  <c r="D55" i="58"/>
  <c r="D56" i="58"/>
  <c r="D57" i="58"/>
  <c r="D58" i="58"/>
  <c r="D59" i="58"/>
  <c r="D60" i="58"/>
  <c r="D61" i="58"/>
  <c r="D62" i="58"/>
  <c r="D63" i="58"/>
  <c r="D64" i="58"/>
  <c r="D65" i="58"/>
  <c r="D66" i="58"/>
  <c r="D67" i="58"/>
  <c r="D68" i="58"/>
  <c r="D69" i="58"/>
  <c r="D70" i="58"/>
  <c r="D71" i="58"/>
  <c r="D72" i="58"/>
  <c r="D73" i="58"/>
  <c r="D74" i="58"/>
  <c r="D75" i="58"/>
  <c r="D76" i="58"/>
  <c r="D77" i="58"/>
  <c r="D78" i="58"/>
  <c r="D79" i="58"/>
  <c r="D80" i="58"/>
  <c r="D81" i="58"/>
  <c r="D82" i="58"/>
  <c r="D83" i="58"/>
  <c r="D84" i="58"/>
  <c r="D85" i="58"/>
  <c r="D86" i="58"/>
  <c r="D87" i="58"/>
  <c r="D88" i="58"/>
  <c r="D89" i="58"/>
  <c r="D90" i="58"/>
  <c r="D91" i="58"/>
  <c r="D92" i="58"/>
  <c r="D93" i="58"/>
  <c r="D94" i="58"/>
  <c r="D95" i="58"/>
  <c r="D96" i="58"/>
  <c r="D97" i="58"/>
  <c r="D98" i="58"/>
  <c r="D99" i="58"/>
  <c r="D100" i="58"/>
  <c r="D101" i="58"/>
  <c r="D102" i="58"/>
  <c r="D103" i="58"/>
  <c r="D104" i="58"/>
  <c r="D105" i="58"/>
  <c r="D106" i="58"/>
  <c r="D107" i="58"/>
  <c r="D108" i="58"/>
  <c r="D109" i="58"/>
  <c r="D110" i="58"/>
  <c r="D111" i="58"/>
  <c r="D112" i="58"/>
  <c r="D113" i="58"/>
  <c r="D114" i="58"/>
  <c r="D115" i="58"/>
  <c r="D116" i="58"/>
  <c r="D117" i="58"/>
  <c r="D118" i="58"/>
  <c r="D119" i="58"/>
  <c r="D120" i="58"/>
  <c r="D121" i="58"/>
  <c r="D122" i="58"/>
  <c r="D123" i="58"/>
  <c r="D124" i="58"/>
  <c r="D125" i="58"/>
  <c r="D126" i="58"/>
  <c r="D127" i="58"/>
  <c r="D128" i="58"/>
  <c r="D129" i="58"/>
  <c r="D130" i="58"/>
  <c r="D131" i="58"/>
  <c r="D132" i="58"/>
  <c r="D133" i="58"/>
  <c r="D134" i="58"/>
  <c r="D135" i="58"/>
  <c r="D136" i="58"/>
  <c r="D137" i="58"/>
  <c r="D138" i="58"/>
  <c r="D139" i="58"/>
  <c r="D140" i="58"/>
  <c r="D141" i="58"/>
  <c r="D142" i="58"/>
  <c r="D143" i="58"/>
  <c r="D144" i="58"/>
  <c r="D145" i="58"/>
  <c r="D146" i="58"/>
  <c r="D147" i="58"/>
  <c r="D148" i="58"/>
  <c r="D149" i="58"/>
  <c r="D150" i="58"/>
  <c r="D151" i="58"/>
  <c r="D152" i="58"/>
  <c r="D153" i="58"/>
  <c r="D154" i="58"/>
  <c r="D155" i="58"/>
  <c r="D156" i="58"/>
  <c r="D157" i="58"/>
  <c r="D158" i="58"/>
  <c r="D159" i="58"/>
  <c r="D160" i="58"/>
  <c r="D161" i="58"/>
  <c r="D162" i="58"/>
  <c r="D163" i="58"/>
  <c r="D164" i="58"/>
  <c r="D165" i="58"/>
  <c r="D166" i="58"/>
  <c r="D167" i="58"/>
  <c r="D168" i="58"/>
  <c r="D169" i="58"/>
  <c r="D170" i="58"/>
  <c r="D171" i="58"/>
  <c r="D172" i="58"/>
  <c r="D173" i="58"/>
  <c r="D174" i="58"/>
  <c r="D175" i="58"/>
  <c r="D176" i="58"/>
  <c r="D177" i="58"/>
  <c r="D178" i="58"/>
  <c r="D179" i="58"/>
  <c r="D180" i="58"/>
  <c r="D181" i="58"/>
  <c r="D182" i="58"/>
  <c r="D183" i="58"/>
  <c r="D184" i="58"/>
  <c r="D185" i="58"/>
  <c r="D186" i="58"/>
  <c r="D187" i="58"/>
  <c r="D188" i="58"/>
  <c r="D189" i="58"/>
  <c r="D190" i="58"/>
  <c r="D191" i="58"/>
  <c r="D192" i="58"/>
  <c r="D193" i="58"/>
  <c r="D194" i="58"/>
  <c r="D195" i="58"/>
  <c r="D196" i="58"/>
  <c r="D197" i="58"/>
  <c r="D198" i="58"/>
  <c r="D199" i="58"/>
  <c r="D200" i="58"/>
  <c r="D201" i="58"/>
  <c r="D202" i="58"/>
  <c r="D203" i="58"/>
  <c r="D204" i="58"/>
  <c r="D205" i="58"/>
  <c r="D206" i="58"/>
  <c r="D207" i="58"/>
  <c r="D208" i="58"/>
  <c r="D209" i="58"/>
  <c r="D210" i="58"/>
  <c r="D211" i="58"/>
  <c r="D212" i="58"/>
  <c r="D213" i="58"/>
  <c r="D214" i="58"/>
  <c r="D215" i="58"/>
  <c r="D216" i="58"/>
  <c r="D217" i="58"/>
  <c r="D218" i="58"/>
  <c r="D219" i="58"/>
  <c r="D220" i="58"/>
  <c r="D221" i="58"/>
  <c r="D222" i="58"/>
  <c r="D223" i="58"/>
  <c r="D224" i="58"/>
  <c r="D225" i="58"/>
  <c r="D226" i="58"/>
  <c r="D227" i="58"/>
  <c r="D228" i="58"/>
  <c r="D229" i="58"/>
  <c r="D230" i="58"/>
  <c r="D231" i="58"/>
  <c r="D232" i="58"/>
  <c r="D233" i="58"/>
  <c r="D234" i="58"/>
  <c r="D235" i="58"/>
  <c r="D7" i="58"/>
  <c r="AL8" i="47"/>
  <c r="C234" i="58"/>
  <c r="B234" i="58"/>
  <c r="C233" i="58"/>
  <c r="B233" i="58"/>
  <c r="C232" i="58"/>
  <c r="B232" i="58"/>
  <c r="C231" i="58"/>
  <c r="B231" i="58"/>
  <c r="C230" i="58"/>
  <c r="B230" i="58"/>
  <c r="C229" i="58"/>
  <c r="B229" i="58"/>
  <c r="C228" i="58"/>
  <c r="B228" i="58"/>
  <c r="C227" i="58"/>
  <c r="B227" i="58"/>
  <c r="C226" i="58"/>
  <c r="B226" i="58"/>
  <c r="C225" i="58"/>
  <c r="B225" i="58"/>
  <c r="C224" i="58"/>
  <c r="B224" i="58"/>
  <c r="C223" i="58"/>
  <c r="B223" i="58"/>
  <c r="C222" i="58"/>
  <c r="B222" i="58"/>
  <c r="C221" i="58"/>
  <c r="B221" i="58"/>
  <c r="C220" i="58"/>
  <c r="B220" i="58"/>
  <c r="C219" i="58"/>
  <c r="B219" i="58"/>
  <c r="C218" i="58"/>
  <c r="B218" i="58"/>
  <c r="C217" i="58"/>
  <c r="B217" i="58"/>
  <c r="C216" i="58"/>
  <c r="B216" i="58"/>
  <c r="C215" i="58"/>
  <c r="B215" i="58"/>
  <c r="C214" i="58"/>
  <c r="B214" i="58"/>
  <c r="C213" i="58"/>
  <c r="B213" i="58"/>
  <c r="C212" i="58"/>
  <c r="B212" i="58"/>
  <c r="C211" i="58"/>
  <c r="B211" i="58"/>
  <c r="C210" i="58"/>
  <c r="B210" i="58"/>
  <c r="C209" i="58"/>
  <c r="B209" i="58"/>
  <c r="C208" i="58"/>
  <c r="B208" i="58"/>
  <c r="C207" i="58"/>
  <c r="B207" i="58"/>
  <c r="C206" i="58"/>
  <c r="B206" i="58"/>
  <c r="C205" i="58"/>
  <c r="B205" i="58"/>
  <c r="C204" i="58"/>
  <c r="B204" i="58"/>
  <c r="C203" i="58"/>
  <c r="B203" i="58"/>
  <c r="C202" i="58"/>
  <c r="B202" i="58"/>
  <c r="C201" i="58"/>
  <c r="B201" i="58"/>
  <c r="C200" i="58"/>
  <c r="B200" i="58"/>
  <c r="C199" i="58"/>
  <c r="B199" i="58"/>
  <c r="C198" i="58"/>
  <c r="B198" i="58"/>
  <c r="C197" i="58"/>
  <c r="B197" i="58"/>
  <c r="C196" i="58"/>
  <c r="B196" i="58"/>
  <c r="C195" i="58"/>
  <c r="B195" i="58"/>
  <c r="C194" i="58"/>
  <c r="B194" i="58"/>
  <c r="C193" i="58"/>
  <c r="B193" i="58"/>
  <c r="C192" i="58"/>
  <c r="B192" i="58"/>
  <c r="C191" i="58"/>
  <c r="B191" i="58"/>
  <c r="C190" i="58"/>
  <c r="B190" i="58"/>
  <c r="C189" i="58"/>
  <c r="B189" i="58"/>
  <c r="C188" i="58"/>
  <c r="B188" i="58"/>
  <c r="C187" i="58"/>
  <c r="B187" i="58"/>
  <c r="C186" i="58"/>
  <c r="B186" i="58"/>
  <c r="C185" i="58"/>
  <c r="B185" i="58"/>
  <c r="C184" i="58"/>
  <c r="B184" i="58"/>
  <c r="C183" i="58"/>
  <c r="B183" i="58"/>
  <c r="C182" i="58"/>
  <c r="B182" i="58"/>
  <c r="C181" i="58"/>
  <c r="B181" i="58"/>
  <c r="C180" i="58"/>
  <c r="B180" i="58"/>
  <c r="C179" i="58"/>
  <c r="B179" i="58"/>
  <c r="C178" i="58"/>
  <c r="B178" i="58"/>
  <c r="C177" i="58"/>
  <c r="B177" i="58"/>
  <c r="C176" i="58"/>
  <c r="B176" i="58"/>
  <c r="C175" i="58"/>
  <c r="B175" i="58"/>
  <c r="C174" i="58"/>
  <c r="B174" i="58"/>
  <c r="C173" i="58"/>
  <c r="B173" i="58"/>
  <c r="C172" i="58"/>
  <c r="B172" i="58"/>
  <c r="C171" i="58"/>
  <c r="B171" i="58"/>
  <c r="C170" i="58"/>
  <c r="B170" i="58"/>
  <c r="C169" i="58"/>
  <c r="B169" i="58"/>
  <c r="C168" i="58"/>
  <c r="B168" i="58"/>
  <c r="C167" i="58"/>
  <c r="B167" i="58"/>
  <c r="C166" i="58"/>
  <c r="B166" i="58"/>
  <c r="C165" i="58"/>
  <c r="B165" i="58"/>
  <c r="C164" i="58"/>
  <c r="B164" i="58"/>
  <c r="C163" i="58"/>
  <c r="B163" i="58"/>
  <c r="C162" i="58"/>
  <c r="B162" i="58"/>
  <c r="C161" i="58"/>
  <c r="B161" i="58"/>
  <c r="C160" i="58"/>
  <c r="B160" i="58"/>
  <c r="C159" i="58"/>
  <c r="B159" i="58"/>
  <c r="C158" i="58"/>
  <c r="B158" i="58"/>
  <c r="C157" i="58"/>
  <c r="B157" i="58"/>
  <c r="C156" i="58"/>
  <c r="B156" i="58"/>
  <c r="C155" i="58"/>
  <c r="B155" i="58"/>
  <c r="C154" i="58"/>
  <c r="B154" i="58"/>
  <c r="C153" i="58"/>
  <c r="B153" i="58"/>
  <c r="C152" i="58"/>
  <c r="B152" i="58"/>
  <c r="C151" i="58"/>
  <c r="B151" i="58"/>
  <c r="C150" i="58"/>
  <c r="B150" i="58"/>
  <c r="C149" i="58"/>
  <c r="B149" i="58"/>
  <c r="C148" i="58"/>
  <c r="B148" i="58"/>
  <c r="C147" i="58"/>
  <c r="B147" i="58"/>
  <c r="C146" i="58"/>
  <c r="B146" i="58"/>
  <c r="C145" i="58"/>
  <c r="B145" i="58"/>
  <c r="C144" i="58"/>
  <c r="B144" i="58"/>
  <c r="C143" i="58"/>
  <c r="B143" i="58"/>
  <c r="C142" i="58"/>
  <c r="B142" i="58"/>
  <c r="C141" i="58"/>
  <c r="B141" i="58"/>
  <c r="C140" i="58"/>
  <c r="B140" i="58"/>
  <c r="C139" i="58"/>
  <c r="B139" i="58"/>
  <c r="C138" i="58"/>
  <c r="B138" i="58"/>
  <c r="C137" i="58"/>
  <c r="B137" i="58"/>
  <c r="C136" i="58"/>
  <c r="B136" i="58"/>
  <c r="C135" i="58"/>
  <c r="B135" i="58"/>
  <c r="C134" i="58"/>
  <c r="B134" i="58"/>
  <c r="C133" i="58"/>
  <c r="B133" i="58"/>
  <c r="C132" i="58"/>
  <c r="B132" i="58"/>
  <c r="C131" i="58"/>
  <c r="B131" i="58"/>
  <c r="C130" i="58"/>
  <c r="B130" i="58"/>
  <c r="C129" i="58"/>
  <c r="B129" i="58"/>
  <c r="C128" i="58"/>
  <c r="B128" i="58"/>
  <c r="C127" i="58"/>
  <c r="B127" i="58"/>
  <c r="C126" i="58"/>
  <c r="B126" i="58"/>
  <c r="C125" i="58"/>
  <c r="B125" i="58"/>
  <c r="C124" i="58"/>
  <c r="B124" i="58"/>
  <c r="C123" i="58"/>
  <c r="B123" i="58"/>
  <c r="C122" i="58"/>
  <c r="B122" i="58"/>
  <c r="C121" i="58"/>
  <c r="B121" i="58"/>
  <c r="C120" i="58"/>
  <c r="B120" i="58"/>
  <c r="C119" i="58"/>
  <c r="B119" i="58"/>
  <c r="C118" i="58"/>
  <c r="B118" i="58"/>
  <c r="C117" i="58"/>
  <c r="B117" i="58"/>
  <c r="C116" i="58"/>
  <c r="B116" i="58"/>
  <c r="C115" i="58"/>
  <c r="B115" i="58"/>
  <c r="C114" i="58"/>
  <c r="B114" i="58"/>
  <c r="C113" i="58"/>
  <c r="B113" i="58"/>
  <c r="C112" i="58"/>
  <c r="B112" i="58"/>
  <c r="C111" i="58"/>
  <c r="B111" i="58"/>
  <c r="C110" i="58"/>
  <c r="B110" i="58"/>
  <c r="C109" i="58"/>
  <c r="B109" i="58"/>
  <c r="C108" i="58"/>
  <c r="B108" i="58"/>
  <c r="C107" i="58"/>
  <c r="B107" i="58"/>
  <c r="C106" i="58"/>
  <c r="B106" i="58"/>
  <c r="C105" i="58"/>
  <c r="B105" i="58"/>
  <c r="C104" i="58"/>
  <c r="B104" i="58"/>
  <c r="C103" i="58"/>
  <c r="B103" i="58"/>
  <c r="C102" i="58"/>
  <c r="B102" i="58"/>
  <c r="C101" i="58"/>
  <c r="B101" i="58"/>
  <c r="C100" i="58"/>
  <c r="B100" i="58"/>
  <c r="C99" i="58"/>
  <c r="B99" i="58"/>
  <c r="C98" i="58"/>
  <c r="B98" i="58"/>
  <c r="C97" i="58"/>
  <c r="B97" i="58"/>
  <c r="C96" i="58"/>
  <c r="B96" i="58"/>
  <c r="C95" i="58"/>
  <c r="B95" i="58"/>
  <c r="C94" i="58"/>
  <c r="B94" i="58"/>
  <c r="C93" i="58"/>
  <c r="B93" i="58"/>
  <c r="C92" i="58"/>
  <c r="B92" i="58"/>
  <c r="C91" i="58"/>
  <c r="B91" i="58"/>
  <c r="C90" i="58"/>
  <c r="B90" i="58"/>
  <c r="C89" i="58"/>
  <c r="B89" i="58"/>
  <c r="C88" i="58"/>
  <c r="B88" i="58"/>
  <c r="C87" i="58"/>
  <c r="B87" i="58"/>
  <c r="C86" i="58"/>
  <c r="B86" i="58"/>
  <c r="C85" i="58"/>
  <c r="B85" i="58"/>
  <c r="C84" i="58"/>
  <c r="B84" i="58"/>
  <c r="C83" i="58"/>
  <c r="B83" i="58"/>
  <c r="C82" i="58"/>
  <c r="B82" i="58"/>
  <c r="C81" i="58"/>
  <c r="B81" i="58"/>
  <c r="C80" i="58"/>
  <c r="B80" i="58"/>
  <c r="C79" i="58"/>
  <c r="B79" i="58"/>
  <c r="C78" i="58"/>
  <c r="B78" i="58"/>
  <c r="C77" i="58"/>
  <c r="B77" i="58"/>
  <c r="C76" i="58"/>
  <c r="B76" i="58"/>
  <c r="C75" i="58"/>
  <c r="B75" i="58"/>
  <c r="C74" i="58"/>
  <c r="B74" i="58"/>
  <c r="C73" i="58"/>
  <c r="B73" i="58"/>
  <c r="C72" i="58"/>
  <c r="B72" i="58"/>
  <c r="C71" i="58"/>
  <c r="B71" i="58"/>
  <c r="C70" i="58"/>
  <c r="B70" i="58"/>
  <c r="C69" i="58"/>
  <c r="B69" i="58"/>
  <c r="C68" i="58"/>
  <c r="B68" i="58"/>
  <c r="C67" i="58"/>
  <c r="B67" i="58"/>
  <c r="C66" i="58"/>
  <c r="B66" i="58"/>
  <c r="C65" i="58"/>
  <c r="B65" i="58"/>
  <c r="C64" i="58"/>
  <c r="B64" i="58"/>
  <c r="C63" i="58"/>
  <c r="B63" i="58"/>
  <c r="C62" i="58"/>
  <c r="B62" i="58"/>
  <c r="C61" i="58"/>
  <c r="B61" i="58"/>
  <c r="C60" i="58"/>
  <c r="B60" i="58"/>
  <c r="C59" i="58"/>
  <c r="B59" i="58"/>
  <c r="C58" i="58"/>
  <c r="B58" i="58"/>
  <c r="C57" i="58"/>
  <c r="B57" i="58"/>
  <c r="C56" i="58"/>
  <c r="B56" i="58"/>
  <c r="C55" i="58"/>
  <c r="B55" i="58"/>
  <c r="C54" i="58"/>
  <c r="B54" i="58"/>
  <c r="C53" i="58"/>
  <c r="B53" i="58"/>
  <c r="C52" i="58"/>
  <c r="B52" i="58"/>
  <c r="C51" i="58"/>
  <c r="B51" i="58"/>
  <c r="C50" i="58"/>
  <c r="B50" i="58"/>
  <c r="C49" i="58"/>
  <c r="B49" i="58"/>
  <c r="C48" i="58"/>
  <c r="B48" i="58"/>
  <c r="C47" i="58"/>
  <c r="B47" i="58"/>
  <c r="C46" i="58"/>
  <c r="B46" i="58"/>
  <c r="C45" i="58"/>
  <c r="B45" i="58"/>
  <c r="C44" i="58"/>
  <c r="B44" i="58"/>
  <c r="C43" i="58"/>
  <c r="B43" i="58"/>
  <c r="C42" i="58"/>
  <c r="B42" i="58"/>
  <c r="C41" i="58"/>
  <c r="B41" i="58"/>
  <c r="C40" i="58"/>
  <c r="B40" i="58"/>
  <c r="C39" i="58"/>
  <c r="B39" i="58"/>
  <c r="C38" i="58"/>
  <c r="B38" i="58"/>
  <c r="C37" i="58"/>
  <c r="B37" i="58"/>
  <c r="C36" i="58"/>
  <c r="B36" i="58"/>
  <c r="C35" i="58"/>
  <c r="B35" i="58"/>
  <c r="C34" i="58"/>
  <c r="B34" i="58"/>
  <c r="C33" i="58"/>
  <c r="B33" i="58"/>
  <c r="C32" i="58"/>
  <c r="B32" i="58"/>
  <c r="C31" i="58"/>
  <c r="B31" i="58"/>
  <c r="C30" i="58"/>
  <c r="B30" i="58"/>
  <c r="C29" i="58"/>
  <c r="B29" i="58"/>
  <c r="C28" i="58"/>
  <c r="B28" i="58"/>
  <c r="C27" i="58"/>
  <c r="B27" i="58"/>
  <c r="C26" i="58"/>
  <c r="B26" i="58"/>
  <c r="C25" i="58"/>
  <c r="B25" i="58"/>
  <c r="C24" i="58"/>
  <c r="B24" i="58"/>
  <c r="C23" i="58"/>
  <c r="B23" i="58"/>
  <c r="C22" i="58"/>
  <c r="B22" i="58"/>
  <c r="C21" i="58"/>
  <c r="B21" i="58"/>
  <c r="C20" i="58"/>
  <c r="B20" i="58"/>
  <c r="C19" i="58"/>
  <c r="B19" i="58"/>
  <c r="C18" i="58"/>
  <c r="B18" i="58"/>
  <c r="C235" i="58"/>
  <c r="B235" i="58"/>
  <c r="C17" i="58"/>
  <c r="B17" i="58"/>
  <c r="C16" i="58"/>
  <c r="B16" i="58"/>
  <c r="C15" i="58"/>
  <c r="B15" i="58"/>
  <c r="C14" i="58"/>
  <c r="B14" i="58"/>
  <c r="C13" i="58"/>
  <c r="B13" i="58"/>
  <c r="C12" i="58"/>
  <c r="B12" i="58"/>
  <c r="C11" i="58"/>
  <c r="B11" i="58"/>
  <c r="C10" i="58"/>
  <c r="B10" i="58"/>
  <c r="C9" i="58"/>
  <c r="B9" i="58"/>
  <c r="C8" i="58"/>
  <c r="B8" i="58"/>
  <c r="CN236" i="47"/>
  <c r="CM236" i="47"/>
  <c r="CK236" i="47"/>
  <c r="CJ236" i="47"/>
  <c r="CF236" i="47"/>
  <c r="CG236" i="47"/>
  <c r="CD236" i="47"/>
  <c r="CC236" i="47"/>
  <c r="BY236" i="47"/>
  <c r="BX236" i="47"/>
  <c r="BS236" i="47"/>
  <c r="BQ236" i="47"/>
  <c r="BP236" i="47"/>
  <c r="BO236" i="47"/>
  <c r="BN236" i="47"/>
  <c r="BM236" i="47"/>
  <c r="BL236" i="47"/>
  <c r="BK236" i="47"/>
  <c r="BJ236" i="47"/>
  <c r="BI236" i="47"/>
  <c r="BG236" i="47"/>
  <c r="BA236" i="47"/>
  <c r="AQ236" i="47"/>
  <c r="AV236" i="47"/>
  <c r="AU236" i="47"/>
  <c r="AT236" i="47"/>
  <c r="AS236" i="47"/>
  <c r="AR236" i="47"/>
  <c r="AP236" i="47"/>
  <c r="AO236" i="47"/>
  <c r="AN236" i="47"/>
  <c r="AM236" i="47"/>
  <c r="AL236" i="47"/>
  <c r="AK236" i="47"/>
  <c r="AJ236" i="47"/>
  <c r="AI236" i="47"/>
  <c r="AH236" i="47"/>
  <c r="AG236" i="47"/>
  <c r="AF236" i="47"/>
  <c r="AE236" i="47"/>
  <c r="AD236" i="47"/>
  <c r="AC236" i="47"/>
  <c r="AB236" i="47"/>
  <c r="AA236" i="47"/>
  <c r="Z236" i="47"/>
  <c r="Y236" i="47"/>
  <c r="X236" i="47"/>
  <c r="W236" i="47"/>
  <c r="V236" i="47"/>
  <c r="U236" i="47"/>
  <c r="T236" i="47"/>
  <c r="S236" i="47"/>
  <c r="R236" i="47"/>
  <c r="Q236" i="47"/>
  <c r="O236" i="47"/>
  <c r="N236" i="47"/>
  <c r="CC226" i="47"/>
  <c r="CD226" i="47" s="1"/>
  <c r="BO226" i="47"/>
  <c r="AA226" i="47"/>
  <c r="Y226" i="47"/>
  <c r="O226" i="47"/>
  <c r="Z226" i="47" s="1"/>
  <c r="AI226" i="47" s="1"/>
  <c r="CC227" i="47"/>
  <c r="CD227" i="47" s="1"/>
  <c r="BO227" i="47"/>
  <c r="AA227" i="47"/>
  <c r="Y227" i="47"/>
  <c r="O227" i="47"/>
  <c r="Z227" i="47" s="1"/>
  <c r="AI227" i="47" s="1"/>
  <c r="CC228" i="47"/>
  <c r="CD228" i="47" s="1"/>
  <c r="BO228" i="47"/>
  <c r="AA228" i="47"/>
  <c r="Y228" i="47"/>
  <c r="O228" i="47"/>
  <c r="Z228" i="47" s="1"/>
  <c r="CC229" i="47"/>
  <c r="CD229" i="47" s="1"/>
  <c r="BO229" i="47"/>
  <c r="AA229" i="47"/>
  <c r="Y229" i="47"/>
  <c r="O229" i="47"/>
  <c r="Z229" i="47" s="1"/>
  <c r="CC230" i="47"/>
  <c r="CD230" i="47" s="1"/>
  <c r="BO230" i="47"/>
  <c r="AA230" i="47"/>
  <c r="Y230" i="47"/>
  <c r="O230" i="47"/>
  <c r="Z230" i="47" s="1"/>
  <c r="CC231" i="47"/>
  <c r="CD231" i="47" s="1"/>
  <c r="BO231" i="47"/>
  <c r="AA231" i="47"/>
  <c r="Y231" i="47"/>
  <c r="O231" i="47"/>
  <c r="Z231" i="47" s="1"/>
  <c r="CC232" i="47"/>
  <c r="CD232" i="47" s="1"/>
  <c r="BO232" i="47"/>
  <c r="AA232" i="47"/>
  <c r="Y232" i="47"/>
  <c r="O232" i="47"/>
  <c r="Z232" i="47" s="1"/>
  <c r="CC233" i="47"/>
  <c r="CD233" i="47" s="1"/>
  <c r="BO233" i="47"/>
  <c r="AA233" i="47"/>
  <c r="Y233" i="47"/>
  <c r="O233" i="47"/>
  <c r="Z233" i="47" s="1"/>
  <c r="CC234" i="47"/>
  <c r="CD234" i="47" s="1"/>
  <c r="BO234" i="47"/>
  <c r="AA234" i="47"/>
  <c r="Y234" i="47"/>
  <c r="O234" i="47"/>
  <c r="Z234" i="47" s="1"/>
  <c r="CC217" i="47"/>
  <c r="CD217" i="47" s="1"/>
  <c r="BO217" i="47"/>
  <c r="AA217" i="47"/>
  <c r="Y217" i="47"/>
  <c r="O217" i="47"/>
  <c r="Z217" i="47" s="1"/>
  <c r="CC216" i="47"/>
  <c r="CD216" i="47" s="1"/>
  <c r="BO216" i="47"/>
  <c r="AA216" i="47"/>
  <c r="Y216" i="47"/>
  <c r="O216" i="47"/>
  <c r="Z216" i="47" s="1"/>
  <c r="CC215" i="47"/>
  <c r="CD215" i="47" s="1"/>
  <c r="BO215" i="47"/>
  <c r="AA215" i="47"/>
  <c r="Y215" i="47"/>
  <c r="O215" i="47"/>
  <c r="Z215" i="47" s="1"/>
  <c r="CC220" i="47"/>
  <c r="CD220" i="47" s="1"/>
  <c r="BO220" i="47"/>
  <c r="AA220" i="47"/>
  <c r="Y220" i="47"/>
  <c r="O220" i="47"/>
  <c r="Z220" i="47" s="1"/>
  <c r="CC219" i="47"/>
  <c r="CD219" i="47" s="1"/>
  <c r="BO219" i="47"/>
  <c r="AA219" i="47"/>
  <c r="Y219" i="47"/>
  <c r="O219" i="47"/>
  <c r="Z219" i="47" s="1"/>
  <c r="CC218" i="47"/>
  <c r="CD218" i="47" s="1"/>
  <c r="BO218" i="47"/>
  <c r="AA218" i="47"/>
  <c r="Y218" i="47"/>
  <c r="O218" i="47"/>
  <c r="Z218" i="47" s="1"/>
  <c r="CC223" i="47"/>
  <c r="CD223" i="47" s="1"/>
  <c r="BO223" i="47"/>
  <c r="AA223" i="47"/>
  <c r="Y223" i="47"/>
  <c r="O223" i="47"/>
  <c r="Z223" i="47" s="1"/>
  <c r="CC222" i="47"/>
  <c r="CD222" i="47" s="1"/>
  <c r="BO222" i="47"/>
  <c r="AA222" i="47"/>
  <c r="Y222" i="47"/>
  <c r="O222" i="47"/>
  <c r="Z222" i="47" s="1"/>
  <c r="CC221" i="47"/>
  <c r="CD221" i="47" s="1"/>
  <c r="BO221" i="47"/>
  <c r="AA221" i="47"/>
  <c r="Y221" i="47"/>
  <c r="O221" i="47"/>
  <c r="Z221" i="47" s="1"/>
  <c r="E19" i="91" l="1"/>
  <c r="E26" i="91"/>
  <c r="D24" i="91"/>
  <c r="D22" i="91"/>
  <c r="D25" i="91"/>
  <c r="D23" i="91"/>
  <c r="D21" i="91"/>
  <c r="G21" i="91" s="1"/>
  <c r="G27" i="91" s="1"/>
  <c r="G31" i="91" s="1"/>
  <c r="E32" i="91"/>
  <c r="E39" i="91" s="1"/>
  <c r="E42" i="91" s="1"/>
  <c r="E43" i="91" s="1"/>
  <c r="G44" i="91" s="1"/>
  <c r="E236" i="58"/>
  <c r="AX226" i="47"/>
  <c r="AQ226" i="47"/>
  <c r="AL226" i="47"/>
  <c r="CF226" i="47"/>
  <c r="CG226" i="47" s="1"/>
  <c r="AP226" i="47"/>
  <c r="AJ226" i="47"/>
  <c r="BX226" i="47"/>
  <c r="BF226" i="47"/>
  <c r="AR226" i="47"/>
  <c r="AN226" i="47"/>
  <c r="BC226" i="47"/>
  <c r="AS226" i="47"/>
  <c r="AO226" i="47"/>
  <c r="AI228" i="47"/>
  <c r="AQ227" i="47"/>
  <c r="AL227" i="47"/>
  <c r="AX227" i="47" s="1"/>
  <c r="CF227" i="47"/>
  <c r="CG227" i="47" s="1"/>
  <c r="AP227" i="47"/>
  <c r="AJ227" i="47"/>
  <c r="BX227" i="47"/>
  <c r="AR227" i="47"/>
  <c r="AN227" i="47"/>
  <c r="AV227" i="47" s="1"/>
  <c r="CJ227" i="47" s="1"/>
  <c r="BC227" i="47"/>
  <c r="AS227" i="47"/>
  <c r="AO227" i="47"/>
  <c r="AI229" i="47"/>
  <c r="CF229" i="47" s="1"/>
  <c r="CG229" i="47" s="1"/>
  <c r="AQ228" i="47"/>
  <c r="AL228" i="47"/>
  <c r="AX228" i="47" s="1"/>
  <c r="CF228" i="47"/>
  <c r="CG228" i="47" s="1"/>
  <c r="AP228" i="47"/>
  <c r="AJ228" i="47"/>
  <c r="BC228" i="47"/>
  <c r="AS228" i="47"/>
  <c r="AO228" i="47"/>
  <c r="BX228" i="47"/>
  <c r="BF228" i="47"/>
  <c r="AR228" i="47"/>
  <c r="AN228" i="47"/>
  <c r="AI230" i="47"/>
  <c r="AP230" i="47" s="1"/>
  <c r="AP229" i="47"/>
  <c r="AO229" i="47"/>
  <c r="AN229" i="47"/>
  <c r="AI231" i="47"/>
  <c r="AL231" i="47" s="1"/>
  <c r="AX231" i="47" s="1"/>
  <c r="AI232" i="47"/>
  <c r="AQ232" i="47" s="1"/>
  <c r="AQ231" i="47"/>
  <c r="AP231" i="47"/>
  <c r="AJ231" i="47"/>
  <c r="AO231" i="47"/>
  <c r="BX231" i="47"/>
  <c r="AN231" i="47"/>
  <c r="AI233" i="47"/>
  <c r="AL233" i="47" s="1"/>
  <c r="AI234" i="47"/>
  <c r="CF234" i="47" s="1"/>
  <c r="CG234" i="47" s="1"/>
  <c r="AI219" i="47"/>
  <c r="AQ219" i="47" s="1"/>
  <c r="AI216" i="47"/>
  <c r="AP216" i="47" s="1"/>
  <c r="AI215" i="47"/>
  <c r="AQ215" i="47" s="1"/>
  <c r="AL234" i="47"/>
  <c r="AX234" i="47" s="1"/>
  <c r="AI217" i="47"/>
  <c r="AS217" i="47" s="1"/>
  <c r="AS215" i="47"/>
  <c r="AO215" i="47"/>
  <c r="CF215" i="47"/>
  <c r="CG215" i="47" s="1"/>
  <c r="AP215" i="47"/>
  <c r="AJ215" i="47"/>
  <c r="AR215" i="47"/>
  <c r="AN215" i="47"/>
  <c r="AI221" i="47"/>
  <c r="AR221" i="47" s="1"/>
  <c r="AI220" i="47"/>
  <c r="BX220" i="47" s="1"/>
  <c r="AI218" i="47"/>
  <c r="AO218" i="47" s="1"/>
  <c r="AI223" i="47"/>
  <c r="AP223" i="47" s="1"/>
  <c r="AI222" i="47"/>
  <c r="BO9" i="47"/>
  <c r="BO10" i="47"/>
  <c r="BO11" i="47"/>
  <c r="BO12" i="47"/>
  <c r="BO13" i="47"/>
  <c r="BO14" i="47"/>
  <c r="BO15" i="47"/>
  <c r="BO16" i="47"/>
  <c r="BO17" i="47"/>
  <c r="BO18" i="47"/>
  <c r="BO19" i="47"/>
  <c r="BO20" i="47"/>
  <c r="BO21" i="47"/>
  <c r="BO22" i="47"/>
  <c r="BO23" i="47"/>
  <c r="BO24" i="47"/>
  <c r="BO25" i="47"/>
  <c r="BO26" i="47"/>
  <c r="BO27" i="47"/>
  <c r="BO28" i="47"/>
  <c r="BO29" i="47"/>
  <c r="BO30" i="47"/>
  <c r="BO31" i="47"/>
  <c r="BO32" i="47"/>
  <c r="BO33" i="47"/>
  <c r="BO34" i="47"/>
  <c r="BO35" i="47"/>
  <c r="BO36" i="47"/>
  <c r="BO37" i="47"/>
  <c r="BO38" i="47"/>
  <c r="BO39" i="47"/>
  <c r="BO40" i="47"/>
  <c r="BO41" i="47"/>
  <c r="BO42" i="47"/>
  <c r="BO43" i="47"/>
  <c r="BO44" i="47"/>
  <c r="BO45" i="47"/>
  <c r="BO46" i="47"/>
  <c r="BO47" i="47"/>
  <c r="BO48" i="47"/>
  <c r="BO49" i="47"/>
  <c r="BO50" i="47"/>
  <c r="BO51" i="47"/>
  <c r="BO52" i="47"/>
  <c r="BO53" i="47"/>
  <c r="BO54" i="47"/>
  <c r="BO55" i="47"/>
  <c r="BO56" i="47"/>
  <c r="BO57" i="47"/>
  <c r="BO58" i="47"/>
  <c r="BO59" i="47"/>
  <c r="BO60" i="47"/>
  <c r="BO61" i="47"/>
  <c r="BO62" i="47"/>
  <c r="BO63" i="47"/>
  <c r="BO64" i="47"/>
  <c r="BO65" i="47"/>
  <c r="BO66" i="47"/>
  <c r="BO67" i="47"/>
  <c r="BO68" i="47"/>
  <c r="BO69" i="47"/>
  <c r="BO70" i="47"/>
  <c r="BO71" i="47"/>
  <c r="BO72" i="47"/>
  <c r="BO73" i="47"/>
  <c r="BO74" i="47"/>
  <c r="BO75" i="47"/>
  <c r="BO76" i="47"/>
  <c r="BO77" i="47"/>
  <c r="BO78" i="47"/>
  <c r="BO79" i="47"/>
  <c r="BO80" i="47"/>
  <c r="BO81" i="47"/>
  <c r="BO82" i="47"/>
  <c r="BO83" i="47"/>
  <c r="BO84" i="47"/>
  <c r="BO85" i="47"/>
  <c r="BO86" i="47"/>
  <c r="BO87" i="47"/>
  <c r="BO88" i="47"/>
  <c r="BO89" i="47"/>
  <c r="BO90" i="47"/>
  <c r="BO91" i="47"/>
  <c r="BO92" i="47"/>
  <c r="BO93" i="47"/>
  <c r="BO94" i="47"/>
  <c r="BO95" i="47"/>
  <c r="BO96" i="47"/>
  <c r="BO97" i="47"/>
  <c r="BO98" i="47"/>
  <c r="BO99" i="47"/>
  <c r="BO100" i="47"/>
  <c r="BO101" i="47"/>
  <c r="BO102" i="47"/>
  <c r="BO103" i="47"/>
  <c r="BO104" i="47"/>
  <c r="BO105" i="47"/>
  <c r="BO106" i="47"/>
  <c r="BO107" i="47"/>
  <c r="BO108" i="47"/>
  <c r="BO109" i="47"/>
  <c r="BO110" i="47"/>
  <c r="BO111" i="47"/>
  <c r="BO112" i="47"/>
  <c r="BO113" i="47"/>
  <c r="BO114" i="47"/>
  <c r="BO115" i="47"/>
  <c r="BO116" i="47"/>
  <c r="BO117" i="47"/>
  <c r="BO118" i="47"/>
  <c r="BO119" i="47"/>
  <c r="BO120" i="47"/>
  <c r="BO121" i="47"/>
  <c r="BO122" i="47"/>
  <c r="BO123" i="47"/>
  <c r="BO124" i="47"/>
  <c r="BO125" i="47"/>
  <c r="BO126" i="47"/>
  <c r="BO127" i="47"/>
  <c r="BO128" i="47"/>
  <c r="BO129" i="47"/>
  <c r="BO130" i="47"/>
  <c r="BO131" i="47"/>
  <c r="BO132" i="47"/>
  <c r="BO133" i="47"/>
  <c r="BO134" i="47"/>
  <c r="BO135" i="47"/>
  <c r="BO136" i="47"/>
  <c r="BO137" i="47"/>
  <c r="BO138" i="47"/>
  <c r="BO139" i="47"/>
  <c r="BO140" i="47"/>
  <c r="BO141" i="47"/>
  <c r="BO142" i="47"/>
  <c r="BO143" i="47"/>
  <c r="BO144" i="47"/>
  <c r="BO145" i="47"/>
  <c r="BO146" i="47"/>
  <c r="BO147" i="47"/>
  <c r="BO148" i="47"/>
  <c r="BO149" i="47"/>
  <c r="BO150" i="47"/>
  <c r="BO151" i="47"/>
  <c r="BO152" i="47"/>
  <c r="BO153" i="47"/>
  <c r="BO154" i="47"/>
  <c r="BO155" i="47"/>
  <c r="BO156" i="47"/>
  <c r="BO157" i="47"/>
  <c r="BO158" i="47"/>
  <c r="BO159" i="47"/>
  <c r="BO160" i="47"/>
  <c r="BO161" i="47"/>
  <c r="BO162" i="47"/>
  <c r="BO163" i="47"/>
  <c r="BO164" i="47"/>
  <c r="BO165" i="47"/>
  <c r="BO166" i="47"/>
  <c r="BO167" i="47"/>
  <c r="BO168" i="47"/>
  <c r="BO169" i="47"/>
  <c r="BO170" i="47"/>
  <c r="BO171" i="47"/>
  <c r="BO172" i="47"/>
  <c r="BO173" i="47"/>
  <c r="BO174" i="47"/>
  <c r="BO175" i="47"/>
  <c r="BO176" i="47"/>
  <c r="BO177" i="47"/>
  <c r="BO178" i="47"/>
  <c r="BO179" i="47"/>
  <c r="BO180" i="47"/>
  <c r="BO181" i="47"/>
  <c r="BO182" i="47"/>
  <c r="BO183" i="47"/>
  <c r="BO184" i="47"/>
  <c r="BO185" i="47"/>
  <c r="BO186" i="47"/>
  <c r="BO187" i="47"/>
  <c r="BO188" i="47"/>
  <c r="BO189" i="47"/>
  <c r="BO190" i="47"/>
  <c r="BO191" i="47"/>
  <c r="BO192" i="47"/>
  <c r="BO193" i="47"/>
  <c r="BO194" i="47"/>
  <c r="BO195" i="47"/>
  <c r="BO196" i="47"/>
  <c r="BO197" i="47"/>
  <c r="BO198" i="47"/>
  <c r="BO199" i="47"/>
  <c r="BO200" i="47"/>
  <c r="BO201" i="47"/>
  <c r="BO202" i="47"/>
  <c r="BO203" i="47"/>
  <c r="BO204" i="47"/>
  <c r="BO205" i="47"/>
  <c r="BO206" i="47"/>
  <c r="BO207" i="47"/>
  <c r="BO208" i="47"/>
  <c r="BO209" i="47"/>
  <c r="BO210" i="47"/>
  <c r="BO211" i="47"/>
  <c r="BO212" i="47"/>
  <c r="BO213" i="47"/>
  <c r="BO214" i="47"/>
  <c r="BO224" i="47"/>
  <c r="BO225" i="47"/>
  <c r="BO235" i="47"/>
  <c r="BO8" i="47"/>
  <c r="BD226" i="47" l="1"/>
  <c r="BE226" i="47" s="1"/>
  <c r="AY226" i="47"/>
  <c r="BY226" i="47"/>
  <c r="BX215" i="47"/>
  <c r="AL215" i="47"/>
  <c r="BC215" i="47" s="1"/>
  <c r="AR231" i="47"/>
  <c r="AS231" i="47"/>
  <c r="CF231" i="47"/>
  <c r="CG231" i="47" s="1"/>
  <c r="AS230" i="47"/>
  <c r="AR229" i="47"/>
  <c r="AS229" i="47"/>
  <c r="AV229" i="47" s="1"/>
  <c r="CJ229" i="47" s="1"/>
  <c r="AV226" i="47"/>
  <c r="CJ226" i="47" s="1"/>
  <c r="AO216" i="47"/>
  <c r="AP232" i="47"/>
  <c r="BF231" i="47"/>
  <c r="BC231" i="47"/>
  <c r="CF230" i="47"/>
  <c r="CG230" i="47" s="1"/>
  <c r="BF229" i="47"/>
  <c r="BC229" i="47"/>
  <c r="AL229" i="47"/>
  <c r="AX229" i="47" s="1"/>
  <c r="BF227" i="47"/>
  <c r="BX229" i="47"/>
  <c r="BY229" i="47" s="1"/>
  <c r="AJ229" i="47"/>
  <c r="BU226" i="47"/>
  <c r="BV226" i="47" s="1"/>
  <c r="CM227" i="47"/>
  <c r="CN227" i="47" s="1"/>
  <c r="CK227" i="47"/>
  <c r="BD227" i="47"/>
  <c r="BE227" i="47" s="1"/>
  <c r="BU227" i="47" s="1"/>
  <c r="AY227" i="47"/>
  <c r="BY227" i="47"/>
  <c r="AL230" i="47"/>
  <c r="AX230" i="47" s="1"/>
  <c r="AQ221" i="47"/>
  <c r="AQ229" i="47"/>
  <c r="BX221" i="47"/>
  <c r="BY221" i="47" s="1"/>
  <c r="BX230" i="47"/>
  <c r="BY230" i="47" s="1"/>
  <c r="BD228" i="47"/>
  <c r="BE228" i="47" s="1"/>
  <c r="BU228" i="47" s="1"/>
  <c r="AY228" i="47"/>
  <c r="CF216" i="47"/>
  <c r="CG216" i="47" s="1"/>
  <c r="AR233" i="47"/>
  <c r="AN230" i="47"/>
  <c r="AJ230" i="47"/>
  <c r="AQ230" i="47"/>
  <c r="AV228" i="47"/>
  <c r="CJ228" i="47" s="1"/>
  <c r="AR216" i="47"/>
  <c r="BY228" i="47"/>
  <c r="AO230" i="47"/>
  <c r="AR230" i="47"/>
  <c r="AR232" i="47"/>
  <c r="BD229" i="47"/>
  <c r="BE229" i="47" s="1"/>
  <c r="AY229" i="47"/>
  <c r="AO232" i="47"/>
  <c r="BX232" i="47"/>
  <c r="BY232" i="47" s="1"/>
  <c r="AJ232" i="47"/>
  <c r="AR234" i="47"/>
  <c r="AQ234" i="47"/>
  <c r="AN233" i="47"/>
  <c r="AO233" i="47"/>
  <c r="AS221" i="47"/>
  <c r="AN217" i="47"/>
  <c r="AS234" i="47"/>
  <c r="AJ233" i="47"/>
  <c r="AS233" i="47"/>
  <c r="AS232" i="47"/>
  <c r="CF232" i="47"/>
  <c r="CG232" i="47" s="1"/>
  <c r="AL232" i="47"/>
  <c r="BF232" i="47" s="1"/>
  <c r="AJ234" i="47"/>
  <c r="CF233" i="47"/>
  <c r="CG233" i="47" s="1"/>
  <c r="AQ233" i="47"/>
  <c r="AN232" i="47"/>
  <c r="AX233" i="47"/>
  <c r="BC233" i="47"/>
  <c r="BD233" i="47" s="1"/>
  <c r="BE233" i="47" s="1"/>
  <c r="BF233" i="47"/>
  <c r="AS220" i="47"/>
  <c r="BX217" i="47"/>
  <c r="BY217" i="47" s="1"/>
  <c r="BY231" i="47"/>
  <c r="BD231" i="47"/>
  <c r="BE231" i="47" s="1"/>
  <c r="BU231" i="47" s="1"/>
  <c r="BV231" i="47" s="1"/>
  <c r="AY231" i="47"/>
  <c r="AS219" i="47"/>
  <c r="AR217" i="47"/>
  <c r="AL217" i="47"/>
  <c r="AX217" i="47" s="1"/>
  <c r="AV231" i="47"/>
  <c r="CJ231" i="47" s="1"/>
  <c r="AJ217" i="47"/>
  <c r="AP233" i="47"/>
  <c r="BX233" i="47"/>
  <c r="BY233" i="47" s="1"/>
  <c r="AN218" i="47"/>
  <c r="AO223" i="47"/>
  <c r="AJ219" i="47"/>
  <c r="AJ218" i="47"/>
  <c r="AJ223" i="47"/>
  <c r="AN219" i="47"/>
  <c r="AP219" i="47"/>
  <c r="AP218" i="47"/>
  <c r="BX234" i="47"/>
  <c r="BY234" i="47" s="1"/>
  <c r="AP234" i="47"/>
  <c r="BX223" i="47"/>
  <c r="BF234" i="47"/>
  <c r="AN223" i="47"/>
  <c r="AO219" i="47"/>
  <c r="AQ218" i="47"/>
  <c r="AS218" i="47"/>
  <c r="AN234" i="47"/>
  <c r="AO234" i="47"/>
  <c r="AY233" i="47"/>
  <c r="AS216" i="47"/>
  <c r="BX216" i="47"/>
  <c r="BY216" i="47" s="1"/>
  <c r="AR219" i="47"/>
  <c r="AL219" i="47"/>
  <c r="BC219" i="47" s="1"/>
  <c r="BD219" i="47" s="1"/>
  <c r="BE219" i="47" s="1"/>
  <c r="CF219" i="47"/>
  <c r="CG219" i="47" s="1"/>
  <c r="AR218" i="47"/>
  <c r="CF218" i="47"/>
  <c r="CG218" i="47" s="1"/>
  <c r="AP217" i="47"/>
  <c r="AO217" i="47"/>
  <c r="AQ217" i="47"/>
  <c r="AL216" i="47"/>
  <c r="BC216" i="47" s="1"/>
  <c r="AY216" i="47" s="1"/>
  <c r="AJ216" i="47"/>
  <c r="AX215" i="47"/>
  <c r="BC234" i="47"/>
  <c r="BD234" i="47" s="1"/>
  <c r="BE234" i="47" s="1"/>
  <c r="BU234" i="47" s="1"/>
  <c r="BX219" i="47"/>
  <c r="BY219" i="47" s="1"/>
  <c r="AL218" i="47"/>
  <c r="BC218" i="47" s="1"/>
  <c r="BD218" i="47" s="1"/>
  <c r="BE218" i="47" s="1"/>
  <c r="BX218" i="47"/>
  <c r="BY218" i="47" s="1"/>
  <c r="CF217" i="47"/>
  <c r="CG217" i="47" s="1"/>
  <c r="AQ216" i="47"/>
  <c r="AN216" i="47"/>
  <c r="BF215" i="47"/>
  <c r="AJ221" i="47"/>
  <c r="AL220" i="47"/>
  <c r="AX220" i="47" s="1"/>
  <c r="CF220" i="47"/>
  <c r="CG220" i="47" s="1"/>
  <c r="AL221" i="47"/>
  <c r="AX221" i="47" s="1"/>
  <c r="BD215" i="47"/>
  <c r="BE215" i="47" s="1"/>
  <c r="AY215" i="47"/>
  <c r="AN220" i="47"/>
  <c r="BY215" i="47"/>
  <c r="AP221" i="47"/>
  <c r="AN221" i="47"/>
  <c r="AJ220" i="47"/>
  <c r="AR220" i="47"/>
  <c r="AV215" i="47"/>
  <c r="CJ215" i="47" s="1"/>
  <c r="AQ220" i="47"/>
  <c r="AO221" i="47"/>
  <c r="CF221" i="47"/>
  <c r="CG221" i="47" s="1"/>
  <c r="AO220" i="47"/>
  <c r="AP220" i="47"/>
  <c r="AL223" i="47"/>
  <c r="AX223" i="47" s="1"/>
  <c r="AR223" i="47"/>
  <c r="AS223" i="47"/>
  <c r="CF223" i="47"/>
  <c r="CG223" i="47" s="1"/>
  <c r="AQ223" i="47"/>
  <c r="BY220" i="47"/>
  <c r="BY223" i="47"/>
  <c r="AS222" i="47"/>
  <c r="AO222" i="47"/>
  <c r="BX222" i="47"/>
  <c r="AR222" i="47"/>
  <c r="AN222" i="47"/>
  <c r="AQ222" i="47"/>
  <c r="AL222" i="47"/>
  <c r="BC222" i="47" s="1"/>
  <c r="CF222" i="47"/>
  <c r="CG222" i="47" s="1"/>
  <c r="AP222" i="47"/>
  <c r="AJ222" i="47"/>
  <c r="CC235" i="47"/>
  <c r="CD235" i="47" s="1"/>
  <c r="AA235" i="47"/>
  <c r="Y235" i="47"/>
  <c r="O235" i="47"/>
  <c r="Z235" i="47" s="1"/>
  <c r="CC225" i="47"/>
  <c r="CD225" i="47" s="1"/>
  <c r="AA225" i="47"/>
  <c r="Y225" i="47"/>
  <c r="O225" i="47"/>
  <c r="Z225" i="47" s="1"/>
  <c r="CC224" i="47"/>
  <c r="CD224" i="47" s="1"/>
  <c r="AA224" i="47"/>
  <c r="Y224" i="47"/>
  <c r="O224" i="47"/>
  <c r="Z224" i="47" s="1"/>
  <c r="CC214" i="47"/>
  <c r="CD214" i="47" s="1"/>
  <c r="AA214" i="47"/>
  <c r="Y214" i="47"/>
  <c r="O214" i="47"/>
  <c r="Z214" i="47" s="1"/>
  <c r="CC213" i="47"/>
  <c r="CD213" i="47" s="1"/>
  <c r="AA213" i="47"/>
  <c r="Y213" i="47"/>
  <c r="O213" i="47"/>
  <c r="Z213" i="47" s="1"/>
  <c r="CC212" i="47"/>
  <c r="CD212" i="47" s="1"/>
  <c r="AA212" i="47"/>
  <c r="Y212" i="47"/>
  <c r="O212" i="47"/>
  <c r="Z212" i="47" s="1"/>
  <c r="CC211" i="47"/>
  <c r="CD211" i="47" s="1"/>
  <c r="AA211" i="47"/>
  <c r="Y211" i="47"/>
  <c r="O211" i="47"/>
  <c r="Z211" i="47" s="1"/>
  <c r="CC210" i="47"/>
  <c r="CD210" i="47" s="1"/>
  <c r="AA210" i="47"/>
  <c r="Y210" i="47"/>
  <c r="O210" i="47"/>
  <c r="Z210" i="47" s="1"/>
  <c r="CC209" i="47"/>
  <c r="CD209" i="47" s="1"/>
  <c r="AA209" i="47"/>
  <c r="Y209" i="47"/>
  <c r="O209" i="47"/>
  <c r="Z209" i="47" s="1"/>
  <c r="CC208" i="47"/>
  <c r="CD208" i="47" s="1"/>
  <c r="AA208" i="47"/>
  <c r="Y208" i="47"/>
  <c r="O208" i="47"/>
  <c r="Z208" i="47" s="1"/>
  <c r="CC207" i="47"/>
  <c r="CD207" i="47" s="1"/>
  <c r="AA207" i="47"/>
  <c r="Y207" i="47"/>
  <c r="O207" i="47"/>
  <c r="Z207" i="47" s="1"/>
  <c r="CC206" i="47"/>
  <c r="CD206" i="47" s="1"/>
  <c r="AA206" i="47"/>
  <c r="Y206" i="47"/>
  <c r="O206" i="47"/>
  <c r="Z206" i="47" s="1"/>
  <c r="CC205" i="47"/>
  <c r="CD205" i="47" s="1"/>
  <c r="AA205" i="47"/>
  <c r="Y205" i="47"/>
  <c r="O205" i="47"/>
  <c r="Z205" i="47" s="1"/>
  <c r="CC204" i="47"/>
  <c r="CD204" i="47" s="1"/>
  <c r="AA204" i="47"/>
  <c r="Y204" i="47"/>
  <c r="O204" i="47"/>
  <c r="Z204" i="47" s="1"/>
  <c r="CC203" i="47"/>
  <c r="CD203" i="47" s="1"/>
  <c r="AA203" i="47"/>
  <c r="Y203" i="47"/>
  <c r="O203" i="47"/>
  <c r="Z203" i="47" s="1"/>
  <c r="CC202" i="47"/>
  <c r="CD202" i="47" s="1"/>
  <c r="AA202" i="47"/>
  <c r="Y202" i="47"/>
  <c r="O202" i="47"/>
  <c r="Z202" i="47" s="1"/>
  <c r="CC201" i="47"/>
  <c r="CD201" i="47" s="1"/>
  <c r="AA201" i="47"/>
  <c r="Y201" i="47"/>
  <c r="O201" i="47"/>
  <c r="Z201" i="47" s="1"/>
  <c r="CC200" i="47"/>
  <c r="CD200" i="47" s="1"/>
  <c r="AA200" i="47"/>
  <c r="Y200" i="47"/>
  <c r="O200" i="47"/>
  <c r="Z200" i="47" s="1"/>
  <c r="CC199" i="47"/>
  <c r="CD199" i="47" s="1"/>
  <c r="AA199" i="47"/>
  <c r="Y199" i="47"/>
  <c r="O199" i="47"/>
  <c r="Z199" i="47" s="1"/>
  <c r="CC198" i="47"/>
  <c r="CD198" i="47" s="1"/>
  <c r="AA198" i="47"/>
  <c r="Y198" i="47"/>
  <c r="O198" i="47"/>
  <c r="Z198" i="47" s="1"/>
  <c r="CC197" i="47"/>
  <c r="CD197" i="47" s="1"/>
  <c r="AA197" i="47"/>
  <c r="Y197" i="47"/>
  <c r="O197" i="47"/>
  <c r="Z197" i="47" s="1"/>
  <c r="CC196" i="47"/>
  <c r="CD196" i="47" s="1"/>
  <c r="AA196" i="47"/>
  <c r="Y196" i="47"/>
  <c r="O196" i="47"/>
  <c r="Z196" i="47" s="1"/>
  <c r="CC195" i="47"/>
  <c r="CD195" i="47" s="1"/>
  <c r="AA195" i="47"/>
  <c r="Y195" i="47"/>
  <c r="O195" i="47"/>
  <c r="Z195" i="47" s="1"/>
  <c r="CC194" i="47"/>
  <c r="CD194" i="47" s="1"/>
  <c r="AA194" i="47"/>
  <c r="Y194" i="47"/>
  <c r="O194" i="47"/>
  <c r="Z194" i="47" s="1"/>
  <c r="CC193" i="47"/>
  <c r="CD193" i="47" s="1"/>
  <c r="AA193" i="47"/>
  <c r="Y193" i="47"/>
  <c r="O193" i="47"/>
  <c r="Z193" i="47" s="1"/>
  <c r="CC192" i="47"/>
  <c r="CD192" i="47" s="1"/>
  <c r="AA192" i="47"/>
  <c r="Y192" i="47"/>
  <c r="O192" i="47"/>
  <c r="Z192" i="47" s="1"/>
  <c r="CC191" i="47"/>
  <c r="CD191" i="47" s="1"/>
  <c r="AA191" i="47"/>
  <c r="Y191" i="47"/>
  <c r="O191" i="47"/>
  <c r="Z191" i="47" s="1"/>
  <c r="CC190" i="47"/>
  <c r="CD190" i="47" s="1"/>
  <c r="AA190" i="47"/>
  <c r="Y190" i="47"/>
  <c r="O190" i="47"/>
  <c r="Z190" i="47" s="1"/>
  <c r="CC189" i="47"/>
  <c r="CD189" i="47" s="1"/>
  <c r="AA189" i="47"/>
  <c r="Y189" i="47"/>
  <c r="O189" i="47"/>
  <c r="Z189" i="47" s="1"/>
  <c r="CC188" i="47"/>
  <c r="CD188" i="47" s="1"/>
  <c r="AA188" i="47"/>
  <c r="Y188" i="47"/>
  <c r="O188" i="47"/>
  <c r="Z188" i="47" s="1"/>
  <c r="CC187" i="47"/>
  <c r="CD187" i="47" s="1"/>
  <c r="AA187" i="47"/>
  <c r="Y187" i="47"/>
  <c r="O187" i="47"/>
  <c r="Z187" i="47" s="1"/>
  <c r="CC186" i="47"/>
  <c r="CD186" i="47" s="1"/>
  <c r="AA186" i="47"/>
  <c r="Y186" i="47"/>
  <c r="O186" i="47"/>
  <c r="Z186" i="47" s="1"/>
  <c r="CC185" i="47"/>
  <c r="CD185" i="47" s="1"/>
  <c r="AA185" i="47"/>
  <c r="Y185" i="47"/>
  <c r="O185" i="47"/>
  <c r="Z185" i="47" s="1"/>
  <c r="CC184" i="47"/>
  <c r="CD184" i="47" s="1"/>
  <c r="AA184" i="47"/>
  <c r="Y184" i="47"/>
  <c r="O184" i="47"/>
  <c r="Z184" i="47" s="1"/>
  <c r="CC183" i="47"/>
  <c r="CD183" i="47" s="1"/>
  <c r="AA183" i="47"/>
  <c r="Y183" i="47"/>
  <c r="O183" i="47"/>
  <c r="Z183" i="47" s="1"/>
  <c r="CC182" i="47"/>
  <c r="CD182" i="47" s="1"/>
  <c r="AA182" i="47"/>
  <c r="Y182" i="47"/>
  <c r="O182" i="47"/>
  <c r="Z182" i="47" s="1"/>
  <c r="CC181" i="47"/>
  <c r="CD181" i="47" s="1"/>
  <c r="AA181" i="47"/>
  <c r="Y181" i="47"/>
  <c r="O181" i="47"/>
  <c r="Z181" i="47" s="1"/>
  <c r="CC180" i="47"/>
  <c r="CD180" i="47" s="1"/>
  <c r="AA180" i="47"/>
  <c r="Y180" i="47"/>
  <c r="O180" i="47"/>
  <c r="Z180" i="47" s="1"/>
  <c r="CC179" i="47"/>
  <c r="CD179" i="47" s="1"/>
  <c r="AA179" i="47"/>
  <c r="Y179" i="47"/>
  <c r="O179" i="47"/>
  <c r="Z179" i="47" s="1"/>
  <c r="CC178" i="47"/>
  <c r="CD178" i="47" s="1"/>
  <c r="AA178" i="47"/>
  <c r="Y178" i="47"/>
  <c r="O178" i="47"/>
  <c r="Z178" i="47" s="1"/>
  <c r="CC177" i="47"/>
  <c r="CD177" i="47" s="1"/>
  <c r="AA177" i="47"/>
  <c r="Y177" i="47"/>
  <c r="O177" i="47"/>
  <c r="Z177" i="47" s="1"/>
  <c r="CC176" i="47"/>
  <c r="CD176" i="47" s="1"/>
  <c r="AA176" i="47"/>
  <c r="Y176" i="47"/>
  <c r="O176" i="47"/>
  <c r="Z176" i="47" s="1"/>
  <c r="CC175" i="47"/>
  <c r="CD175" i="47" s="1"/>
  <c r="AA175" i="47"/>
  <c r="Y175" i="47"/>
  <c r="O175" i="47"/>
  <c r="Z175" i="47" s="1"/>
  <c r="CC174" i="47"/>
  <c r="CD174" i="47" s="1"/>
  <c r="AA174" i="47"/>
  <c r="Y174" i="47"/>
  <c r="O174" i="47"/>
  <c r="Z174" i="47" s="1"/>
  <c r="CC173" i="47"/>
  <c r="CD173" i="47" s="1"/>
  <c r="AA173" i="47"/>
  <c r="Y173" i="47"/>
  <c r="O173" i="47"/>
  <c r="Z173" i="47" s="1"/>
  <c r="CC172" i="47"/>
  <c r="CD172" i="47" s="1"/>
  <c r="AA172" i="47"/>
  <c r="Y172" i="47"/>
  <c r="O172" i="47"/>
  <c r="Z172" i="47" s="1"/>
  <c r="CC171" i="47"/>
  <c r="CD171" i="47" s="1"/>
  <c r="AA171" i="47"/>
  <c r="Y171" i="47"/>
  <c r="O171" i="47"/>
  <c r="Z171" i="47" s="1"/>
  <c r="CC170" i="47"/>
  <c r="CD170" i="47" s="1"/>
  <c r="AA170" i="47"/>
  <c r="Y170" i="47"/>
  <c r="O170" i="47"/>
  <c r="Z170" i="47" s="1"/>
  <c r="CC169" i="47"/>
  <c r="CD169" i="47" s="1"/>
  <c r="AA169" i="47"/>
  <c r="Y169" i="47"/>
  <c r="O169" i="47"/>
  <c r="Z169" i="47" s="1"/>
  <c r="CC168" i="47"/>
  <c r="CD168" i="47" s="1"/>
  <c r="AA168" i="47"/>
  <c r="Y168" i="47"/>
  <c r="O168" i="47"/>
  <c r="Z168" i="47" s="1"/>
  <c r="CC167" i="47"/>
  <c r="CD167" i="47" s="1"/>
  <c r="AA167" i="47"/>
  <c r="Y167" i="47"/>
  <c r="O167" i="47"/>
  <c r="Z167" i="47" s="1"/>
  <c r="CC166" i="47"/>
  <c r="CD166" i="47" s="1"/>
  <c r="AA166" i="47"/>
  <c r="Y166" i="47"/>
  <c r="O166" i="47"/>
  <c r="Z166" i="47" s="1"/>
  <c r="CC165" i="47"/>
  <c r="CD165" i="47" s="1"/>
  <c r="AA165" i="47"/>
  <c r="Y165" i="47"/>
  <c r="O165" i="47"/>
  <c r="Z165" i="47" s="1"/>
  <c r="CC164" i="47"/>
  <c r="CD164" i="47" s="1"/>
  <c r="AA164" i="47"/>
  <c r="Y164" i="47"/>
  <c r="O164" i="47"/>
  <c r="Z164" i="47" s="1"/>
  <c r="CC163" i="47"/>
  <c r="CD163" i="47" s="1"/>
  <c r="AA163" i="47"/>
  <c r="Y163" i="47"/>
  <c r="O163" i="47"/>
  <c r="Z163" i="47" s="1"/>
  <c r="CC162" i="47"/>
  <c r="CD162" i="47" s="1"/>
  <c r="AA162" i="47"/>
  <c r="Y162" i="47"/>
  <c r="O162" i="47"/>
  <c r="Z162" i="47" s="1"/>
  <c r="CC161" i="47"/>
  <c r="CD161" i="47" s="1"/>
  <c r="AA161" i="47"/>
  <c r="Y161" i="47"/>
  <c r="O161" i="47"/>
  <c r="Z161" i="47" s="1"/>
  <c r="CC160" i="47"/>
  <c r="CD160" i="47" s="1"/>
  <c r="AA160" i="47"/>
  <c r="Y160" i="47"/>
  <c r="O160" i="47"/>
  <c r="Z160" i="47" s="1"/>
  <c r="CC159" i="47"/>
  <c r="CD159" i="47" s="1"/>
  <c r="AA159" i="47"/>
  <c r="Y159" i="47"/>
  <c r="O159" i="47"/>
  <c r="Z159" i="47" s="1"/>
  <c r="CC158" i="47"/>
  <c r="CD158" i="47" s="1"/>
  <c r="AA158" i="47"/>
  <c r="Y158" i="47"/>
  <c r="O158" i="47"/>
  <c r="Z158" i="47" s="1"/>
  <c r="CC157" i="47"/>
  <c r="CD157" i="47" s="1"/>
  <c r="AA157" i="47"/>
  <c r="Y157" i="47"/>
  <c r="O157" i="47"/>
  <c r="Z157" i="47" s="1"/>
  <c r="CC156" i="47"/>
  <c r="CD156" i="47" s="1"/>
  <c r="AA156" i="47"/>
  <c r="Y156" i="47"/>
  <c r="O156" i="47"/>
  <c r="Z156" i="47" s="1"/>
  <c r="CC155" i="47"/>
  <c r="CD155" i="47" s="1"/>
  <c r="AA155" i="47"/>
  <c r="Y155" i="47"/>
  <c r="O155" i="47"/>
  <c r="Z155" i="47" s="1"/>
  <c r="CC154" i="47"/>
  <c r="CD154" i="47" s="1"/>
  <c r="AA154" i="47"/>
  <c r="Y154" i="47"/>
  <c r="O154" i="47"/>
  <c r="Z154" i="47" s="1"/>
  <c r="CC153" i="47"/>
  <c r="CD153" i="47" s="1"/>
  <c r="AA153" i="47"/>
  <c r="Y153" i="47"/>
  <c r="O153" i="47"/>
  <c r="Z153" i="47" s="1"/>
  <c r="CC152" i="47"/>
  <c r="CD152" i="47" s="1"/>
  <c r="AA152" i="47"/>
  <c r="Y152" i="47"/>
  <c r="O152" i="47"/>
  <c r="Z152" i="47" s="1"/>
  <c r="CC151" i="47"/>
  <c r="CD151" i="47" s="1"/>
  <c r="AA151" i="47"/>
  <c r="Y151" i="47"/>
  <c r="O151" i="47"/>
  <c r="Z151" i="47" s="1"/>
  <c r="CC150" i="47"/>
  <c r="CD150" i="47" s="1"/>
  <c r="AA150" i="47"/>
  <c r="Y150" i="47"/>
  <c r="O150" i="47"/>
  <c r="Z150" i="47" s="1"/>
  <c r="CC149" i="47"/>
  <c r="CD149" i="47" s="1"/>
  <c r="AA149" i="47"/>
  <c r="Y149" i="47"/>
  <c r="O149" i="47"/>
  <c r="Z149" i="47" s="1"/>
  <c r="CC148" i="47"/>
  <c r="CD148" i="47" s="1"/>
  <c r="AA148" i="47"/>
  <c r="Y148" i="47"/>
  <c r="O148" i="47"/>
  <c r="Z148" i="47" s="1"/>
  <c r="CC147" i="47"/>
  <c r="CD147" i="47" s="1"/>
  <c r="AA147" i="47"/>
  <c r="Y147" i="47"/>
  <c r="O147" i="47"/>
  <c r="Z147" i="47" s="1"/>
  <c r="CC146" i="47"/>
  <c r="CD146" i="47" s="1"/>
  <c r="AA146" i="47"/>
  <c r="Y146" i="47"/>
  <c r="O146" i="47"/>
  <c r="Z146" i="47" s="1"/>
  <c r="CC145" i="47"/>
  <c r="CD145" i="47" s="1"/>
  <c r="AA145" i="47"/>
  <c r="Y145" i="47"/>
  <c r="O145" i="47"/>
  <c r="Z145" i="47" s="1"/>
  <c r="CC144" i="47"/>
  <c r="CD144" i="47" s="1"/>
  <c r="AA144" i="47"/>
  <c r="Y144" i="47"/>
  <c r="O144" i="47"/>
  <c r="Z144" i="47" s="1"/>
  <c r="CC143" i="47"/>
  <c r="CD143" i="47" s="1"/>
  <c r="AA143" i="47"/>
  <c r="Y143" i="47"/>
  <c r="O143" i="47"/>
  <c r="Z143" i="47" s="1"/>
  <c r="CC142" i="47"/>
  <c r="CD142" i="47" s="1"/>
  <c r="AA142" i="47"/>
  <c r="Y142" i="47"/>
  <c r="O142" i="47"/>
  <c r="Z142" i="47" s="1"/>
  <c r="CC141" i="47"/>
  <c r="CD141" i="47" s="1"/>
  <c r="AA141" i="47"/>
  <c r="Y141" i="47"/>
  <c r="O141" i="47"/>
  <c r="Z141" i="47" s="1"/>
  <c r="CC140" i="47"/>
  <c r="CD140" i="47" s="1"/>
  <c r="AA140" i="47"/>
  <c r="Y140" i="47"/>
  <c r="O140" i="47"/>
  <c r="Z140" i="47" s="1"/>
  <c r="CC139" i="47"/>
  <c r="CD139" i="47" s="1"/>
  <c r="AA139" i="47"/>
  <c r="Y139" i="47"/>
  <c r="O139" i="47"/>
  <c r="Z139" i="47" s="1"/>
  <c r="CC138" i="47"/>
  <c r="CD138" i="47" s="1"/>
  <c r="AA138" i="47"/>
  <c r="Y138" i="47"/>
  <c r="O138" i="47"/>
  <c r="Z138" i="47" s="1"/>
  <c r="CC137" i="47"/>
  <c r="CD137" i="47" s="1"/>
  <c r="AA137" i="47"/>
  <c r="Y137" i="47"/>
  <c r="O137" i="47"/>
  <c r="Z137" i="47" s="1"/>
  <c r="CC136" i="47"/>
  <c r="CD136" i="47" s="1"/>
  <c r="AA136" i="47"/>
  <c r="Y136" i="47"/>
  <c r="O136" i="47"/>
  <c r="Z136" i="47" s="1"/>
  <c r="CC135" i="47"/>
  <c r="CD135" i="47" s="1"/>
  <c r="AA135" i="47"/>
  <c r="Y135" i="47"/>
  <c r="O135" i="47"/>
  <c r="Z135" i="47" s="1"/>
  <c r="CC134" i="47"/>
  <c r="CD134" i="47" s="1"/>
  <c r="AA134" i="47"/>
  <c r="Y134" i="47"/>
  <c r="O134" i="47"/>
  <c r="Z134" i="47" s="1"/>
  <c r="CC133" i="47"/>
  <c r="CD133" i="47" s="1"/>
  <c r="AA133" i="47"/>
  <c r="Y133" i="47"/>
  <c r="O133" i="47"/>
  <c r="Z133" i="47" s="1"/>
  <c r="CC132" i="47"/>
  <c r="CD132" i="47" s="1"/>
  <c r="AA132" i="47"/>
  <c r="Y132" i="47"/>
  <c r="O132" i="47"/>
  <c r="Z132" i="47" s="1"/>
  <c r="CC131" i="47"/>
  <c r="CD131" i="47" s="1"/>
  <c r="AA131" i="47"/>
  <c r="Y131" i="47"/>
  <c r="O131" i="47"/>
  <c r="Z131" i="47" s="1"/>
  <c r="CC130" i="47"/>
  <c r="CD130" i="47" s="1"/>
  <c r="AA130" i="47"/>
  <c r="Y130" i="47"/>
  <c r="O130" i="47"/>
  <c r="Z130" i="47" s="1"/>
  <c r="CC129" i="47"/>
  <c r="CD129" i="47" s="1"/>
  <c r="AA129" i="47"/>
  <c r="Y129" i="47"/>
  <c r="O129" i="47"/>
  <c r="Z129" i="47" s="1"/>
  <c r="CC128" i="47"/>
  <c r="CD128" i="47" s="1"/>
  <c r="AA128" i="47"/>
  <c r="Y128" i="47"/>
  <c r="O128" i="47"/>
  <c r="Z128" i="47" s="1"/>
  <c r="CC127" i="47"/>
  <c r="CD127" i="47" s="1"/>
  <c r="AA127" i="47"/>
  <c r="Y127" i="47"/>
  <c r="O127" i="47"/>
  <c r="Z127" i="47" s="1"/>
  <c r="CC126" i="47"/>
  <c r="CD126" i="47" s="1"/>
  <c r="AA126" i="47"/>
  <c r="Y126" i="47"/>
  <c r="O126" i="47"/>
  <c r="Z126" i="47" s="1"/>
  <c r="CC125" i="47"/>
  <c r="CD125" i="47" s="1"/>
  <c r="AA125" i="47"/>
  <c r="Y125" i="47"/>
  <c r="O125" i="47"/>
  <c r="Z125" i="47" s="1"/>
  <c r="CC124" i="47"/>
  <c r="CD124" i="47" s="1"/>
  <c r="AA124" i="47"/>
  <c r="Y124" i="47"/>
  <c r="O124" i="47"/>
  <c r="Z124" i="47" s="1"/>
  <c r="CC123" i="47"/>
  <c r="CD123" i="47" s="1"/>
  <c r="AA123" i="47"/>
  <c r="Y123" i="47"/>
  <c r="O123" i="47"/>
  <c r="Z123" i="47" s="1"/>
  <c r="CC122" i="47"/>
  <c r="CD122" i="47" s="1"/>
  <c r="AA122" i="47"/>
  <c r="Y122" i="47"/>
  <c r="O122" i="47"/>
  <c r="Z122" i="47" s="1"/>
  <c r="CC121" i="47"/>
  <c r="CD121" i="47" s="1"/>
  <c r="AA121" i="47"/>
  <c r="Y121" i="47"/>
  <c r="O121" i="47"/>
  <c r="Z121" i="47" s="1"/>
  <c r="CC120" i="47"/>
  <c r="CD120" i="47" s="1"/>
  <c r="AA120" i="47"/>
  <c r="Y120" i="47"/>
  <c r="O120" i="47"/>
  <c r="Z120" i="47" s="1"/>
  <c r="CC119" i="47"/>
  <c r="CD119" i="47" s="1"/>
  <c r="AA119" i="47"/>
  <c r="Y119" i="47"/>
  <c r="O119" i="47"/>
  <c r="Z119" i="47" s="1"/>
  <c r="CC118" i="47"/>
  <c r="CD118" i="47" s="1"/>
  <c r="AA118" i="47"/>
  <c r="Y118" i="47"/>
  <c r="O118" i="47"/>
  <c r="Z118" i="47" s="1"/>
  <c r="CC117" i="47"/>
  <c r="CD117" i="47" s="1"/>
  <c r="AA117" i="47"/>
  <c r="Y117" i="47"/>
  <c r="O117" i="47"/>
  <c r="Z117" i="47" s="1"/>
  <c r="CC116" i="47"/>
  <c r="CD116" i="47" s="1"/>
  <c r="AA116" i="47"/>
  <c r="Y116" i="47"/>
  <c r="O116" i="47"/>
  <c r="Z116" i="47" s="1"/>
  <c r="CC115" i="47"/>
  <c r="CD115" i="47" s="1"/>
  <c r="AA115" i="47"/>
  <c r="Y115" i="47"/>
  <c r="O115" i="47"/>
  <c r="Z115" i="47" s="1"/>
  <c r="CC114" i="47"/>
  <c r="CD114" i="47" s="1"/>
  <c r="AA114" i="47"/>
  <c r="Y114" i="47"/>
  <c r="O114" i="47"/>
  <c r="Z114" i="47" s="1"/>
  <c r="CC113" i="47"/>
  <c r="CD113" i="47" s="1"/>
  <c r="AA113" i="47"/>
  <c r="Y113" i="47"/>
  <c r="O113" i="47"/>
  <c r="Z113" i="47" s="1"/>
  <c r="CC112" i="47"/>
  <c r="CD112" i="47" s="1"/>
  <c r="AA112" i="47"/>
  <c r="Y112" i="47"/>
  <c r="O112" i="47"/>
  <c r="Z112" i="47" s="1"/>
  <c r="CC111" i="47"/>
  <c r="CD111" i="47" s="1"/>
  <c r="AA111" i="47"/>
  <c r="Y111" i="47"/>
  <c r="O111" i="47"/>
  <c r="Z111" i="47" s="1"/>
  <c r="CC110" i="47"/>
  <c r="CD110" i="47" s="1"/>
  <c r="AA110" i="47"/>
  <c r="Y110" i="47"/>
  <c r="O110" i="47"/>
  <c r="Z110" i="47" s="1"/>
  <c r="CC109" i="47"/>
  <c r="CD109" i="47" s="1"/>
  <c r="AA109" i="47"/>
  <c r="Y109" i="47"/>
  <c r="O109" i="47"/>
  <c r="Z109" i="47" s="1"/>
  <c r="CC108" i="47"/>
  <c r="CD108" i="47" s="1"/>
  <c r="AA108" i="47"/>
  <c r="Y108" i="47"/>
  <c r="O108" i="47"/>
  <c r="Z108" i="47" s="1"/>
  <c r="CC107" i="47"/>
  <c r="CD107" i="47" s="1"/>
  <c r="AA107" i="47"/>
  <c r="Y107" i="47"/>
  <c r="O107" i="47"/>
  <c r="Z107" i="47" s="1"/>
  <c r="CC106" i="47"/>
  <c r="CD106" i="47" s="1"/>
  <c r="AA106" i="47"/>
  <c r="Y106" i="47"/>
  <c r="O106" i="47"/>
  <c r="Z106" i="47" s="1"/>
  <c r="CC105" i="47"/>
  <c r="CD105" i="47" s="1"/>
  <c r="AA105" i="47"/>
  <c r="Y105" i="47"/>
  <c r="O105" i="47"/>
  <c r="Z105" i="47" s="1"/>
  <c r="CC104" i="47"/>
  <c r="CD104" i="47" s="1"/>
  <c r="AA104" i="47"/>
  <c r="Y104" i="47"/>
  <c r="O104" i="47"/>
  <c r="Z104" i="47" s="1"/>
  <c r="CC103" i="47"/>
  <c r="CD103" i="47" s="1"/>
  <c r="AA103" i="47"/>
  <c r="Y103" i="47"/>
  <c r="O103" i="47"/>
  <c r="Z103" i="47" s="1"/>
  <c r="CC102" i="47"/>
  <c r="CD102" i="47" s="1"/>
  <c r="AA102" i="47"/>
  <c r="Y102" i="47"/>
  <c r="O102" i="47"/>
  <c r="Z102" i="47" s="1"/>
  <c r="CC101" i="47"/>
  <c r="CD101" i="47" s="1"/>
  <c r="AA101" i="47"/>
  <c r="Y101" i="47"/>
  <c r="O101" i="47"/>
  <c r="Z101" i="47" s="1"/>
  <c r="CC100" i="47"/>
  <c r="CD100" i="47" s="1"/>
  <c r="AA100" i="47"/>
  <c r="Y100" i="47"/>
  <c r="O100" i="47"/>
  <c r="Z100" i="47" s="1"/>
  <c r="CC99" i="47"/>
  <c r="CD99" i="47" s="1"/>
  <c r="AA99" i="47"/>
  <c r="Y99" i="47"/>
  <c r="O99" i="47"/>
  <c r="Z99" i="47" s="1"/>
  <c r="CC98" i="47"/>
  <c r="CD98" i="47" s="1"/>
  <c r="AA98" i="47"/>
  <c r="Y98" i="47"/>
  <c r="O98" i="47"/>
  <c r="Z98" i="47" s="1"/>
  <c r="CC97" i="47"/>
  <c r="CD97" i="47" s="1"/>
  <c r="AA97" i="47"/>
  <c r="Y97" i="47"/>
  <c r="O97" i="47"/>
  <c r="Z97" i="47" s="1"/>
  <c r="CC96" i="47"/>
  <c r="CD96" i="47" s="1"/>
  <c r="AA96" i="47"/>
  <c r="Y96" i="47"/>
  <c r="O96" i="47"/>
  <c r="Z96" i="47" s="1"/>
  <c r="CC95" i="47"/>
  <c r="CD95" i="47" s="1"/>
  <c r="AA95" i="47"/>
  <c r="Y95" i="47"/>
  <c r="O95" i="47"/>
  <c r="Z95" i="47" s="1"/>
  <c r="CC94" i="47"/>
  <c r="CD94" i="47" s="1"/>
  <c r="AA94" i="47"/>
  <c r="Y94" i="47"/>
  <c r="O94" i="47"/>
  <c r="Z94" i="47" s="1"/>
  <c r="CC93" i="47"/>
  <c r="CD93" i="47" s="1"/>
  <c r="AA93" i="47"/>
  <c r="Y93" i="47"/>
  <c r="O93" i="47"/>
  <c r="Z93" i="47" s="1"/>
  <c r="CC92" i="47"/>
  <c r="CD92" i="47" s="1"/>
  <c r="AA92" i="47"/>
  <c r="Y92" i="47"/>
  <c r="O92" i="47"/>
  <c r="Z92" i="47" s="1"/>
  <c r="CC91" i="47"/>
  <c r="CD91" i="47" s="1"/>
  <c r="AA91" i="47"/>
  <c r="Y91" i="47"/>
  <c r="O91" i="47"/>
  <c r="Z91" i="47" s="1"/>
  <c r="CC90" i="47"/>
  <c r="CD90" i="47" s="1"/>
  <c r="AA90" i="47"/>
  <c r="Y90" i="47"/>
  <c r="O90" i="47"/>
  <c r="Z90" i="47" s="1"/>
  <c r="CC89" i="47"/>
  <c r="CD89" i="47" s="1"/>
  <c r="AA89" i="47"/>
  <c r="Y89" i="47"/>
  <c r="O89" i="47"/>
  <c r="Z89" i="47" s="1"/>
  <c r="CC88" i="47"/>
  <c r="CD88" i="47" s="1"/>
  <c r="AA88" i="47"/>
  <c r="Y88" i="47"/>
  <c r="O88" i="47"/>
  <c r="Z88" i="47" s="1"/>
  <c r="CC87" i="47"/>
  <c r="CD87" i="47" s="1"/>
  <c r="AA87" i="47"/>
  <c r="Y87" i="47"/>
  <c r="O87" i="47"/>
  <c r="Z87" i="47" s="1"/>
  <c r="CC86" i="47"/>
  <c r="CD86" i="47" s="1"/>
  <c r="AA86" i="47"/>
  <c r="Y86" i="47"/>
  <c r="O86" i="47"/>
  <c r="Z86" i="47" s="1"/>
  <c r="CC85" i="47"/>
  <c r="CD85" i="47" s="1"/>
  <c r="AA85" i="47"/>
  <c r="Y85" i="47"/>
  <c r="O85" i="47"/>
  <c r="Z85" i="47" s="1"/>
  <c r="CC84" i="47"/>
  <c r="CD84" i="47" s="1"/>
  <c r="AA84" i="47"/>
  <c r="Y84" i="47"/>
  <c r="O84" i="47"/>
  <c r="Z84" i="47" s="1"/>
  <c r="CC83" i="47"/>
  <c r="CD83" i="47" s="1"/>
  <c r="AA83" i="47"/>
  <c r="Y83" i="47"/>
  <c r="O83" i="47"/>
  <c r="Z83" i="47" s="1"/>
  <c r="CC82" i="47"/>
  <c r="CD82" i="47" s="1"/>
  <c r="AA82" i="47"/>
  <c r="Y82" i="47"/>
  <c r="O82" i="47"/>
  <c r="Z82" i="47" s="1"/>
  <c r="CC81" i="47"/>
  <c r="CD81" i="47" s="1"/>
  <c r="AA81" i="47"/>
  <c r="Y81" i="47"/>
  <c r="O81" i="47"/>
  <c r="Z81" i="47" s="1"/>
  <c r="CC80" i="47"/>
  <c r="CD80" i="47" s="1"/>
  <c r="AA80" i="47"/>
  <c r="Y80" i="47"/>
  <c r="O80" i="47"/>
  <c r="Z80" i="47" s="1"/>
  <c r="CC79" i="47"/>
  <c r="CD79" i="47" s="1"/>
  <c r="AA79" i="47"/>
  <c r="Y79" i="47"/>
  <c r="O79" i="47"/>
  <c r="Z79" i="47" s="1"/>
  <c r="CC78" i="47"/>
  <c r="CD78" i="47" s="1"/>
  <c r="AA78" i="47"/>
  <c r="Y78" i="47"/>
  <c r="O78" i="47"/>
  <c r="Z78" i="47" s="1"/>
  <c r="CC77" i="47"/>
  <c r="CD77" i="47" s="1"/>
  <c r="AA77" i="47"/>
  <c r="Y77" i="47"/>
  <c r="O77" i="47"/>
  <c r="Z77" i="47" s="1"/>
  <c r="CC76" i="47"/>
  <c r="CD76" i="47" s="1"/>
  <c r="AA76" i="47"/>
  <c r="Y76" i="47"/>
  <c r="O76" i="47"/>
  <c r="Z76" i="47" s="1"/>
  <c r="CC75" i="47"/>
  <c r="CD75" i="47" s="1"/>
  <c r="AA75" i="47"/>
  <c r="Y75" i="47"/>
  <c r="O75" i="47"/>
  <c r="Z75" i="47" s="1"/>
  <c r="CC74" i="47"/>
  <c r="CD74" i="47" s="1"/>
  <c r="AA74" i="47"/>
  <c r="Y74" i="47"/>
  <c r="O74" i="47"/>
  <c r="Z74" i="47" s="1"/>
  <c r="CC73" i="47"/>
  <c r="CD73" i="47" s="1"/>
  <c r="AA73" i="47"/>
  <c r="Y73" i="47"/>
  <c r="O73" i="47"/>
  <c r="Z73" i="47" s="1"/>
  <c r="CC72" i="47"/>
  <c r="CD72" i="47" s="1"/>
  <c r="AA72" i="47"/>
  <c r="Y72" i="47"/>
  <c r="O72" i="47"/>
  <c r="Z72" i="47" s="1"/>
  <c r="CC71" i="47"/>
  <c r="CD71" i="47" s="1"/>
  <c r="AA71" i="47"/>
  <c r="Y71" i="47"/>
  <c r="O71" i="47"/>
  <c r="Z71" i="47" s="1"/>
  <c r="CC70" i="47"/>
  <c r="CD70" i="47" s="1"/>
  <c r="AA70" i="47"/>
  <c r="Y70" i="47"/>
  <c r="O70" i="47"/>
  <c r="Z70" i="47" s="1"/>
  <c r="CC69" i="47"/>
  <c r="CD69" i="47" s="1"/>
  <c r="AA69" i="47"/>
  <c r="Y69" i="47"/>
  <c r="O69" i="47"/>
  <c r="Z69" i="47" s="1"/>
  <c r="CC68" i="47"/>
  <c r="CD68" i="47" s="1"/>
  <c r="AA68" i="47"/>
  <c r="Y68" i="47"/>
  <c r="O68" i="47"/>
  <c r="Z68" i="47" s="1"/>
  <c r="CC67" i="47"/>
  <c r="CD67" i="47" s="1"/>
  <c r="AA67" i="47"/>
  <c r="Y67" i="47"/>
  <c r="O67" i="47"/>
  <c r="Z67" i="47" s="1"/>
  <c r="CC66" i="47"/>
  <c r="CD66" i="47" s="1"/>
  <c r="AA66" i="47"/>
  <c r="Y66" i="47"/>
  <c r="O66" i="47"/>
  <c r="Z66" i="47" s="1"/>
  <c r="CC65" i="47"/>
  <c r="CD65" i="47" s="1"/>
  <c r="AA65" i="47"/>
  <c r="Y65" i="47"/>
  <c r="O65" i="47"/>
  <c r="Z65" i="47" s="1"/>
  <c r="CC64" i="47"/>
  <c r="CD64" i="47" s="1"/>
  <c r="AA64" i="47"/>
  <c r="Y64" i="47"/>
  <c r="O64" i="47"/>
  <c r="Z64" i="47" s="1"/>
  <c r="CC63" i="47"/>
  <c r="CD63" i="47" s="1"/>
  <c r="AA63" i="47"/>
  <c r="Y63" i="47"/>
  <c r="O63" i="47"/>
  <c r="Z63" i="47" s="1"/>
  <c r="CC62" i="47"/>
  <c r="CD62" i="47" s="1"/>
  <c r="AA62" i="47"/>
  <c r="Y62" i="47"/>
  <c r="O62" i="47"/>
  <c r="Z62" i="47" s="1"/>
  <c r="CC61" i="47"/>
  <c r="CD61" i="47" s="1"/>
  <c r="AA61" i="47"/>
  <c r="Y61" i="47"/>
  <c r="O61" i="47"/>
  <c r="Z61" i="47" s="1"/>
  <c r="CC60" i="47"/>
  <c r="CD60" i="47" s="1"/>
  <c r="AA60" i="47"/>
  <c r="Y60" i="47"/>
  <c r="O60" i="47"/>
  <c r="Z60" i="47" s="1"/>
  <c r="CC59" i="47"/>
  <c r="CD59" i="47" s="1"/>
  <c r="AA59" i="47"/>
  <c r="Y59" i="47"/>
  <c r="O59" i="47"/>
  <c r="Z59" i="47" s="1"/>
  <c r="CC58" i="47"/>
  <c r="CD58" i="47" s="1"/>
  <c r="AA58" i="47"/>
  <c r="Y58" i="47"/>
  <c r="O58" i="47"/>
  <c r="Z58" i="47" s="1"/>
  <c r="CC57" i="47"/>
  <c r="CD57" i="47" s="1"/>
  <c r="AA57" i="47"/>
  <c r="Y57" i="47"/>
  <c r="O57" i="47"/>
  <c r="Z57" i="47" s="1"/>
  <c r="CC56" i="47"/>
  <c r="CD56" i="47" s="1"/>
  <c r="AA56" i="47"/>
  <c r="Y56" i="47"/>
  <c r="O56" i="47"/>
  <c r="Z56" i="47" s="1"/>
  <c r="CC55" i="47"/>
  <c r="CD55" i="47" s="1"/>
  <c r="AA55" i="47"/>
  <c r="Y55" i="47"/>
  <c r="O55" i="47"/>
  <c r="Z55" i="47" s="1"/>
  <c r="CC54" i="47"/>
  <c r="CD54" i="47" s="1"/>
  <c r="AA54" i="47"/>
  <c r="Y54" i="47"/>
  <c r="O54" i="47"/>
  <c r="Z54" i="47" s="1"/>
  <c r="CC53" i="47"/>
  <c r="CD53" i="47" s="1"/>
  <c r="AA53" i="47"/>
  <c r="Y53" i="47"/>
  <c r="O53" i="47"/>
  <c r="Z53" i="47" s="1"/>
  <c r="CC52" i="47"/>
  <c r="CD52" i="47" s="1"/>
  <c r="AA52" i="47"/>
  <c r="Y52" i="47"/>
  <c r="O52" i="47"/>
  <c r="Z52" i="47" s="1"/>
  <c r="CC51" i="47"/>
  <c r="CD51" i="47" s="1"/>
  <c r="AA51" i="47"/>
  <c r="Y51" i="47"/>
  <c r="O51" i="47"/>
  <c r="Z51" i="47" s="1"/>
  <c r="CC50" i="47"/>
  <c r="CD50" i="47" s="1"/>
  <c r="AA50" i="47"/>
  <c r="Y50" i="47"/>
  <c r="O50" i="47"/>
  <c r="Z50" i="47" s="1"/>
  <c r="CC49" i="47"/>
  <c r="CD49" i="47" s="1"/>
  <c r="AA49" i="47"/>
  <c r="Y49" i="47"/>
  <c r="O49" i="47"/>
  <c r="Z49" i="47" s="1"/>
  <c r="CC48" i="47"/>
  <c r="CD48" i="47" s="1"/>
  <c r="AA48" i="47"/>
  <c r="Y48" i="47"/>
  <c r="O48" i="47"/>
  <c r="Z48" i="47" s="1"/>
  <c r="CC47" i="47"/>
  <c r="CD47" i="47" s="1"/>
  <c r="AA47" i="47"/>
  <c r="Y47" i="47"/>
  <c r="O47" i="47"/>
  <c r="Z47" i="47" s="1"/>
  <c r="CC46" i="47"/>
  <c r="CD46" i="47" s="1"/>
  <c r="AA46" i="47"/>
  <c r="Y46" i="47"/>
  <c r="O46" i="47"/>
  <c r="Z46" i="47" s="1"/>
  <c r="CC45" i="47"/>
  <c r="CD45" i="47" s="1"/>
  <c r="AA45" i="47"/>
  <c r="Y45" i="47"/>
  <c r="O45" i="47"/>
  <c r="Z45" i="47" s="1"/>
  <c r="CC44" i="47"/>
  <c r="CD44" i="47" s="1"/>
  <c r="AA44" i="47"/>
  <c r="Y44" i="47"/>
  <c r="O44" i="47"/>
  <c r="Z44" i="47" s="1"/>
  <c r="CC43" i="47"/>
  <c r="CD43" i="47" s="1"/>
  <c r="AA43" i="47"/>
  <c r="Y43" i="47"/>
  <c r="O43" i="47"/>
  <c r="Z43" i="47" s="1"/>
  <c r="CC42" i="47"/>
  <c r="CD42" i="47" s="1"/>
  <c r="AA42" i="47"/>
  <c r="Y42" i="47"/>
  <c r="O42" i="47"/>
  <c r="Z42" i="47" s="1"/>
  <c r="CC41" i="47"/>
  <c r="CD41" i="47" s="1"/>
  <c r="AA41" i="47"/>
  <c r="Y41" i="47"/>
  <c r="O41" i="47"/>
  <c r="Z41" i="47" s="1"/>
  <c r="CC40" i="47"/>
  <c r="CD40" i="47" s="1"/>
  <c r="AA40" i="47"/>
  <c r="Y40" i="47"/>
  <c r="O40" i="47"/>
  <c r="Z40" i="47" s="1"/>
  <c r="CC39" i="47"/>
  <c r="CD39" i="47" s="1"/>
  <c r="AA39" i="47"/>
  <c r="Y39" i="47"/>
  <c r="O39" i="47"/>
  <c r="Z39" i="47" s="1"/>
  <c r="CC38" i="47"/>
  <c r="CD38" i="47" s="1"/>
  <c r="AA38" i="47"/>
  <c r="Y38" i="47"/>
  <c r="O38" i="47"/>
  <c r="Z38" i="47" s="1"/>
  <c r="CC37" i="47"/>
  <c r="CD37" i="47" s="1"/>
  <c r="AA37" i="47"/>
  <c r="Y37" i="47"/>
  <c r="O37" i="47"/>
  <c r="Z37" i="47" s="1"/>
  <c r="CC36" i="47"/>
  <c r="CD36" i="47" s="1"/>
  <c r="AA36" i="47"/>
  <c r="Y36" i="47"/>
  <c r="O36" i="47"/>
  <c r="Z36" i="47" s="1"/>
  <c r="CC35" i="47"/>
  <c r="CD35" i="47" s="1"/>
  <c r="AA35" i="47"/>
  <c r="Y35" i="47"/>
  <c r="O35" i="47"/>
  <c r="Z35" i="47" s="1"/>
  <c r="CC34" i="47"/>
  <c r="CD34" i="47" s="1"/>
  <c r="AA34" i="47"/>
  <c r="Y34" i="47"/>
  <c r="O34" i="47"/>
  <c r="Z34" i="47" s="1"/>
  <c r="CC33" i="47"/>
  <c r="CD33" i="47" s="1"/>
  <c r="AA33" i="47"/>
  <c r="Y33" i="47"/>
  <c r="O33" i="47"/>
  <c r="Z33" i="47" s="1"/>
  <c r="CC32" i="47"/>
  <c r="CD32" i="47" s="1"/>
  <c r="AA32" i="47"/>
  <c r="Y32" i="47"/>
  <c r="O32" i="47"/>
  <c r="Z32" i="47" s="1"/>
  <c r="CC31" i="47"/>
  <c r="CD31" i="47" s="1"/>
  <c r="AA31" i="47"/>
  <c r="Y31" i="47"/>
  <c r="O31" i="47"/>
  <c r="Z31" i="47" s="1"/>
  <c r="CC30" i="47"/>
  <c r="CD30" i="47" s="1"/>
  <c r="AA30" i="47"/>
  <c r="Y30" i="47"/>
  <c r="O30" i="47"/>
  <c r="Z30" i="47" s="1"/>
  <c r="CC29" i="47"/>
  <c r="CD29" i="47" s="1"/>
  <c r="AA29" i="47"/>
  <c r="Y29" i="47"/>
  <c r="O29" i="47"/>
  <c r="Z29" i="47" s="1"/>
  <c r="CC28" i="47"/>
  <c r="CD28" i="47" s="1"/>
  <c r="AA28" i="47"/>
  <c r="Y28" i="47"/>
  <c r="O28" i="47"/>
  <c r="Z28" i="47" s="1"/>
  <c r="CC27" i="47"/>
  <c r="CD27" i="47" s="1"/>
  <c r="AA27" i="47"/>
  <c r="Y27" i="47"/>
  <c r="O27" i="47"/>
  <c r="Z27" i="47" s="1"/>
  <c r="CC26" i="47"/>
  <c r="CD26" i="47" s="1"/>
  <c r="AA26" i="47"/>
  <c r="Y26" i="47"/>
  <c r="O26" i="47"/>
  <c r="Z26" i="47" s="1"/>
  <c r="CC25" i="47"/>
  <c r="CD25" i="47" s="1"/>
  <c r="AA25" i="47"/>
  <c r="Y25" i="47"/>
  <c r="O25" i="47"/>
  <c r="Z25" i="47" s="1"/>
  <c r="CC24" i="47"/>
  <c r="CD24" i="47" s="1"/>
  <c r="AA24" i="47"/>
  <c r="Y24" i="47"/>
  <c r="O24" i="47"/>
  <c r="Z24" i="47" s="1"/>
  <c r="CC23" i="47"/>
  <c r="CD23" i="47" s="1"/>
  <c r="AA23" i="47"/>
  <c r="Y23" i="47"/>
  <c r="O23" i="47"/>
  <c r="Z23" i="47" s="1"/>
  <c r="CC22" i="47"/>
  <c r="CD22" i="47" s="1"/>
  <c r="AA22" i="47"/>
  <c r="Y22" i="47"/>
  <c r="O22" i="47"/>
  <c r="Z22" i="47" s="1"/>
  <c r="CC21" i="47"/>
  <c r="CD21" i="47" s="1"/>
  <c r="AA21" i="47"/>
  <c r="Y21" i="47"/>
  <c r="O21" i="47"/>
  <c r="Z21" i="47" s="1"/>
  <c r="CC20" i="47"/>
  <c r="CD20" i="47" s="1"/>
  <c r="AA20" i="47"/>
  <c r="Y20" i="47"/>
  <c r="O20" i="47"/>
  <c r="Z20" i="47" s="1"/>
  <c r="CC19" i="47"/>
  <c r="CD19" i="47" s="1"/>
  <c r="AA19" i="47"/>
  <c r="Y19" i="47"/>
  <c r="O19" i="47"/>
  <c r="Z19" i="47" s="1"/>
  <c r="CC18" i="47"/>
  <c r="CD18" i="47" s="1"/>
  <c r="AA18" i="47"/>
  <c r="Y18" i="47"/>
  <c r="O18" i="47"/>
  <c r="Z18" i="47" s="1"/>
  <c r="CC16" i="47"/>
  <c r="CD16" i="47" s="1"/>
  <c r="AA16" i="47"/>
  <c r="Y16" i="47"/>
  <c r="O16" i="47"/>
  <c r="Z16" i="47" s="1"/>
  <c r="CC15" i="47"/>
  <c r="CD15" i="47" s="1"/>
  <c r="AA15" i="47"/>
  <c r="Y15" i="47"/>
  <c r="O15" i="47"/>
  <c r="Z15" i="47" s="1"/>
  <c r="CC14" i="47"/>
  <c r="CD14" i="47" s="1"/>
  <c r="AA14" i="47"/>
  <c r="Y14" i="47"/>
  <c r="O14" i="47"/>
  <c r="Z14" i="47" s="1"/>
  <c r="CC13" i="47"/>
  <c r="CD13" i="47" s="1"/>
  <c r="AA13" i="47"/>
  <c r="Y13" i="47"/>
  <c r="O13" i="47"/>
  <c r="Z13" i="47" s="1"/>
  <c r="CC12" i="47"/>
  <c r="CD12" i="47" s="1"/>
  <c r="AA12" i="47"/>
  <c r="Y12" i="47"/>
  <c r="O12" i="47"/>
  <c r="Z12" i="47" s="1"/>
  <c r="CC11" i="47"/>
  <c r="CD11" i="47" s="1"/>
  <c r="AA11" i="47"/>
  <c r="Y11" i="47"/>
  <c r="O11" i="47"/>
  <c r="Z11" i="47" s="1"/>
  <c r="CC10" i="47"/>
  <c r="CD10" i="47" s="1"/>
  <c r="AA10" i="47"/>
  <c r="Y10" i="47"/>
  <c r="O10" i="47"/>
  <c r="Z10" i="47" s="1"/>
  <c r="AA9" i="47"/>
  <c r="AA17" i="47"/>
  <c r="Y9" i="47"/>
  <c r="Y17" i="47"/>
  <c r="AA8" i="47"/>
  <c r="Y8" i="47"/>
  <c r="BU229" i="47" l="1"/>
  <c r="BV229" i="47" s="1"/>
  <c r="BZ226" i="47"/>
  <c r="CA226" i="47" s="1"/>
  <c r="CM226" i="47"/>
  <c r="CN226" i="47" s="1"/>
  <c r="CK226" i="47"/>
  <c r="BV227" i="47"/>
  <c r="BZ227" i="47"/>
  <c r="CA227" i="47" s="1"/>
  <c r="BC230" i="47"/>
  <c r="BF230" i="47"/>
  <c r="AV233" i="47"/>
  <c r="CJ233" i="47" s="1"/>
  <c r="CM233" i="47" s="1"/>
  <c r="CN233" i="47" s="1"/>
  <c r="BV228" i="47"/>
  <c r="BZ228" i="47"/>
  <c r="CA228" i="47" s="1"/>
  <c r="AV230" i="47"/>
  <c r="CJ230" i="47" s="1"/>
  <c r="CM228" i="47"/>
  <c r="CN228" i="47" s="1"/>
  <c r="CK228" i="47"/>
  <c r="BZ229" i="47"/>
  <c r="CA229" i="47" s="1"/>
  <c r="BF221" i="47"/>
  <c r="AV232" i="47"/>
  <c r="CJ232" i="47" s="1"/>
  <c r="CM229" i="47"/>
  <c r="CN229" i="47" s="1"/>
  <c r="CK229" i="47"/>
  <c r="AY219" i="47"/>
  <c r="BF218" i="47"/>
  <c r="AX219" i="47"/>
  <c r="BU219" i="47" s="1"/>
  <c r="BC220" i="47"/>
  <c r="AV234" i="47"/>
  <c r="CJ234" i="47" s="1"/>
  <c r="AV218" i="47"/>
  <c r="BF219" i="47"/>
  <c r="BF217" i="47"/>
  <c r="BU233" i="47"/>
  <c r="BZ233" i="47" s="1"/>
  <c r="CA233" i="47" s="1"/>
  <c r="BC217" i="47"/>
  <c r="AX232" i="47"/>
  <c r="BC232" i="47"/>
  <c r="BD216" i="47"/>
  <c r="BE216" i="47" s="1"/>
  <c r="AV217" i="47"/>
  <c r="CJ217" i="47" s="1"/>
  <c r="CK217" i="47" s="1"/>
  <c r="BZ231" i="47"/>
  <c r="CA231" i="47" s="1"/>
  <c r="CM231" i="47"/>
  <c r="CN231" i="47" s="1"/>
  <c r="CK231" i="47"/>
  <c r="CJ218" i="47"/>
  <c r="CK218" i="47" s="1"/>
  <c r="BF220" i="47"/>
  <c r="BU215" i="47"/>
  <c r="BZ215" i="47" s="1"/>
  <c r="CA215" i="47" s="1"/>
  <c r="AY218" i="47"/>
  <c r="AV216" i="47"/>
  <c r="CJ216" i="47" s="1"/>
  <c r="CM216" i="47" s="1"/>
  <c r="CN216" i="47" s="1"/>
  <c r="AY234" i="47"/>
  <c r="BF223" i="47"/>
  <c r="AX218" i="47"/>
  <c r="AV219" i="47"/>
  <c r="CJ219" i="47" s="1"/>
  <c r="CM219" i="47" s="1"/>
  <c r="CN219" i="47" s="1"/>
  <c r="AX216" i="47"/>
  <c r="BC221" i="47"/>
  <c r="BU218" i="47"/>
  <c r="BV218" i="47" s="1"/>
  <c r="AV221" i="47"/>
  <c r="CJ221" i="47" s="1"/>
  <c r="CK233" i="47"/>
  <c r="BF216" i="47"/>
  <c r="BV234" i="47"/>
  <c r="BZ234" i="47"/>
  <c r="CA234" i="47" s="1"/>
  <c r="CM234" i="47"/>
  <c r="CN234" i="47" s="1"/>
  <c r="CK234" i="47"/>
  <c r="AV223" i="47"/>
  <c r="CJ223" i="47" s="1"/>
  <c r="CM223" i="47" s="1"/>
  <c r="CN223" i="47" s="1"/>
  <c r="BC223" i="47"/>
  <c r="BD223" i="47" s="1"/>
  <c r="BE223" i="47" s="1"/>
  <c r="BU223" i="47" s="1"/>
  <c r="BV223" i="47" s="1"/>
  <c r="AV220" i="47"/>
  <c r="CJ220" i="47" s="1"/>
  <c r="CK215" i="47"/>
  <c r="CM215" i="47"/>
  <c r="CN215" i="47" s="1"/>
  <c r="BZ218" i="47"/>
  <c r="CA218" i="47" s="1"/>
  <c r="AV222" i="47"/>
  <c r="CJ222" i="47" s="1"/>
  <c r="CK222" i="47" s="1"/>
  <c r="AY222" i="47"/>
  <c r="BD222" i="47"/>
  <c r="BE222" i="47" s="1"/>
  <c r="BF222" i="47"/>
  <c r="AX222" i="47"/>
  <c r="BY222" i="47"/>
  <c r="AI209" i="47"/>
  <c r="CF209" i="47" s="1"/>
  <c r="CG209" i="47" s="1"/>
  <c r="AI195" i="47"/>
  <c r="CF195" i="47" s="1"/>
  <c r="CG195" i="47" s="1"/>
  <c r="AI224" i="47"/>
  <c r="AI225" i="47"/>
  <c r="AI235" i="47"/>
  <c r="AI200" i="47"/>
  <c r="AN200" i="47" s="1"/>
  <c r="AI214" i="47"/>
  <c r="AI211" i="47"/>
  <c r="AS209" i="47"/>
  <c r="AI204" i="47"/>
  <c r="AS204" i="47" s="1"/>
  <c r="AI201" i="47"/>
  <c r="AI212" i="47"/>
  <c r="AJ209" i="47"/>
  <c r="AI213" i="47"/>
  <c r="AI198" i="47"/>
  <c r="AI189" i="47"/>
  <c r="AI205" i="47"/>
  <c r="AI210" i="47"/>
  <c r="AI196" i="47"/>
  <c r="CF196" i="47" s="1"/>
  <c r="CG196" i="47" s="1"/>
  <c r="AI193" i="47"/>
  <c r="BX193" i="47" s="1"/>
  <c r="AI199" i="47"/>
  <c r="AI188" i="47"/>
  <c r="AI184" i="47"/>
  <c r="AI202" i="47"/>
  <c r="AI206" i="47"/>
  <c r="AI191" i="47"/>
  <c r="AI203" i="47"/>
  <c r="AI207" i="47"/>
  <c r="AI208" i="47"/>
  <c r="AI190" i="47"/>
  <c r="AI194" i="47"/>
  <c r="AI192" i="47"/>
  <c r="AI183" i="47"/>
  <c r="AI174" i="47"/>
  <c r="CF174" i="47" s="1"/>
  <c r="CG174" i="47" s="1"/>
  <c r="AI179" i="47"/>
  <c r="AI180" i="47"/>
  <c r="AI197" i="47"/>
  <c r="AI144" i="47"/>
  <c r="AI178" i="47"/>
  <c r="AI187" i="47"/>
  <c r="AI134" i="47"/>
  <c r="AI181" i="47"/>
  <c r="AI185" i="47"/>
  <c r="AI150" i="47"/>
  <c r="AI151" i="47"/>
  <c r="AI160" i="47"/>
  <c r="AI169" i="47"/>
  <c r="AI170" i="47"/>
  <c r="AI182" i="47"/>
  <c r="AI186" i="47"/>
  <c r="AI154" i="47"/>
  <c r="AI168" i="47"/>
  <c r="AI171" i="47"/>
  <c r="AI173" i="47"/>
  <c r="BX173" i="47" s="1"/>
  <c r="AI176" i="47"/>
  <c r="AI172" i="47"/>
  <c r="AI175" i="47"/>
  <c r="AI177" i="47"/>
  <c r="AI162" i="47"/>
  <c r="AI164" i="47"/>
  <c r="AI156" i="47"/>
  <c r="AI159" i="47"/>
  <c r="AI163" i="47"/>
  <c r="AI140" i="47"/>
  <c r="AI158" i="47"/>
  <c r="AI167" i="47"/>
  <c r="AI165" i="47"/>
  <c r="AL164" i="47"/>
  <c r="BC164" i="47" s="1"/>
  <c r="AI161" i="47"/>
  <c r="AI166" i="47"/>
  <c r="AI152" i="47"/>
  <c r="AI153" i="47"/>
  <c r="AI139" i="47"/>
  <c r="AI155" i="47"/>
  <c r="AI149" i="47"/>
  <c r="AI148" i="47"/>
  <c r="AI157" i="47"/>
  <c r="AI114" i="47"/>
  <c r="AI120" i="47"/>
  <c r="AI133" i="47"/>
  <c r="AI147" i="47"/>
  <c r="AI143" i="47"/>
  <c r="AI136" i="47"/>
  <c r="AI141" i="47"/>
  <c r="AI145" i="47"/>
  <c r="AI138" i="47"/>
  <c r="AI142" i="47"/>
  <c r="AI146" i="47"/>
  <c r="AI135" i="47"/>
  <c r="AI88" i="47"/>
  <c r="AI130" i="47"/>
  <c r="AI132" i="47"/>
  <c r="AI137" i="47"/>
  <c r="AI131" i="47"/>
  <c r="AI128" i="47"/>
  <c r="AI129" i="47"/>
  <c r="AI99" i="47"/>
  <c r="AI115" i="47"/>
  <c r="AI119" i="47"/>
  <c r="AI104" i="47"/>
  <c r="AI111" i="47"/>
  <c r="AI123" i="47"/>
  <c r="AI124" i="47"/>
  <c r="AI91" i="47"/>
  <c r="AI96" i="47"/>
  <c r="AI121" i="47"/>
  <c r="AI127" i="47"/>
  <c r="AI122" i="47"/>
  <c r="AI125" i="47"/>
  <c r="AI126" i="47"/>
  <c r="AI118" i="47"/>
  <c r="AI109" i="47"/>
  <c r="AI116" i="47"/>
  <c r="AI117" i="47"/>
  <c r="AI80" i="47"/>
  <c r="AI110" i="47"/>
  <c r="AI113" i="47"/>
  <c r="AI106" i="47"/>
  <c r="AI112" i="47"/>
  <c r="AI103" i="47"/>
  <c r="AI108" i="47"/>
  <c r="AI100" i="47"/>
  <c r="AI102" i="47"/>
  <c r="AI83" i="47"/>
  <c r="AI84" i="47"/>
  <c r="AI98" i="47"/>
  <c r="AI101" i="47"/>
  <c r="AI105" i="47"/>
  <c r="AI107" i="47"/>
  <c r="AS106" i="47"/>
  <c r="AI79" i="47"/>
  <c r="AI97" i="47"/>
  <c r="AI90" i="47"/>
  <c r="AI92" i="47"/>
  <c r="AI94" i="47"/>
  <c r="AI60" i="47"/>
  <c r="AI95" i="47"/>
  <c r="AI78" i="47"/>
  <c r="AI86" i="47"/>
  <c r="AI93" i="47"/>
  <c r="AI73" i="47"/>
  <c r="AI82" i="47"/>
  <c r="AI85" i="47"/>
  <c r="AI89" i="47"/>
  <c r="AI64" i="47"/>
  <c r="AI71" i="47"/>
  <c r="AI75" i="47"/>
  <c r="AI81" i="47"/>
  <c r="AI74" i="47"/>
  <c r="AI87" i="47"/>
  <c r="AI62" i="47"/>
  <c r="AI66" i="47"/>
  <c r="AI65" i="47"/>
  <c r="AI70" i="47"/>
  <c r="AI76" i="47"/>
  <c r="AI77" i="47"/>
  <c r="AI68" i="47"/>
  <c r="AI63" i="47"/>
  <c r="AI72" i="47"/>
  <c r="AI57" i="47"/>
  <c r="AI69" i="47"/>
  <c r="AI51" i="47"/>
  <c r="AI59" i="47"/>
  <c r="AI61" i="47"/>
  <c r="AI58" i="47"/>
  <c r="AI20" i="47"/>
  <c r="AI48" i="47"/>
  <c r="AI50" i="47"/>
  <c r="AI54" i="47"/>
  <c r="AI55" i="47"/>
  <c r="AI67" i="47"/>
  <c r="AI28" i="47"/>
  <c r="AI35" i="47"/>
  <c r="AI44" i="47"/>
  <c r="AI53" i="47"/>
  <c r="AN50" i="47"/>
  <c r="AI56" i="47"/>
  <c r="AI34" i="47"/>
  <c r="AI21" i="47"/>
  <c r="AI39" i="47"/>
  <c r="AI40" i="47"/>
  <c r="AI49" i="47"/>
  <c r="AI52" i="47"/>
  <c r="AI43" i="47"/>
  <c r="AI29" i="47"/>
  <c r="AI37" i="47"/>
  <c r="AI38" i="47"/>
  <c r="AI47" i="47"/>
  <c r="AI41" i="47"/>
  <c r="AI45" i="47"/>
  <c r="AI42" i="47"/>
  <c r="AI46" i="47"/>
  <c r="AI33" i="47"/>
  <c r="AI23" i="47"/>
  <c r="AI30" i="47"/>
  <c r="AI25" i="47"/>
  <c r="AI31" i="47"/>
  <c r="AI19" i="47"/>
  <c r="AI36" i="47"/>
  <c r="AI24" i="47"/>
  <c r="AI26" i="47"/>
  <c r="AI27" i="47"/>
  <c r="AI32" i="47"/>
  <c r="AI13" i="47"/>
  <c r="AI15" i="47"/>
  <c r="AI18" i="47"/>
  <c r="AI22" i="47"/>
  <c r="AI11" i="47"/>
  <c r="AI10" i="47"/>
  <c r="AI12" i="47"/>
  <c r="AI14" i="47"/>
  <c r="AI16" i="47"/>
  <c r="E11" i="87"/>
  <c r="E12" i="87"/>
  <c r="E13" i="87"/>
  <c r="E14" i="87"/>
  <c r="E15" i="87"/>
  <c r="E16" i="87"/>
  <c r="E17" i="87"/>
  <c r="E18" i="87"/>
  <c r="E19" i="87"/>
  <c r="E11" i="70"/>
  <c r="E12" i="70"/>
  <c r="E13" i="70"/>
  <c r="E14" i="70"/>
  <c r="E15" i="70"/>
  <c r="E16" i="70"/>
  <c r="E17" i="70"/>
  <c r="E18" i="70"/>
  <c r="K7" i="58"/>
  <c r="L7" i="58"/>
  <c r="D10" i="90"/>
  <c r="E10" i="90"/>
  <c r="E11" i="90"/>
  <c r="E12" i="90"/>
  <c r="E13" i="90"/>
  <c r="E14" i="90"/>
  <c r="E15" i="90"/>
  <c r="E16" i="90"/>
  <c r="E17" i="90"/>
  <c r="E18" i="90"/>
  <c r="F29" i="90"/>
  <c r="F30" i="90"/>
  <c r="D37" i="70"/>
  <c r="D36" i="70"/>
  <c r="D35" i="70"/>
  <c r="A37" i="70"/>
  <c r="A36" i="70"/>
  <c r="A35" i="70"/>
  <c r="F30" i="70"/>
  <c r="A18" i="70"/>
  <c r="A17" i="70"/>
  <c r="A16" i="70"/>
  <c r="A15" i="70"/>
  <c r="A14" i="70"/>
  <c r="A13" i="70"/>
  <c r="A12" i="70"/>
  <c r="E10" i="70"/>
  <c r="CC17" i="47"/>
  <c r="CD17" i="47" s="1"/>
  <c r="O17" i="47"/>
  <c r="Z17" i="47" s="1"/>
  <c r="AI17" i="47" s="1"/>
  <c r="CC9" i="47"/>
  <c r="O9" i="47"/>
  <c r="Z9" i="47" s="1"/>
  <c r="AI9" i="47" s="1"/>
  <c r="F29" i="70"/>
  <c r="B9" i="70"/>
  <c r="B8" i="70"/>
  <c r="B7" i="70"/>
  <c r="F40" i="70"/>
  <c r="F41" i="70" s="1"/>
  <c r="G33" i="70"/>
  <c r="D36" i="90"/>
  <c r="D37" i="90"/>
  <c r="F40" i="90"/>
  <c r="F41" i="90" s="1"/>
  <c r="G33" i="90"/>
  <c r="A18" i="90"/>
  <c r="A17" i="90"/>
  <c r="A16" i="90"/>
  <c r="A15" i="90"/>
  <c r="A14" i="90"/>
  <c r="A13" i="90"/>
  <c r="A12" i="90"/>
  <c r="A11" i="90"/>
  <c r="E9" i="90"/>
  <c r="B8" i="90"/>
  <c r="B7" i="90"/>
  <c r="B6" i="90"/>
  <c r="D38" i="87"/>
  <c r="A19" i="87"/>
  <c r="A18" i="87"/>
  <c r="A17" i="87"/>
  <c r="A16" i="87"/>
  <c r="A15" i="87"/>
  <c r="A14" i="87"/>
  <c r="A13" i="87"/>
  <c r="A12" i="87"/>
  <c r="H7" i="58"/>
  <c r="I7" i="58"/>
  <c r="J7" i="58"/>
  <c r="M7" i="58"/>
  <c r="N7" i="58"/>
  <c r="F30" i="87"/>
  <c r="F31" i="87"/>
  <c r="E10" i="87"/>
  <c r="AO239" i="47"/>
  <c r="CC8" i="47"/>
  <c r="CD8" i="47" s="1"/>
  <c r="O8" i="47"/>
  <c r="F41" i="87"/>
  <c r="F42" i="87" s="1"/>
  <c r="BI2" i="47"/>
  <c r="BJ2" i="47" s="1"/>
  <c r="B7" i="58"/>
  <c r="B8" i="87"/>
  <c r="D37" i="87"/>
  <c r="B9" i="87"/>
  <c r="B7" i="87"/>
  <c r="G34" i="87"/>
  <c r="Q6" i="58"/>
  <c r="P6" i="58"/>
  <c r="AY262" i="47"/>
  <c r="BJ260" i="47"/>
  <c r="M11" i="57"/>
  <c r="L11" i="57"/>
  <c r="E11" i="57"/>
  <c r="F11" i="57" s="1"/>
  <c r="N11" i="57" s="1"/>
  <c r="O11" i="57" s="1"/>
  <c r="D11" i="57"/>
  <c r="M10" i="57"/>
  <c r="L10" i="57"/>
  <c r="E10" i="57"/>
  <c r="F10" i="57" s="1"/>
  <c r="N10" i="57" s="1"/>
  <c r="O10" i="57" s="1"/>
  <c r="D10" i="57"/>
  <c r="M9" i="57"/>
  <c r="L9" i="57"/>
  <c r="E9" i="57"/>
  <c r="F9" i="57" s="1"/>
  <c r="N9" i="57" s="1"/>
  <c r="O9" i="57" s="1"/>
  <c r="D9" i="57"/>
  <c r="M8" i="57"/>
  <c r="L8" i="57"/>
  <c r="D8" i="57"/>
  <c r="M7" i="57"/>
  <c r="L7" i="57"/>
  <c r="D7" i="57"/>
  <c r="M6" i="57"/>
  <c r="L6" i="57"/>
  <c r="F6" i="57"/>
  <c r="D6" i="57"/>
  <c r="M5" i="57"/>
  <c r="L5" i="57"/>
  <c r="K5" i="57"/>
  <c r="D5" i="57"/>
  <c r="AG28" i="15"/>
  <c r="AE28" i="15"/>
  <c r="AC28" i="15"/>
  <c r="AB28" i="15"/>
  <c r="X28" i="15"/>
  <c r="W28" i="15"/>
  <c r="R28" i="15"/>
  <c r="L28" i="15"/>
  <c r="K28" i="15"/>
  <c r="J28" i="15"/>
  <c r="I28" i="15"/>
  <c r="H28" i="15"/>
  <c r="G28" i="15"/>
  <c r="AI27" i="15"/>
  <c r="AH27" i="15"/>
  <c r="C27" i="15"/>
  <c r="AI26" i="15"/>
  <c r="AH26" i="15"/>
  <c r="C26" i="15"/>
  <c r="AJ25" i="15"/>
  <c r="C25" i="15"/>
  <c r="E25" i="15" s="1"/>
  <c r="Q25" i="15"/>
  <c r="S25" i="15" s="1"/>
  <c r="AJ24" i="15"/>
  <c r="C24" i="15"/>
  <c r="Q24" i="15"/>
  <c r="S24" i="15" s="1"/>
  <c r="AI23" i="15"/>
  <c r="AH23" i="15"/>
  <c r="C23" i="15"/>
  <c r="Q23" i="15"/>
  <c r="S23" i="15" s="1"/>
  <c r="T23" i="15" s="1"/>
  <c r="AI22" i="15"/>
  <c r="AH22" i="15"/>
  <c r="C22" i="15"/>
  <c r="Q22" i="15"/>
  <c r="S22" i="15" s="1"/>
  <c r="AJ21" i="15"/>
  <c r="C21" i="15"/>
  <c r="AJ20" i="15"/>
  <c r="C20" i="15"/>
  <c r="AJ19" i="15"/>
  <c r="C19" i="15"/>
  <c r="E19" i="15"/>
  <c r="AJ18" i="15"/>
  <c r="C18" i="15"/>
  <c r="AI17" i="15"/>
  <c r="AH17" i="15"/>
  <c r="C17" i="15"/>
  <c r="AI16" i="15"/>
  <c r="AH16" i="15"/>
  <c r="C16" i="15"/>
  <c r="AI15" i="15"/>
  <c r="AH15" i="15"/>
  <c r="Q15" i="15"/>
  <c r="E15" i="15"/>
  <c r="D15" i="15"/>
  <c r="F15" i="15"/>
  <c r="Y15" i="15"/>
  <c r="Z15" i="15"/>
  <c r="AJ14" i="15"/>
  <c r="C14" i="15"/>
  <c r="AJ13" i="15"/>
  <c r="C13" i="15"/>
  <c r="AJ12" i="15"/>
  <c r="C12" i="15"/>
  <c r="AJ11" i="15"/>
  <c r="C11" i="15"/>
  <c r="AJ10" i="15"/>
  <c r="C10" i="15"/>
  <c r="AI9" i="15"/>
  <c r="AH9" i="15"/>
  <c r="C9" i="15"/>
  <c r="AI8" i="15"/>
  <c r="AH8" i="15"/>
  <c r="C8" i="15"/>
  <c r="AI7" i="15"/>
  <c r="AH7" i="15"/>
  <c r="C7" i="15"/>
  <c r="AI6" i="15"/>
  <c r="AH6" i="15"/>
  <c r="C6" i="15"/>
  <c r="E6" i="15"/>
  <c r="E28" i="15"/>
  <c r="BD28" i="34"/>
  <c r="BA28" i="34"/>
  <c r="BB28" i="34"/>
  <c r="Z28" i="34"/>
  <c r="O28" i="34"/>
  <c r="X28" i="34"/>
  <c r="E28" i="34"/>
  <c r="B28" i="34"/>
  <c r="AL24" i="34"/>
  <c r="AK24" i="34"/>
  <c r="AJ24" i="34"/>
  <c r="Z24" i="34"/>
  <c r="T24" i="34"/>
  <c r="L24" i="34"/>
  <c r="D24" i="34"/>
  <c r="B24" i="34"/>
  <c r="AL23" i="34"/>
  <c r="AK23" i="34"/>
  <c r="AJ23" i="34"/>
  <c r="Z23" i="34"/>
  <c r="T23" i="34"/>
  <c r="D23" i="34"/>
  <c r="B23" i="34"/>
  <c r="AL22" i="34"/>
  <c r="AK22" i="34"/>
  <c r="AJ22" i="34"/>
  <c r="Z22" i="34"/>
  <c r="T22" i="34"/>
  <c r="D22" i="34"/>
  <c r="BA22" i="34"/>
  <c r="BB22" i="34"/>
  <c r="B22" i="34"/>
  <c r="AL21" i="34"/>
  <c r="AK21" i="34"/>
  <c r="AJ21" i="34"/>
  <c r="Z21" i="34"/>
  <c r="T21" i="34"/>
  <c r="D21" i="34"/>
  <c r="O21" i="34"/>
  <c r="Y21" i="34"/>
  <c r="B21" i="34"/>
  <c r="BG20" i="34"/>
  <c r="BH20" i="34"/>
  <c r="BA20" i="34"/>
  <c r="BB20" i="34"/>
  <c r="AB20" i="34"/>
  <c r="Z20" i="34"/>
  <c r="T20" i="34"/>
  <c r="O20" i="34"/>
  <c r="AA20" i="34"/>
  <c r="E20" i="34"/>
  <c r="BG19" i="34"/>
  <c r="BH19" i="34"/>
  <c r="BA19" i="34"/>
  <c r="BB19" i="34"/>
  <c r="AB19" i="34"/>
  <c r="Z19" i="34"/>
  <c r="T19" i="34"/>
  <c r="O19" i="34"/>
  <c r="E19" i="34"/>
  <c r="BG18" i="34"/>
  <c r="BH18" i="34"/>
  <c r="BA18" i="34"/>
  <c r="BB18" i="34"/>
  <c r="AJ18" i="34"/>
  <c r="Z18" i="34"/>
  <c r="T18" i="34"/>
  <c r="O18" i="34"/>
  <c r="W18" i="34"/>
  <c r="E18" i="34"/>
  <c r="B18" i="34"/>
  <c r="AJ17" i="34"/>
  <c r="Z17" i="34"/>
  <c r="T17" i="34"/>
  <c r="D17" i="34"/>
  <c r="O17" i="34"/>
  <c r="B17" i="34"/>
  <c r="AK16" i="34"/>
  <c r="Z16" i="34"/>
  <c r="T16" i="34"/>
  <c r="D16" i="34"/>
  <c r="B16" i="34"/>
  <c r="AK15" i="34"/>
  <c r="Z15" i="34"/>
  <c r="T15" i="34"/>
  <c r="D15" i="34"/>
  <c r="O15" i="34"/>
  <c r="B15" i="34"/>
  <c r="BG14" i="34"/>
  <c r="BH14" i="34"/>
  <c r="BA14" i="34"/>
  <c r="BB14" i="34"/>
  <c r="Z14" i="34"/>
  <c r="T14" i="34"/>
  <c r="O14" i="34"/>
  <c r="E14" i="34"/>
  <c r="B14" i="34"/>
  <c r="BG13" i="34"/>
  <c r="BH13" i="34"/>
  <c r="BA13" i="34"/>
  <c r="BB13" i="34"/>
  <c r="AK13" i="34"/>
  <c r="Z13" i="34"/>
  <c r="T13" i="34"/>
  <c r="O13" i="34"/>
  <c r="Y13" i="34"/>
  <c r="E13" i="34"/>
  <c r="B13" i="34"/>
  <c r="AK12" i="34"/>
  <c r="Z12" i="34"/>
  <c r="T12" i="34"/>
  <c r="D12" i="34"/>
  <c r="O12" i="34" s="1"/>
  <c r="B12" i="34"/>
  <c r="AK11" i="34"/>
  <c r="AQ11" i="34" s="1"/>
  <c r="AR11" i="34" s="1"/>
  <c r="Z11" i="34"/>
  <c r="T11" i="34"/>
  <c r="D11" i="34"/>
  <c r="BA11" i="34"/>
  <c r="BB11" i="34"/>
  <c r="B11" i="34"/>
  <c r="BG10" i="34"/>
  <c r="BH10" i="34"/>
  <c r="BA10" i="34"/>
  <c r="BB10" i="34"/>
  <c r="Z10" i="34"/>
  <c r="T10" i="34"/>
  <c r="O10" i="34"/>
  <c r="Y10" i="34"/>
  <c r="E10" i="34"/>
  <c r="B10" i="34"/>
  <c r="AK9" i="34"/>
  <c r="Z9" i="34"/>
  <c r="T9" i="34"/>
  <c r="D9" i="34"/>
  <c r="E9" i="34"/>
  <c r="B9" i="34"/>
  <c r="Z8" i="34"/>
  <c r="T8" i="34"/>
  <c r="D8" i="34"/>
  <c r="BG8" i="34"/>
  <c r="BH8" i="34"/>
  <c r="B8" i="34"/>
  <c r="AJ27" i="15"/>
  <c r="D6" i="15"/>
  <c r="AJ6" i="15"/>
  <c r="AJ23" i="15"/>
  <c r="O9" i="34"/>
  <c r="P9" i="34"/>
  <c r="BG9" i="34"/>
  <c r="BH9" i="34"/>
  <c r="BG22" i="34"/>
  <c r="BH22" i="34"/>
  <c r="Q6" i="15"/>
  <c r="Q28" i="15"/>
  <c r="AJ26" i="15"/>
  <c r="BA9" i="34"/>
  <c r="BB9" i="34"/>
  <c r="R13" i="34"/>
  <c r="AT13" i="34"/>
  <c r="AU13" i="34"/>
  <c r="P20" i="34"/>
  <c r="Y20" i="34"/>
  <c r="BD20" i="34"/>
  <c r="BE20" i="34"/>
  <c r="E21" i="34"/>
  <c r="X20" i="34"/>
  <c r="W21" i="34"/>
  <c r="R20" i="34"/>
  <c r="AT20" i="34"/>
  <c r="BJ20" i="34"/>
  <c r="R21" i="34"/>
  <c r="AE21" i="34"/>
  <c r="AQ21" i="34"/>
  <c r="E22" i="34"/>
  <c r="O8" i="34"/>
  <c r="BJ8" i="34"/>
  <c r="BM8" i="34"/>
  <c r="BM30" i="34"/>
  <c r="AA10" i="34"/>
  <c r="X13" i="34"/>
  <c r="BD13" i="34"/>
  <c r="BE13" i="34"/>
  <c r="BG21" i="34"/>
  <c r="BH21" i="34"/>
  <c r="O22" i="34"/>
  <c r="Y22" i="34"/>
  <c r="AI28" i="15"/>
  <c r="H8" i="57"/>
  <c r="H9" i="57"/>
  <c r="H10" i="57"/>
  <c r="H11" i="57"/>
  <c r="E8" i="34"/>
  <c r="P10" i="34"/>
  <c r="P13" i="34"/>
  <c r="W13" i="34"/>
  <c r="AA13" i="34"/>
  <c r="AA21" i="34"/>
  <c r="BJ21" i="34"/>
  <c r="BK21" i="34"/>
  <c r="R28" i="34"/>
  <c r="AE28" i="34"/>
  <c r="AA28" i="34"/>
  <c r="S6" i="15"/>
  <c r="U6" i="15"/>
  <c r="AJ8" i="15"/>
  <c r="H5" i="57"/>
  <c r="H6" i="57"/>
  <c r="N6" i="57"/>
  <c r="O6" i="57"/>
  <c r="W28" i="34"/>
  <c r="AH28" i="15"/>
  <c r="C28" i="15"/>
  <c r="P8" i="34"/>
  <c r="W10" i="34"/>
  <c r="W20" i="34"/>
  <c r="P21" i="34"/>
  <c r="X21" i="34"/>
  <c r="BD21" i="34"/>
  <c r="BE21" i="34"/>
  <c r="M6" i="15"/>
  <c r="O6" i="15"/>
  <c r="AJ16" i="15"/>
  <c r="AJ17" i="15"/>
  <c r="AA8" i="34"/>
  <c r="D22" i="15"/>
  <c r="F22" i="15" s="1"/>
  <c r="Y22" i="15"/>
  <c r="Z22" i="15"/>
  <c r="D23" i="15"/>
  <c r="F23" i="15" s="1"/>
  <c r="Y23" i="15" s="1"/>
  <c r="Z23" i="15" s="1"/>
  <c r="D24" i="15"/>
  <c r="F24" i="15" s="1"/>
  <c r="Y14" i="34"/>
  <c r="BD14" i="34"/>
  <c r="BE14" i="34"/>
  <c r="AA14" i="34"/>
  <c r="X14" i="34"/>
  <c r="P14" i="34"/>
  <c r="W14" i="34"/>
  <c r="R14" i="34"/>
  <c r="S14" i="34"/>
  <c r="AF14" i="34"/>
  <c r="X19" i="34"/>
  <c r="R19" i="34"/>
  <c r="S19" i="34"/>
  <c r="AF19" i="34"/>
  <c r="AA19" i="34"/>
  <c r="BD19" i="34"/>
  <c r="BE19" i="34"/>
  <c r="Y19" i="34"/>
  <c r="P19" i="34"/>
  <c r="O11" i="34"/>
  <c r="AT11" i="34"/>
  <c r="AU11" i="34" s="1"/>
  <c r="BG11" i="34"/>
  <c r="BH11" i="34"/>
  <c r="E11" i="34"/>
  <c r="BD18" i="34"/>
  <c r="BE18" i="34"/>
  <c r="X18" i="34"/>
  <c r="R18" i="34"/>
  <c r="S18" i="34"/>
  <c r="AF18" i="34"/>
  <c r="Y18" i="34"/>
  <c r="P18" i="34"/>
  <c r="AA18" i="34"/>
  <c r="W19" i="34"/>
  <c r="BM21" i="34"/>
  <c r="BN21" i="34"/>
  <c r="S15" i="15"/>
  <c r="BA8" i="34"/>
  <c r="BB8" i="34"/>
  <c r="R10" i="34"/>
  <c r="S10" i="34"/>
  <c r="AF10" i="34"/>
  <c r="X10" i="34"/>
  <c r="BA21" i="34"/>
  <c r="BB21" i="34"/>
  <c r="E23" i="34"/>
  <c r="BA23" i="34"/>
  <c r="BB23" i="34"/>
  <c r="O23" i="34"/>
  <c r="BG23" i="34"/>
  <c r="BH23" i="34"/>
  <c r="O24" i="34"/>
  <c r="E24" i="34"/>
  <c r="D28" i="15"/>
  <c r="F6" i="15"/>
  <c r="F28" i="15"/>
  <c r="T6" i="15"/>
  <c r="T28" i="15"/>
  <c r="AJ7" i="15"/>
  <c r="BD8" i="34"/>
  <c r="BD10" i="34"/>
  <c r="BE10" i="34"/>
  <c r="Y28" i="34"/>
  <c r="P28" i="34"/>
  <c r="AJ9" i="15"/>
  <c r="D14" i="15"/>
  <c r="M15" i="15"/>
  <c r="Q17" i="15"/>
  <c r="H7" i="57"/>
  <c r="Q7" i="15"/>
  <c r="D7" i="15"/>
  <c r="F7" i="15" s="1"/>
  <c r="AJ15" i="15"/>
  <c r="AJ22" i="15"/>
  <c r="X15" i="34"/>
  <c r="W15" i="34"/>
  <c r="P15" i="34"/>
  <c r="AA17" i="34"/>
  <c r="E15" i="34"/>
  <c r="BA15" i="34"/>
  <c r="BB15" i="34"/>
  <c r="BG15" i="34"/>
  <c r="BH15" i="34" s="1"/>
  <c r="BA16" i="34"/>
  <c r="BB16" i="34"/>
  <c r="E17" i="34"/>
  <c r="BA17" i="34"/>
  <c r="BB17" i="34" s="1"/>
  <c r="BG17" i="34"/>
  <c r="BH17" i="34"/>
  <c r="E7" i="15"/>
  <c r="E11" i="15"/>
  <c r="Q11" i="15"/>
  <c r="E13" i="15"/>
  <c r="Q13" i="15"/>
  <c r="S13" i="15" s="1"/>
  <c r="T13" i="15" s="1"/>
  <c r="D21" i="15"/>
  <c r="F21" i="15" s="1"/>
  <c r="Q21" i="15"/>
  <c r="D11" i="15"/>
  <c r="F11" i="15"/>
  <c r="Y11" i="15" s="1"/>
  <c r="Z11" i="15" s="1"/>
  <c r="D13" i="15"/>
  <c r="M13" i="15" s="1"/>
  <c r="O13" i="15" s="1"/>
  <c r="P13" i="15" s="1"/>
  <c r="E16" i="15"/>
  <c r="D19" i="15"/>
  <c r="F19" i="15" s="1"/>
  <c r="Q19" i="15"/>
  <c r="S19" i="15" s="1"/>
  <c r="E21" i="15"/>
  <c r="E18" i="15"/>
  <c r="E22" i="15"/>
  <c r="E23" i="15"/>
  <c r="E24" i="15"/>
  <c r="E26" i="15"/>
  <c r="Q26" i="15"/>
  <c r="E27" i="15"/>
  <c r="Q27" i="15"/>
  <c r="D26" i="15"/>
  <c r="F26" i="15" s="1"/>
  <c r="Y26" i="15" s="1"/>
  <c r="Z26" i="15" s="1"/>
  <c r="D27" i="15"/>
  <c r="M27" i="15" s="1"/>
  <c r="N27" i="15" s="1"/>
  <c r="X22" i="34"/>
  <c r="M22" i="15"/>
  <c r="X9" i="34"/>
  <c r="W9" i="34"/>
  <c r="BJ9" i="34"/>
  <c r="BM9" i="34" s="1"/>
  <c r="BN9" i="34"/>
  <c r="AA9" i="34"/>
  <c r="R22" i="34"/>
  <c r="AE22" i="34"/>
  <c r="AQ22" i="34"/>
  <c r="AR22" i="34"/>
  <c r="AE13" i="34"/>
  <c r="AQ13" i="34"/>
  <c r="AR13" i="34"/>
  <c r="R9" i="34"/>
  <c r="AT9" i="34"/>
  <c r="AU9" i="34"/>
  <c r="Y9" i="34"/>
  <c r="S28" i="15"/>
  <c r="N6" i="15"/>
  <c r="N28" i="15"/>
  <c r="BD9" i="34"/>
  <c r="BE9" i="34"/>
  <c r="Y8" i="34"/>
  <c r="AE10" i="34"/>
  <c r="AQ10" i="34"/>
  <c r="AR10" i="34"/>
  <c r="X8" i="34"/>
  <c r="M28" i="15"/>
  <c r="BN8" i="34"/>
  <c r="BN30" i="34"/>
  <c r="AE19" i="34"/>
  <c r="AQ19" i="34"/>
  <c r="AR19" i="34"/>
  <c r="AT14" i="34"/>
  <c r="BJ14" i="34"/>
  <c r="S13" i="34"/>
  <c r="AF13" i="34"/>
  <c r="M23" i="15"/>
  <c r="N23" i="15"/>
  <c r="S21" i="34"/>
  <c r="AF21" i="34"/>
  <c r="R8" i="34"/>
  <c r="S8" i="34"/>
  <c r="AF8" i="34"/>
  <c r="BJ30" i="34"/>
  <c r="S20" i="34"/>
  <c r="AF20" i="34"/>
  <c r="W8" i="34"/>
  <c r="AT21" i="34"/>
  <c r="AU21" i="34"/>
  <c r="BJ13" i="34"/>
  <c r="BK13" i="34" s="1"/>
  <c r="BK8" i="34"/>
  <c r="BK30" i="34"/>
  <c r="AR21" i="34"/>
  <c r="AE20" i="34"/>
  <c r="AQ20" i="34"/>
  <c r="AR20" i="34"/>
  <c r="AA22" i="34"/>
  <c r="BD22" i="34"/>
  <c r="BE22" i="34"/>
  <c r="P22" i="34"/>
  <c r="W22" i="34"/>
  <c r="BJ22" i="34"/>
  <c r="AT19" i="34"/>
  <c r="BJ19" i="34"/>
  <c r="S27" i="15"/>
  <c r="T27" i="15"/>
  <c r="AF28" i="34"/>
  <c r="AQ28" i="34"/>
  <c r="AJ28" i="15"/>
  <c r="M7" i="15"/>
  <c r="N7" i="15" s="1"/>
  <c r="O7" i="15"/>
  <c r="P7" i="15" s="1"/>
  <c r="M24" i="15"/>
  <c r="O24" i="15"/>
  <c r="P24" i="15" s="1"/>
  <c r="M11" i="15"/>
  <c r="O15" i="15"/>
  <c r="P15" i="15"/>
  <c r="N15" i="15"/>
  <c r="BD25" i="34"/>
  <c r="BE25" i="34"/>
  <c r="BE8" i="34"/>
  <c r="BJ23" i="34"/>
  <c r="BD23" i="34"/>
  <c r="BE23" i="34"/>
  <c r="Y23" i="34"/>
  <c r="W23" i="34"/>
  <c r="R23" i="34"/>
  <c r="AE23" i="34"/>
  <c r="AQ23" i="34"/>
  <c r="AR23" i="34"/>
  <c r="X23" i="34"/>
  <c r="P23" i="34"/>
  <c r="AA23" i="34"/>
  <c r="AT23" i="34"/>
  <c r="O28" i="15"/>
  <c r="P6" i="15"/>
  <c r="P28" i="15"/>
  <c r="U15" i="15"/>
  <c r="V15" i="15"/>
  <c r="T15" i="15"/>
  <c r="BJ11" i="34"/>
  <c r="X11" i="34"/>
  <c r="R11" i="34"/>
  <c r="AE11" i="34"/>
  <c r="W11" i="34"/>
  <c r="AA11" i="34"/>
  <c r="Y11" i="34"/>
  <c r="P11" i="34"/>
  <c r="BD11" i="34"/>
  <c r="BE11" i="34"/>
  <c r="S26" i="15"/>
  <c r="T26" i="15" s="1"/>
  <c r="U26" i="15"/>
  <c r="V26" i="15" s="1"/>
  <c r="BJ24" i="34"/>
  <c r="AA24" i="34"/>
  <c r="W24" i="34"/>
  <c r="P24" i="34"/>
  <c r="Y24" i="34"/>
  <c r="R24" i="34"/>
  <c r="AT24" i="34"/>
  <c r="BD24" i="34"/>
  <c r="BE24" i="34"/>
  <c r="X24" i="34"/>
  <c r="AT10" i="34"/>
  <c r="BM20" i="34"/>
  <c r="BN20" i="34"/>
  <c r="BK20" i="34"/>
  <c r="AE18" i="34"/>
  <c r="AQ18" i="34"/>
  <c r="AV18" i="34" s="1"/>
  <c r="AU20" i="34"/>
  <c r="AE14" i="34"/>
  <c r="AQ14" i="34"/>
  <c r="AR14" i="34"/>
  <c r="S9" i="34"/>
  <c r="AF9" i="34"/>
  <c r="M26" i="15"/>
  <c r="N26" i="15"/>
  <c r="S21" i="15"/>
  <c r="T21" i="15"/>
  <c r="S11" i="15"/>
  <c r="T11" i="15"/>
  <c r="S22" i="34"/>
  <c r="AF22" i="34"/>
  <c r="U28" i="15"/>
  <c r="V6" i="15"/>
  <c r="AU19" i="34"/>
  <c r="AT18" i="34"/>
  <c r="AU18" i="34"/>
  <c r="U23" i="15"/>
  <c r="V23" i="15" s="1"/>
  <c r="F27" i="15"/>
  <c r="Y27" i="15" s="1"/>
  <c r="Z27" i="15" s="1"/>
  <c r="M19" i="15"/>
  <c r="N19" i="15" s="1"/>
  <c r="M21" i="15"/>
  <c r="U27" i="15"/>
  <c r="V27" i="15"/>
  <c r="U13" i="15"/>
  <c r="V13" i="15" s="1"/>
  <c r="AV19" i="34"/>
  <c r="AW19" i="34"/>
  <c r="AT22" i="34"/>
  <c r="AU22" i="34"/>
  <c r="AV21" i="34"/>
  <c r="AW21" i="34"/>
  <c r="N24" i="15"/>
  <c r="O23" i="15"/>
  <c r="O30" i="15"/>
  <c r="BM13" i="34"/>
  <c r="BN13" i="34" s="1"/>
  <c r="AE8" i="34"/>
  <c r="AQ8" i="34"/>
  <c r="AR8" i="34"/>
  <c r="AE9" i="34"/>
  <c r="AQ9" i="34"/>
  <c r="AR9" i="34"/>
  <c r="BK9" i="34"/>
  <c r="AV13" i="34"/>
  <c r="AW13" i="34"/>
  <c r="O26" i="15"/>
  <c r="P26" i="15" s="1"/>
  <c r="BK14" i="34"/>
  <c r="BM14" i="34"/>
  <c r="BN14" i="34"/>
  <c r="AU14" i="34"/>
  <c r="S11" i="34"/>
  <c r="AF11" i="34"/>
  <c r="AT8" i="34"/>
  <c r="BM19" i="34"/>
  <c r="BN19" i="34"/>
  <c r="BK19" i="34"/>
  <c r="AE24" i="34"/>
  <c r="AQ24" i="34"/>
  <c r="AR24" i="34"/>
  <c r="U21" i="15"/>
  <c r="V21" i="15" s="1"/>
  <c r="AF21" i="15"/>
  <c r="U11" i="15"/>
  <c r="V11" i="15"/>
  <c r="AA11" i="15" s="1"/>
  <c r="AV20" i="34"/>
  <c r="AW20" i="34"/>
  <c r="S23" i="34"/>
  <c r="AF23" i="34"/>
  <c r="BK22" i="34"/>
  <c r="BM22" i="34"/>
  <c r="BN22" i="34"/>
  <c r="E8" i="57"/>
  <c r="F8" i="57" s="1"/>
  <c r="N8" i="57" s="1"/>
  <c r="O8" i="57" s="1"/>
  <c r="AR28" i="34"/>
  <c r="AT28" i="34"/>
  <c r="BJ18" i="34"/>
  <c r="BK18" i="34" s="1"/>
  <c r="BM18" i="34"/>
  <c r="BN18" i="34"/>
  <c r="S24" i="34"/>
  <c r="AF24" i="34"/>
  <c r="AU24" i="34"/>
  <c r="AA15" i="15"/>
  <c r="AF15" i="15"/>
  <c r="AV22" i="34"/>
  <c r="AW22" i="34"/>
  <c r="BM24" i="34"/>
  <c r="BN24" i="34"/>
  <c r="BK24" i="34"/>
  <c r="BM23" i="34"/>
  <c r="BN23" i="34"/>
  <c r="BK23" i="34"/>
  <c r="AV10" i="34"/>
  <c r="AW10" i="34"/>
  <c r="AU10" i="34"/>
  <c r="BJ10" i="34"/>
  <c r="BM11" i="34"/>
  <c r="BN11" i="34"/>
  <c r="BK11" i="34"/>
  <c r="AF6" i="15"/>
  <c r="AF28" i="15"/>
  <c r="V28" i="15"/>
  <c r="AV14" i="34"/>
  <c r="AW14" i="34"/>
  <c r="AW18" i="34"/>
  <c r="AR18" i="34"/>
  <c r="AV23" i="34"/>
  <c r="AW23" i="34"/>
  <c r="AU23" i="34"/>
  <c r="N21" i="15"/>
  <c r="O21" i="15"/>
  <c r="P21" i="15"/>
  <c r="AA27" i="15"/>
  <c r="AF27" i="15"/>
  <c r="AV9" i="34"/>
  <c r="AW9" i="34"/>
  <c r="P23" i="15"/>
  <c r="AV8" i="34"/>
  <c r="AW8" i="34"/>
  <c r="AU8" i="34"/>
  <c r="AV24" i="34"/>
  <c r="BA24" i="34"/>
  <c r="AU28" i="34"/>
  <c r="BJ28" i="34"/>
  <c r="AV28" i="34"/>
  <c r="AW28" i="34"/>
  <c r="E5" i="57"/>
  <c r="F5" i="57" s="1"/>
  <c r="N5" i="57" s="1"/>
  <c r="O5" i="57" s="1"/>
  <c r="BM10" i="34"/>
  <c r="BN10" i="34"/>
  <c r="BK10" i="34"/>
  <c r="E7" i="57"/>
  <c r="F7" i="57" s="1"/>
  <c r="N7" i="57" s="1"/>
  <c r="O7" i="57" s="1"/>
  <c r="AW24" i="34"/>
  <c r="BM28" i="34"/>
  <c r="BN28" i="34"/>
  <c r="BK28" i="34"/>
  <c r="E14" i="57" l="1"/>
  <c r="BV215" i="47"/>
  <c r="BV233" i="47"/>
  <c r="BU216" i="47"/>
  <c r="AY230" i="47"/>
  <c r="BD230" i="47"/>
  <c r="BE230" i="47" s="1"/>
  <c r="BU230" i="47" s="1"/>
  <c r="CM230" i="47"/>
  <c r="CN230" i="47" s="1"/>
  <c r="CK230" i="47"/>
  <c r="CM218" i="47"/>
  <c r="CN218" i="47" s="1"/>
  <c r="CK232" i="47"/>
  <c r="CM232" i="47"/>
  <c r="CN232" i="47" s="1"/>
  <c r="CM217" i="47"/>
  <c r="CN217" i="47" s="1"/>
  <c r="BD232" i="47"/>
  <c r="BE232" i="47" s="1"/>
  <c r="BU232" i="47" s="1"/>
  <c r="AY232" i="47"/>
  <c r="BD220" i="47"/>
  <c r="BE220" i="47" s="1"/>
  <c r="BU220" i="47" s="1"/>
  <c r="AY220" i="47"/>
  <c r="AY217" i="47"/>
  <c r="BD217" i="47"/>
  <c r="BE217" i="47" s="1"/>
  <c r="BU217" i="47" s="1"/>
  <c r="CK216" i="47"/>
  <c r="AR195" i="47"/>
  <c r="CK223" i="47"/>
  <c r="CK219" i="47"/>
  <c r="CM221" i="47"/>
  <c r="CN221" i="47" s="1"/>
  <c r="CK221" i="47"/>
  <c r="BD221" i="47"/>
  <c r="BE221" i="47" s="1"/>
  <c r="BU221" i="47" s="1"/>
  <c r="AY221" i="47"/>
  <c r="AR209" i="47"/>
  <c r="BV216" i="47"/>
  <c r="BZ216" i="47"/>
  <c r="CA216" i="47" s="1"/>
  <c r="AN195" i="47"/>
  <c r="AP200" i="47"/>
  <c r="AJ200" i="47"/>
  <c r="BZ223" i="47"/>
  <c r="CA223" i="47" s="1"/>
  <c r="BU222" i="47"/>
  <c r="AP195" i="47"/>
  <c r="AS195" i="47"/>
  <c r="AN204" i="47"/>
  <c r="AR200" i="47"/>
  <c r="AY223" i="47"/>
  <c r="CK220" i="47"/>
  <c r="CM220" i="47"/>
  <c r="CN220" i="47" s="1"/>
  <c r="AJ195" i="47"/>
  <c r="AQ195" i="47"/>
  <c r="CF200" i="47"/>
  <c r="CG200" i="47" s="1"/>
  <c r="CM222" i="47"/>
  <c r="CN222" i="47" s="1"/>
  <c r="AL174" i="47"/>
  <c r="AX174" i="47" s="1"/>
  <c r="AR174" i="47"/>
  <c r="BV219" i="47"/>
  <c r="BZ219" i="47"/>
  <c r="CA219" i="47" s="1"/>
  <c r="AO30" i="47"/>
  <c r="AJ38" i="47"/>
  <c r="AS53" i="47"/>
  <c r="AR48" i="47"/>
  <c r="AL62" i="47"/>
  <c r="AX62" i="47" s="1"/>
  <c r="AN85" i="47"/>
  <c r="CF94" i="47"/>
  <c r="CG94" i="47" s="1"/>
  <c r="AO124" i="47"/>
  <c r="AQ130" i="47"/>
  <c r="AL136" i="47"/>
  <c r="AX136" i="47" s="1"/>
  <c r="AS120" i="47"/>
  <c r="AN140" i="47"/>
  <c r="AS168" i="47"/>
  <c r="AN150" i="47"/>
  <c r="AO180" i="47"/>
  <c r="AN9" i="47"/>
  <c r="G23" i="87" s="1"/>
  <c r="CF19" i="47"/>
  <c r="CG19" i="47" s="1"/>
  <c r="AJ37" i="47"/>
  <c r="AS34" i="47"/>
  <c r="CF55" i="47"/>
  <c r="CG55" i="47" s="1"/>
  <c r="AN20" i="47"/>
  <c r="AQ63" i="47"/>
  <c r="AQ70" i="47"/>
  <c r="BX71" i="47"/>
  <c r="BY71" i="47" s="1"/>
  <c r="AL98" i="47"/>
  <c r="BF98" i="47" s="1"/>
  <c r="BX106" i="47"/>
  <c r="BY106" i="47" s="1"/>
  <c r="AJ123" i="47"/>
  <c r="AN131" i="47"/>
  <c r="AR88" i="47"/>
  <c r="AN143" i="47"/>
  <c r="BX150" i="47"/>
  <c r="BY150" i="47" s="1"/>
  <c r="AJ152" i="47"/>
  <c r="AR154" i="47"/>
  <c r="CF179" i="47"/>
  <c r="CG179" i="47" s="1"/>
  <c r="AP192" i="47"/>
  <c r="AJ199" i="47"/>
  <c r="AQ10" i="47"/>
  <c r="BX15" i="47"/>
  <c r="BY15" i="47" s="1"/>
  <c r="BX26" i="47"/>
  <c r="BY26" i="47" s="1"/>
  <c r="AL31" i="47"/>
  <c r="BF31" i="47" s="1"/>
  <c r="CF33" i="47"/>
  <c r="CG33" i="47" s="1"/>
  <c r="AN29" i="47"/>
  <c r="AO40" i="47"/>
  <c r="AP35" i="47"/>
  <c r="AN54" i="47"/>
  <c r="AS68" i="47"/>
  <c r="AL65" i="47"/>
  <c r="AX65" i="47" s="1"/>
  <c r="AP74" i="47"/>
  <c r="AQ64" i="47"/>
  <c r="AJ73" i="47"/>
  <c r="BX90" i="47"/>
  <c r="BY90" i="47" s="1"/>
  <c r="AS84" i="47"/>
  <c r="AO113" i="47"/>
  <c r="AQ116" i="47"/>
  <c r="AJ96" i="47"/>
  <c r="BX111" i="47"/>
  <c r="BY111" i="47" s="1"/>
  <c r="BX99" i="47"/>
  <c r="BY99" i="47" s="1"/>
  <c r="CF137" i="47"/>
  <c r="CG137" i="47" s="1"/>
  <c r="AN135" i="47"/>
  <c r="CF147" i="47"/>
  <c r="CG147" i="47" s="1"/>
  <c r="AQ155" i="47"/>
  <c r="AR159" i="47"/>
  <c r="AJ162" i="47"/>
  <c r="AS177" i="47"/>
  <c r="AS173" i="47"/>
  <c r="AS160" i="47"/>
  <c r="CF144" i="47"/>
  <c r="CG144" i="47" s="1"/>
  <c r="AN174" i="47"/>
  <c r="AL194" i="47"/>
  <c r="BC194" i="47" s="1"/>
  <c r="AY194" i="47" s="1"/>
  <c r="AL191" i="47"/>
  <c r="BC191" i="47" s="1"/>
  <c r="AY191" i="47" s="1"/>
  <c r="AQ184" i="47"/>
  <c r="AL193" i="47"/>
  <c r="BC193" i="47" s="1"/>
  <c r="AY193" i="47" s="1"/>
  <c r="AL189" i="47"/>
  <c r="BF189" i="47" s="1"/>
  <c r="AP204" i="47"/>
  <c r="AO200" i="47"/>
  <c r="AO195" i="47"/>
  <c r="BX14" i="47"/>
  <c r="BY14" i="47" s="1"/>
  <c r="AS21" i="47"/>
  <c r="CF59" i="47"/>
  <c r="CG59" i="47" s="1"/>
  <c r="BX76" i="47"/>
  <c r="BY76" i="47" s="1"/>
  <c r="AP75" i="47"/>
  <c r="AL86" i="47"/>
  <c r="BF86" i="47" s="1"/>
  <c r="AP79" i="47"/>
  <c r="AR102" i="47"/>
  <c r="AS80" i="47"/>
  <c r="AP119" i="47"/>
  <c r="AS153" i="47"/>
  <c r="AO164" i="47"/>
  <c r="BF164" i="47"/>
  <c r="AJ172" i="47"/>
  <c r="AN170" i="47"/>
  <c r="AP187" i="47"/>
  <c r="AO188" i="47"/>
  <c r="AL211" i="47"/>
  <c r="BF211" i="47" s="1"/>
  <c r="CF12" i="47"/>
  <c r="CG12" i="47" s="1"/>
  <c r="CF27" i="47"/>
  <c r="CG27" i="47" s="1"/>
  <c r="CF23" i="47"/>
  <c r="CG23" i="47" s="1"/>
  <c r="AN44" i="47"/>
  <c r="AL51" i="47"/>
  <c r="AX51" i="47" s="1"/>
  <c r="AS92" i="47"/>
  <c r="CF100" i="47"/>
  <c r="CG100" i="47" s="1"/>
  <c r="AL115" i="47"/>
  <c r="AX115" i="47" s="1"/>
  <c r="AN114" i="47"/>
  <c r="AR163" i="47"/>
  <c r="AJ176" i="47"/>
  <c r="CF169" i="47"/>
  <c r="CG169" i="47" s="1"/>
  <c r="AJ178" i="47"/>
  <c r="CF205" i="47"/>
  <c r="CG205" i="47" s="1"/>
  <c r="AO201" i="47"/>
  <c r="AJ214" i="47"/>
  <c r="AN17" i="47"/>
  <c r="G22" i="90" s="1"/>
  <c r="AJ11" i="47"/>
  <c r="AR13" i="47"/>
  <c r="AJ24" i="47"/>
  <c r="BX25" i="47"/>
  <c r="BY25" i="47" s="1"/>
  <c r="AP43" i="47"/>
  <c r="AS39" i="47"/>
  <c r="AL28" i="47"/>
  <c r="BF28" i="47" s="1"/>
  <c r="CF50" i="47"/>
  <c r="CG50" i="47" s="1"/>
  <c r="BX61" i="47"/>
  <c r="BY61" i="47" s="1"/>
  <c r="AJ57" i="47"/>
  <c r="AP77" i="47"/>
  <c r="AR66" i="47"/>
  <c r="AN81" i="47"/>
  <c r="AP60" i="47"/>
  <c r="AS83" i="47"/>
  <c r="AQ110" i="47"/>
  <c r="AL109" i="47"/>
  <c r="BF109" i="47" s="1"/>
  <c r="AP91" i="47"/>
  <c r="CF104" i="47"/>
  <c r="CG104" i="47" s="1"/>
  <c r="CF132" i="47"/>
  <c r="CG132" i="47" s="1"/>
  <c r="AR133" i="47"/>
  <c r="BX139" i="47"/>
  <c r="BY139" i="47" s="1"/>
  <c r="AJ158" i="47"/>
  <c r="AP156" i="47"/>
  <c r="AN175" i="47"/>
  <c r="AN171" i="47"/>
  <c r="AQ151" i="47"/>
  <c r="AS134" i="47"/>
  <c r="AP183" i="47"/>
  <c r="AO190" i="47"/>
  <c r="AL200" i="47"/>
  <c r="BC200" i="47" s="1"/>
  <c r="BD200" i="47" s="1"/>
  <c r="BE200" i="47" s="1"/>
  <c r="AS200" i="47"/>
  <c r="AQ196" i="47"/>
  <c r="AN198" i="47"/>
  <c r="AN209" i="47"/>
  <c r="Y12" i="34"/>
  <c r="R12" i="34"/>
  <c r="S12" i="34" s="1"/>
  <c r="AF12" i="34" s="1"/>
  <c r="BD12" i="34"/>
  <c r="BE12" i="34" s="1"/>
  <c r="W12" i="34"/>
  <c r="X12" i="34"/>
  <c r="AA12" i="34"/>
  <c r="P12" i="34"/>
  <c r="AE12" i="34"/>
  <c r="AQ12" i="34" s="1"/>
  <c r="AR12" i="34" s="1"/>
  <c r="U25" i="15"/>
  <c r="V25" i="15" s="1"/>
  <c r="AF25" i="15" s="1"/>
  <c r="T25" i="15"/>
  <c r="M9" i="15"/>
  <c r="T22" i="15"/>
  <c r="U22" i="15"/>
  <c r="V22" i="15" s="1"/>
  <c r="U24" i="15"/>
  <c r="V24" i="15" s="1"/>
  <c r="AF24" i="15" s="1"/>
  <c r="T24" i="15"/>
  <c r="AA23" i="15"/>
  <c r="AF23" i="15"/>
  <c r="AA26" i="15"/>
  <c r="U19" i="15"/>
  <c r="V19" i="15" s="1"/>
  <c r="AF19" i="15" s="1"/>
  <c r="T19" i="15"/>
  <c r="X17" i="34"/>
  <c r="Y17" i="34"/>
  <c r="AT17" i="34"/>
  <c r="R17" i="34"/>
  <c r="BD17" i="34"/>
  <c r="BE17" i="34" s="1"/>
  <c r="W17" i="34"/>
  <c r="Q8" i="15"/>
  <c r="M12" i="15"/>
  <c r="Q12" i="15"/>
  <c r="S12" i="15" s="1"/>
  <c r="O19" i="15"/>
  <c r="P19" i="15" s="1"/>
  <c r="S17" i="34"/>
  <c r="AF17" i="34" s="1"/>
  <c r="E12" i="15"/>
  <c r="S7" i="15"/>
  <c r="D12" i="15"/>
  <c r="F12" i="15" s="1"/>
  <c r="Y12" i="15" s="1"/>
  <c r="Z12" i="15" s="1"/>
  <c r="R15" i="34"/>
  <c r="S15" i="34" s="1"/>
  <c r="AF15" i="34" s="1"/>
  <c r="AA15" i="34"/>
  <c r="AE15" i="34"/>
  <c r="AQ15" i="34" s="1"/>
  <c r="AR15" i="34" s="1"/>
  <c r="Y15" i="34"/>
  <c r="AV11" i="34"/>
  <c r="AW11" i="34" s="1"/>
  <c r="F13" i="15"/>
  <c r="Y13" i="15" s="1"/>
  <c r="Z13" i="15" s="1"/>
  <c r="O27" i="15"/>
  <c r="P27" i="15" s="1"/>
  <c r="E8" i="15"/>
  <c r="Q16" i="15"/>
  <c r="S16" i="15" s="1"/>
  <c r="D16" i="15"/>
  <c r="M16" i="15" s="1"/>
  <c r="F16" i="15"/>
  <c r="Y16" i="15" s="1"/>
  <c r="Z16" i="15" s="1"/>
  <c r="AA13" i="15"/>
  <c r="BG12" i="34"/>
  <c r="BH12" i="34" s="1"/>
  <c r="BA12" i="34"/>
  <c r="BB12" i="34" s="1"/>
  <c r="F9" i="15"/>
  <c r="Y9" i="15" s="1"/>
  <c r="D10" i="15"/>
  <c r="M10" i="15" s="1"/>
  <c r="E10" i="15"/>
  <c r="Q14" i="15"/>
  <c r="S14" i="15" s="1"/>
  <c r="E14" i="15"/>
  <c r="M14" i="15"/>
  <c r="Q18" i="15"/>
  <c r="S18" i="15" s="1"/>
  <c r="D18" i="15"/>
  <c r="M18" i="15" s="1"/>
  <c r="N22" i="15"/>
  <c r="O22" i="15"/>
  <c r="P22" i="15" s="1"/>
  <c r="E9" i="15"/>
  <c r="E12" i="34"/>
  <c r="S17" i="15"/>
  <c r="D17" i="15"/>
  <c r="M17" i="15" s="1"/>
  <c r="F17" i="15"/>
  <c r="Y17" i="15" s="1"/>
  <c r="Z17" i="15" s="1"/>
  <c r="E17" i="15"/>
  <c r="D20" i="15"/>
  <c r="M20" i="15" s="1"/>
  <c r="F20" i="15"/>
  <c r="E20" i="15"/>
  <c r="D25" i="15"/>
  <c r="M25" i="15"/>
  <c r="AF26" i="15"/>
  <c r="N13" i="15"/>
  <c r="N11" i="15"/>
  <c r="O11" i="15"/>
  <c r="P11" i="15" s="1"/>
  <c r="F25" i="15"/>
  <c r="D8" i="15"/>
  <c r="M8" i="15" s="1"/>
  <c r="P17" i="34"/>
  <c r="AE17" i="34"/>
  <c r="AQ17" i="34" s="1"/>
  <c r="AR17" i="34" s="1"/>
  <c r="BD15" i="34"/>
  <c r="BE15" i="34" s="1"/>
  <c r="Q20" i="15"/>
  <c r="S20" i="15" s="1"/>
  <c r="F14" i="15"/>
  <c r="Y14" i="15" s="1"/>
  <c r="Z14" i="15" s="1"/>
  <c r="D9" i="15"/>
  <c r="O16" i="34"/>
  <c r="BG16" i="34"/>
  <c r="BH16" i="34" s="1"/>
  <c r="E16" i="34"/>
  <c r="Q9" i="15"/>
  <c r="Q10" i="15"/>
  <c r="S10" i="15" s="1"/>
  <c r="AR134" i="47"/>
  <c r="CF151" i="47"/>
  <c r="CG151" i="47" s="1"/>
  <c r="AP176" i="47"/>
  <c r="AO187" i="47"/>
  <c r="AP184" i="47"/>
  <c r="AS214" i="47"/>
  <c r="AO184" i="47"/>
  <c r="AJ190" i="47"/>
  <c r="AO150" i="47"/>
  <c r="AN184" i="47"/>
  <c r="AJ205" i="47"/>
  <c r="CF154" i="47"/>
  <c r="CG154" i="47" s="1"/>
  <c r="AR150" i="47"/>
  <c r="BX158" i="47"/>
  <c r="BY158" i="47" s="1"/>
  <c r="BX174" i="47"/>
  <c r="BY174" i="47" s="1"/>
  <c r="AL178" i="47"/>
  <c r="BC178" i="47" s="1"/>
  <c r="BD178" i="47" s="1"/>
  <c r="BE178" i="47" s="1"/>
  <c r="AR196" i="47"/>
  <c r="BX195" i="47"/>
  <c r="BY195" i="47" s="1"/>
  <c r="AL195" i="47"/>
  <c r="BC195" i="47" s="1"/>
  <c r="AY195" i="47" s="1"/>
  <c r="AL196" i="47"/>
  <c r="AX196" i="47" s="1"/>
  <c r="AJ196" i="47"/>
  <c r="AR204" i="47"/>
  <c r="AL198" i="47"/>
  <c r="AX198" i="47" s="1"/>
  <c r="BX200" i="47"/>
  <c r="BY200" i="47" s="1"/>
  <c r="AQ200" i="47"/>
  <c r="AO209" i="47"/>
  <c r="AP154" i="47"/>
  <c r="AP196" i="47"/>
  <c r="AS211" i="47"/>
  <c r="CF183" i="47"/>
  <c r="CG183" i="47" s="1"/>
  <c r="AS196" i="47"/>
  <c r="AN205" i="47"/>
  <c r="CF193" i="47"/>
  <c r="CG193" i="47" s="1"/>
  <c r="AO193" i="47"/>
  <c r="AJ201" i="47"/>
  <c r="AR205" i="47"/>
  <c r="AJ211" i="47"/>
  <c r="AQ209" i="47"/>
  <c r="AP209" i="47"/>
  <c r="BX170" i="47"/>
  <c r="BY170" i="47" s="1"/>
  <c r="AP193" i="47"/>
  <c r="AQ201" i="47"/>
  <c r="BX211" i="47"/>
  <c r="BY211" i="47" s="1"/>
  <c r="AL209" i="47"/>
  <c r="AX209" i="47" s="1"/>
  <c r="BX209" i="47"/>
  <c r="BY209" i="47" s="1"/>
  <c r="AO136" i="47"/>
  <c r="AN159" i="47"/>
  <c r="AP134" i="47"/>
  <c r="BX151" i="47"/>
  <c r="BY151" i="47" s="1"/>
  <c r="BX176" i="47"/>
  <c r="BY176" i="47" s="1"/>
  <c r="AR178" i="47"/>
  <c r="AS184" i="47"/>
  <c r="BX184" i="47"/>
  <c r="BY184" i="47" s="1"/>
  <c r="AR184" i="47"/>
  <c r="BX134" i="47"/>
  <c r="AN151" i="47"/>
  <c r="AL151" i="47"/>
  <c r="AX151" i="47" s="1"/>
  <c r="AP173" i="47"/>
  <c r="BX177" i="47"/>
  <c r="AR173" i="47"/>
  <c r="AO178" i="47"/>
  <c r="AL184" i="47"/>
  <c r="AX184" i="47" s="1"/>
  <c r="CF184" i="47"/>
  <c r="CG184" i="47" s="1"/>
  <c r="AN134" i="47"/>
  <c r="AR177" i="47"/>
  <c r="BX178" i="47"/>
  <c r="BY178" i="47" s="1"/>
  <c r="AJ184" i="47"/>
  <c r="AN211" i="47"/>
  <c r="AL192" i="47"/>
  <c r="AX192" i="47" s="1"/>
  <c r="AQ158" i="47"/>
  <c r="AR170" i="47"/>
  <c r="AO189" i="47"/>
  <c r="AR192" i="47"/>
  <c r="AQ224" i="47"/>
  <c r="AL224" i="47"/>
  <c r="AX224" i="47" s="1"/>
  <c r="BX224" i="47"/>
  <c r="AP224" i="47"/>
  <c r="AJ224" i="47"/>
  <c r="BC224" i="47"/>
  <c r="AS224" i="47"/>
  <c r="AO224" i="47"/>
  <c r="AR224" i="47"/>
  <c r="AN224" i="47"/>
  <c r="CF224" i="47"/>
  <c r="CG224" i="47" s="1"/>
  <c r="CF192" i="47"/>
  <c r="CG192" i="47" s="1"/>
  <c r="AP205" i="47"/>
  <c r="AS235" i="47"/>
  <c r="AO235" i="47"/>
  <c r="CF235" i="47"/>
  <c r="CG235" i="47" s="1"/>
  <c r="AR235" i="47"/>
  <c r="AN235" i="47"/>
  <c r="AQ235" i="47"/>
  <c r="AL235" i="47"/>
  <c r="AX235" i="47" s="1"/>
  <c r="AP235" i="47"/>
  <c r="BX235" i="47"/>
  <c r="AJ235" i="47"/>
  <c r="BX188" i="47"/>
  <c r="BY188" i="47" s="1"/>
  <c r="BX192" i="47"/>
  <c r="BY192" i="47" s="1"/>
  <c r="AQ189" i="47"/>
  <c r="CF214" i="47"/>
  <c r="CG214" i="47" s="1"/>
  <c r="BX225" i="47"/>
  <c r="AP225" i="47"/>
  <c r="AJ225" i="47"/>
  <c r="AS225" i="47"/>
  <c r="AO225" i="47"/>
  <c r="CF225" i="47"/>
  <c r="CG225" i="47" s="1"/>
  <c r="AR225" i="47"/>
  <c r="AN225" i="47"/>
  <c r="AQ225" i="47"/>
  <c r="AL225" i="47"/>
  <c r="BC225" i="47" s="1"/>
  <c r="AS187" i="47"/>
  <c r="AR198" i="47"/>
  <c r="AJ198" i="47"/>
  <c r="AQ198" i="47"/>
  <c r="AN70" i="47"/>
  <c r="AL134" i="47"/>
  <c r="BC134" i="47" s="1"/>
  <c r="AY134" i="47" s="1"/>
  <c r="CF134" i="47"/>
  <c r="CG134" i="47" s="1"/>
  <c r="AL154" i="47"/>
  <c r="AX154" i="47" s="1"/>
  <c r="AS151" i="47"/>
  <c r="AQ187" i="47"/>
  <c r="AQ178" i="47"/>
  <c r="AS178" i="47"/>
  <c r="AO196" i="47"/>
  <c r="BX196" i="47"/>
  <c r="BY196" i="47" s="1"/>
  <c r="AO198" i="47"/>
  <c r="AP198" i="47"/>
  <c r="BX205" i="47"/>
  <c r="BY205" i="47" s="1"/>
  <c r="AP214" i="47"/>
  <c r="AR214" i="47"/>
  <c r="BX124" i="47"/>
  <c r="BY124" i="47" s="1"/>
  <c r="AO134" i="47"/>
  <c r="AJ134" i="47"/>
  <c r="AQ134" i="47"/>
  <c r="AO151" i="47"/>
  <c r="AQ154" i="47"/>
  <c r="AP151" i="47"/>
  <c r="AP172" i="47"/>
  <c r="AN187" i="47"/>
  <c r="AN178" i="47"/>
  <c r="AP178" i="47"/>
  <c r="AN196" i="47"/>
  <c r="AS198" i="47"/>
  <c r="BX198" i="47"/>
  <c r="BY198" i="47" s="1"/>
  <c r="AO205" i="47"/>
  <c r="AQ205" i="47"/>
  <c r="AO214" i="47"/>
  <c r="AN214" i="47"/>
  <c r="AL214" i="47"/>
  <c r="BC214" i="47" s="1"/>
  <c r="BD214" i="47" s="1"/>
  <c r="BE214" i="47" s="1"/>
  <c r="AQ214" i="47"/>
  <c r="BX214" i="47"/>
  <c r="BY214" i="47" s="1"/>
  <c r="AS189" i="47"/>
  <c r="AP201" i="47"/>
  <c r="AO48" i="47"/>
  <c r="AJ144" i="47"/>
  <c r="CF156" i="47"/>
  <c r="CG156" i="47" s="1"/>
  <c r="AQ156" i="47"/>
  <c r="AO156" i="47"/>
  <c r="AN158" i="47"/>
  <c r="BX160" i="47"/>
  <c r="BY160" i="47" s="1"/>
  <c r="AQ180" i="47"/>
  <c r="AX189" i="47"/>
  <c r="AR189" i="47"/>
  <c r="AR193" i="47"/>
  <c r="AJ193" i="47"/>
  <c r="AS193" i="47"/>
  <c r="AQ188" i="47"/>
  <c r="AQ191" i="47"/>
  <c r="AN192" i="47"/>
  <c r="AJ192" i="47"/>
  <c r="AL204" i="47"/>
  <c r="AX204" i="47" s="1"/>
  <c r="CF204" i="47"/>
  <c r="CG204" i="47" s="1"/>
  <c r="AJ189" i="47"/>
  <c r="BX201" i="47"/>
  <c r="BY201" i="47" s="1"/>
  <c r="AR201" i="47"/>
  <c r="BX204" i="47"/>
  <c r="BY204" i="47" s="1"/>
  <c r="AO211" i="47"/>
  <c r="AQ211" i="47"/>
  <c r="AR211" i="47"/>
  <c r="CF189" i="47"/>
  <c r="CG189" i="47" s="1"/>
  <c r="AO191" i="47"/>
  <c r="AO192" i="47"/>
  <c r="AN201" i="47"/>
  <c r="BX189" i="47"/>
  <c r="BY189" i="47" s="1"/>
  <c r="AQ144" i="47"/>
  <c r="AL156" i="47"/>
  <c r="AX156" i="47" s="1"/>
  <c r="AP158" i="47"/>
  <c r="AS171" i="47"/>
  <c r="AP189" i="47"/>
  <c r="AN189" i="47"/>
  <c r="AN193" i="47"/>
  <c r="AQ193" i="47"/>
  <c r="AS188" i="47"/>
  <c r="AQ192" i="47"/>
  <c r="AS192" i="47"/>
  <c r="AQ204" i="47"/>
  <c r="AO204" i="47"/>
  <c r="AS201" i="47"/>
  <c r="AL201" i="47"/>
  <c r="AX201" i="47" s="1"/>
  <c r="CF201" i="47"/>
  <c r="CG201" i="47" s="1"/>
  <c r="AJ204" i="47"/>
  <c r="AP211" i="47"/>
  <c r="CF211" i="47"/>
  <c r="CG211" i="47" s="1"/>
  <c r="AS194" i="47"/>
  <c r="AP199" i="47"/>
  <c r="AJ132" i="47"/>
  <c r="AP144" i="47"/>
  <c r="AN144" i="47"/>
  <c r="AO162" i="47"/>
  <c r="BX172" i="47"/>
  <c r="BY172" i="47" s="1"/>
  <c r="AJ168" i="47"/>
  <c r="AN180" i="47"/>
  <c r="AL188" i="47"/>
  <c r="BC188" i="47" s="1"/>
  <c r="AY188" i="47" s="1"/>
  <c r="CF188" i="47"/>
  <c r="CG188" i="47" s="1"/>
  <c r="AN194" i="47"/>
  <c r="AL199" i="47"/>
  <c r="AX199" i="47" s="1"/>
  <c r="AQ199" i="47"/>
  <c r="AO199" i="47"/>
  <c r="BX199" i="47"/>
  <c r="BY199" i="47" s="1"/>
  <c r="AS210" i="47"/>
  <c r="AO210" i="47"/>
  <c r="AN210" i="47"/>
  <c r="AJ210" i="47"/>
  <c r="CF210" i="47"/>
  <c r="CG210" i="47" s="1"/>
  <c r="AR210" i="47"/>
  <c r="AL210" i="47"/>
  <c r="BC210" i="47" s="1"/>
  <c r="BX210" i="47"/>
  <c r="AQ210" i="47"/>
  <c r="AP210" i="47"/>
  <c r="BX213" i="47"/>
  <c r="AP213" i="47"/>
  <c r="AJ213" i="47"/>
  <c r="CF213" i="47"/>
  <c r="CG213" i="47" s="1"/>
  <c r="AS213" i="47"/>
  <c r="AN213" i="47"/>
  <c r="AR213" i="47"/>
  <c r="AL213" i="47"/>
  <c r="BC213" i="47" s="1"/>
  <c r="AQ213" i="47"/>
  <c r="AO213" i="47"/>
  <c r="CF168" i="47"/>
  <c r="CG168" i="47" s="1"/>
  <c r="CF199" i="47"/>
  <c r="CG199" i="47" s="1"/>
  <c r="AJ111" i="47"/>
  <c r="AO144" i="47"/>
  <c r="BX144" i="47"/>
  <c r="BY144" i="47" s="1"/>
  <c r="AR144" i="47"/>
  <c r="AP162" i="47"/>
  <c r="AJ180" i="47"/>
  <c r="AO179" i="47"/>
  <c r="AS190" i="47"/>
  <c r="AR188" i="47"/>
  <c r="AJ188" i="47"/>
  <c r="AJ194" i="47"/>
  <c r="AR194" i="47"/>
  <c r="AN199" i="47"/>
  <c r="AS199" i="47"/>
  <c r="AQ212" i="47"/>
  <c r="AL212" i="47"/>
  <c r="BC212" i="47" s="1"/>
  <c r="AP212" i="47"/>
  <c r="AS212" i="47"/>
  <c r="AO212" i="47"/>
  <c r="AN212" i="47"/>
  <c r="AJ212" i="47"/>
  <c r="BX212" i="47"/>
  <c r="CF212" i="47"/>
  <c r="CG212" i="47" s="1"/>
  <c r="AR212" i="47"/>
  <c r="AP96" i="47"/>
  <c r="AS144" i="47"/>
  <c r="AL144" i="47"/>
  <c r="BC144" i="47" s="1"/>
  <c r="AY144" i="47" s="1"/>
  <c r="AN176" i="47"/>
  <c r="AQ172" i="47"/>
  <c r="AQ183" i="47"/>
  <c r="AP180" i="47"/>
  <c r="AN188" i="47"/>
  <c r="AP188" i="47"/>
  <c r="CF198" i="47"/>
  <c r="CG198" i="47" s="1"/>
  <c r="AR199" i="47"/>
  <c r="AS205" i="47"/>
  <c r="AL205" i="47"/>
  <c r="BC205" i="47" s="1"/>
  <c r="AY205" i="47" s="1"/>
  <c r="AR130" i="47"/>
  <c r="AP120" i="47"/>
  <c r="AL139" i="47"/>
  <c r="BC139" i="47" s="1"/>
  <c r="BD139" i="47" s="1"/>
  <c r="BE139" i="47" s="1"/>
  <c r="AS156" i="47"/>
  <c r="AO160" i="47"/>
  <c r="AR158" i="47"/>
  <c r="AL160" i="47"/>
  <c r="BC160" i="47" s="1"/>
  <c r="AY160" i="47" s="1"/>
  <c r="AQ159" i="47"/>
  <c r="AJ173" i="47"/>
  <c r="AL177" i="47"/>
  <c r="AX177" i="47" s="1"/>
  <c r="CF177" i="47"/>
  <c r="CG177" i="47" s="1"/>
  <c r="CF176" i="47"/>
  <c r="CG176" i="47" s="1"/>
  <c r="AL173" i="47"/>
  <c r="BC173" i="47" s="1"/>
  <c r="AY173" i="47" s="1"/>
  <c r="CF173" i="47"/>
  <c r="CG173" i="47" s="1"/>
  <c r="AN169" i="47"/>
  <c r="AS180" i="47"/>
  <c r="BX180" i="47"/>
  <c r="BY180" i="47" s="1"/>
  <c r="AR180" i="47"/>
  <c r="BX183" i="47"/>
  <c r="BY183" i="47" s="1"/>
  <c r="AN191" i="47"/>
  <c r="AQ190" i="47"/>
  <c r="AN190" i="47"/>
  <c r="AP191" i="47"/>
  <c r="BX191" i="47"/>
  <c r="BY191" i="47" s="1"/>
  <c r="AQ194" i="47"/>
  <c r="AO194" i="47"/>
  <c r="CF194" i="47"/>
  <c r="CG194" i="47" s="1"/>
  <c r="AS208" i="47"/>
  <c r="AO208" i="47"/>
  <c r="CF208" i="47"/>
  <c r="CG208" i="47" s="1"/>
  <c r="AR208" i="47"/>
  <c r="AN208" i="47"/>
  <c r="AQ208" i="47"/>
  <c r="AL208" i="47"/>
  <c r="AX208" i="47" s="1"/>
  <c r="AP208" i="47"/>
  <c r="BX208" i="47"/>
  <c r="AJ208" i="47"/>
  <c r="BX203" i="47"/>
  <c r="AP203" i="47"/>
  <c r="AJ203" i="47"/>
  <c r="AS203" i="47"/>
  <c r="AO203" i="47"/>
  <c r="CF203" i="47"/>
  <c r="CG203" i="47" s="1"/>
  <c r="AR203" i="47"/>
  <c r="AN203" i="47"/>
  <c r="AQ203" i="47"/>
  <c r="AL203" i="47"/>
  <c r="BC203" i="47" s="1"/>
  <c r="AQ206" i="47"/>
  <c r="AL206" i="47"/>
  <c r="AX206" i="47" s="1"/>
  <c r="BX206" i="47"/>
  <c r="AP206" i="47"/>
  <c r="AJ206" i="47"/>
  <c r="AS206" i="47"/>
  <c r="AO206" i="47"/>
  <c r="AR206" i="47"/>
  <c r="AN206" i="47"/>
  <c r="CF206" i="47"/>
  <c r="CG206" i="47" s="1"/>
  <c r="AQ50" i="47"/>
  <c r="AN120" i="47"/>
  <c r="AS133" i="47"/>
  <c r="BX140" i="47"/>
  <c r="BY140" i="47" s="1"/>
  <c r="AP139" i="47"/>
  <c r="BX156" i="47"/>
  <c r="BY156" i="47" s="1"/>
  <c r="AL155" i="47"/>
  <c r="AX155" i="47" s="1"/>
  <c r="AS158" i="47"/>
  <c r="AR160" i="47"/>
  <c r="AQ177" i="47"/>
  <c r="AO177" i="47"/>
  <c r="AO176" i="47"/>
  <c r="AQ173" i="47"/>
  <c r="AO173" i="47"/>
  <c r="AJ179" i="47"/>
  <c r="AL180" i="47"/>
  <c r="BF180" i="47" s="1"/>
  <c r="CF180" i="47"/>
  <c r="CG180" i="47" s="1"/>
  <c r="AP190" i="47"/>
  <c r="BX190" i="47"/>
  <c r="BY190" i="47" s="1"/>
  <c r="AR190" i="47"/>
  <c r="AJ191" i="47"/>
  <c r="CF191" i="47"/>
  <c r="CG191" i="47" s="1"/>
  <c r="AP194" i="47"/>
  <c r="BX194" i="47"/>
  <c r="BY194" i="47" s="1"/>
  <c r="BX207" i="47"/>
  <c r="AP207" i="47"/>
  <c r="AJ207" i="47"/>
  <c r="AS207" i="47"/>
  <c r="AO207" i="47"/>
  <c r="CF207" i="47"/>
  <c r="CG207" i="47" s="1"/>
  <c r="AR207" i="47"/>
  <c r="AN207" i="47"/>
  <c r="AQ207" i="47"/>
  <c r="AL207" i="47"/>
  <c r="BC207" i="47" s="1"/>
  <c r="BC201" i="47"/>
  <c r="AQ202" i="47"/>
  <c r="AL202" i="47"/>
  <c r="AX202" i="47" s="1"/>
  <c r="BX202" i="47"/>
  <c r="AP202" i="47"/>
  <c r="AJ202" i="47"/>
  <c r="AS202" i="47"/>
  <c r="AO202" i="47"/>
  <c r="AR202" i="47"/>
  <c r="AN202" i="47"/>
  <c r="CF202" i="47"/>
  <c r="CG202" i="47" s="1"/>
  <c r="AL106" i="47"/>
  <c r="BC106" i="47" s="1"/>
  <c r="BD106" i="47" s="1"/>
  <c r="BE106" i="47" s="1"/>
  <c r="CF160" i="47"/>
  <c r="CG160" i="47" s="1"/>
  <c r="AJ177" i="47"/>
  <c r="AP177" i="47"/>
  <c r="AN177" i="47"/>
  <c r="AN173" i="47"/>
  <c r="AQ179" i="47"/>
  <c r="AS191" i="47"/>
  <c r="AL190" i="47"/>
  <c r="BC190" i="47" s="1"/>
  <c r="AY190" i="47" s="1"/>
  <c r="CF190" i="47"/>
  <c r="CG190" i="47" s="1"/>
  <c r="AR191" i="47"/>
  <c r="AS197" i="47"/>
  <c r="AO197" i="47"/>
  <c r="CF197" i="47"/>
  <c r="CG197" i="47" s="1"/>
  <c r="AR197" i="47"/>
  <c r="AL197" i="47"/>
  <c r="AX197" i="47" s="1"/>
  <c r="BX197" i="47"/>
  <c r="AQ197" i="47"/>
  <c r="AJ197" i="47"/>
  <c r="AP197" i="47"/>
  <c r="AN197" i="47"/>
  <c r="AQ163" i="47"/>
  <c r="AL83" i="47"/>
  <c r="BC83" i="47" s="1"/>
  <c r="AY83" i="47" s="1"/>
  <c r="CF124" i="47"/>
  <c r="CG124" i="47" s="1"/>
  <c r="AL133" i="47"/>
  <c r="AX133" i="47" s="1"/>
  <c r="AN164" i="47"/>
  <c r="CF163" i="47"/>
  <c r="CG163" i="47" s="1"/>
  <c r="AL175" i="47"/>
  <c r="BC175" i="47" s="1"/>
  <c r="AY175" i="47" s="1"/>
  <c r="BX171" i="47"/>
  <c r="BY171" i="47" s="1"/>
  <c r="BX169" i="47"/>
  <c r="BY169" i="47" s="1"/>
  <c r="AO169" i="47"/>
  <c r="AO183" i="47"/>
  <c r="AP179" i="47"/>
  <c r="AN179" i="47"/>
  <c r="AS179" i="47"/>
  <c r="AJ183" i="47"/>
  <c r="AQ83" i="47"/>
  <c r="AR137" i="47"/>
  <c r="AQ133" i="47"/>
  <c r="AQ135" i="47"/>
  <c r="AJ133" i="47"/>
  <c r="AP152" i="47"/>
  <c r="AS164" i="47"/>
  <c r="AP164" i="47"/>
  <c r="AR164" i="47"/>
  <c r="AQ160" i="47"/>
  <c r="AO159" i="47"/>
  <c r="AP169" i="47"/>
  <c r="AS174" i="47"/>
  <c r="AJ169" i="47"/>
  <c r="AJ174" i="47"/>
  <c r="AQ174" i="47"/>
  <c r="CF172" i="47"/>
  <c r="CG172" i="47" s="1"/>
  <c r="AS169" i="47"/>
  <c r="AP168" i="47"/>
  <c r="AR187" i="47"/>
  <c r="AN183" i="47"/>
  <c r="AS183" i="47"/>
  <c r="AR179" i="47"/>
  <c r="BX187" i="47"/>
  <c r="BY187" i="47" s="1"/>
  <c r="AR92" i="47"/>
  <c r="AS111" i="47"/>
  <c r="AQ136" i="47"/>
  <c r="AN133" i="47"/>
  <c r="BX133" i="47"/>
  <c r="BY133" i="47" s="1"/>
  <c r="AR151" i="47"/>
  <c r="AR156" i="47"/>
  <c r="AJ154" i="47"/>
  <c r="AJ156" i="47"/>
  <c r="AN154" i="47"/>
  <c r="AJ151" i="47"/>
  <c r="AN155" i="47"/>
  <c r="AJ163" i="47"/>
  <c r="BX164" i="47"/>
  <c r="BY164" i="47" s="1"/>
  <c r="CF164" i="47"/>
  <c r="CG164" i="47" s="1"/>
  <c r="AO158" i="47"/>
  <c r="AQ162" i="47"/>
  <c r="AJ160" i="47"/>
  <c r="AN160" i="47"/>
  <c r="AL159" i="47"/>
  <c r="AX159" i="47" s="1"/>
  <c r="AS159" i="47"/>
  <c r="AL176" i="47"/>
  <c r="BC176" i="47" s="1"/>
  <c r="BD176" i="47" s="1"/>
  <c r="BE176" i="47" s="1"/>
  <c r="AL172" i="47"/>
  <c r="BF172" i="47" s="1"/>
  <c r="AL168" i="47"/>
  <c r="AX168" i="47" s="1"/>
  <c r="AO174" i="47"/>
  <c r="AQ176" i="47"/>
  <c r="AS176" i="47"/>
  <c r="AP174" i="47"/>
  <c r="AO172" i="47"/>
  <c r="AR168" i="47"/>
  <c r="AL187" i="47"/>
  <c r="BC187" i="47" s="1"/>
  <c r="AY187" i="47" s="1"/>
  <c r="CF187" i="47"/>
  <c r="CG187" i="47" s="1"/>
  <c r="AL183" i="47"/>
  <c r="BC183" i="47" s="1"/>
  <c r="AY183" i="47" s="1"/>
  <c r="AR183" i="47"/>
  <c r="BX179" i="47"/>
  <c r="BY179" i="47" s="1"/>
  <c r="AL179" i="47"/>
  <c r="AX179" i="47" s="1"/>
  <c r="AJ187" i="47"/>
  <c r="CF178" i="47"/>
  <c r="CG178" i="47" s="1"/>
  <c r="BY193" i="47"/>
  <c r="AJ21" i="47"/>
  <c r="AO131" i="47"/>
  <c r="BX152" i="47"/>
  <c r="BY152" i="47" s="1"/>
  <c r="AN152" i="47"/>
  <c r="AL171" i="47"/>
  <c r="AX171" i="47" s="1"/>
  <c r="CF170" i="47"/>
  <c r="CG170" i="47" s="1"/>
  <c r="AO83" i="47"/>
  <c r="AP88" i="47"/>
  <c r="AJ83" i="47"/>
  <c r="AR115" i="47"/>
  <c r="AS123" i="47"/>
  <c r="CF135" i="47"/>
  <c r="CG135" i="47" s="1"/>
  <c r="AL137" i="47"/>
  <c r="BC137" i="47" s="1"/>
  <c r="AY137" i="47" s="1"/>
  <c r="AJ135" i="47"/>
  <c r="AP131" i="47"/>
  <c r="BX147" i="47"/>
  <c r="BY147" i="47" s="1"/>
  <c r="AS152" i="47"/>
  <c r="AP150" i="47"/>
  <c r="AQ150" i="47"/>
  <c r="AO155" i="47"/>
  <c r="AP155" i="47"/>
  <c r="AP163" i="47"/>
  <c r="AN163" i="47"/>
  <c r="AS163" i="47"/>
  <c r="AO175" i="47"/>
  <c r="AP175" i="47"/>
  <c r="AR171" i="47"/>
  <c r="AJ171" i="47"/>
  <c r="AQ171" i="47"/>
  <c r="CF175" i="47"/>
  <c r="CG175" i="47" s="1"/>
  <c r="AO170" i="47"/>
  <c r="AN172" i="47"/>
  <c r="AS172" i="47"/>
  <c r="AJ170" i="47"/>
  <c r="AQ170" i="47"/>
  <c r="AL169" i="47"/>
  <c r="BF169" i="47" s="1"/>
  <c r="AR169" i="47"/>
  <c r="AQ168" i="47"/>
  <c r="AO168" i="47"/>
  <c r="BX168" i="47"/>
  <c r="BY168" i="47" s="1"/>
  <c r="AQ181" i="47"/>
  <c r="AL181" i="47"/>
  <c r="AX181" i="47" s="1"/>
  <c r="BX181" i="47"/>
  <c r="AP181" i="47"/>
  <c r="AJ181" i="47"/>
  <c r="AS181" i="47"/>
  <c r="AO181" i="47"/>
  <c r="AR181" i="47"/>
  <c r="AN181" i="47"/>
  <c r="CF181" i="47"/>
  <c r="CG181" i="47" s="1"/>
  <c r="BX182" i="47"/>
  <c r="AP182" i="47"/>
  <c r="AJ182" i="47"/>
  <c r="AS182" i="47"/>
  <c r="AO182" i="47"/>
  <c r="CF182" i="47"/>
  <c r="CG182" i="47" s="1"/>
  <c r="AR182" i="47"/>
  <c r="AN182" i="47"/>
  <c r="AQ182" i="47"/>
  <c r="AL182" i="47"/>
  <c r="BC182" i="47" s="1"/>
  <c r="AR140" i="47"/>
  <c r="AR152" i="47"/>
  <c r="AO152" i="47"/>
  <c r="AS150" i="47"/>
  <c r="AL150" i="47"/>
  <c r="AX150" i="47" s="1"/>
  <c r="CF150" i="47"/>
  <c r="CG150" i="47" s="1"/>
  <c r="CF155" i="47"/>
  <c r="CG155" i="47" s="1"/>
  <c r="AO163" i="47"/>
  <c r="AR175" i="47"/>
  <c r="AJ175" i="47"/>
  <c r="AQ175" i="47"/>
  <c r="CF171" i="47"/>
  <c r="CG171" i="47" s="1"/>
  <c r="AL170" i="47"/>
  <c r="AX170" i="47" s="1"/>
  <c r="BX186" i="47"/>
  <c r="AP186" i="47"/>
  <c r="AJ186" i="47"/>
  <c r="AS186" i="47"/>
  <c r="AO186" i="47"/>
  <c r="CF186" i="47"/>
  <c r="CG186" i="47" s="1"/>
  <c r="AR186" i="47"/>
  <c r="AN186" i="47"/>
  <c r="AQ186" i="47"/>
  <c r="AL186" i="47"/>
  <c r="BC186" i="47" s="1"/>
  <c r="AQ185" i="47"/>
  <c r="AL185" i="47"/>
  <c r="AX185" i="47" s="1"/>
  <c r="BX185" i="47"/>
  <c r="AP185" i="47"/>
  <c r="AJ185" i="47"/>
  <c r="AS185" i="47"/>
  <c r="AO185" i="47"/>
  <c r="AR185" i="47"/>
  <c r="CF185" i="47"/>
  <c r="CG185" i="47" s="1"/>
  <c r="AN185" i="47"/>
  <c r="AR96" i="47"/>
  <c r="BX83" i="47"/>
  <c r="BY83" i="47" s="1"/>
  <c r="CF99" i="47"/>
  <c r="CG99" i="47" s="1"/>
  <c r="AQ137" i="47"/>
  <c r="AS136" i="47"/>
  <c r="AO133" i="47"/>
  <c r="AL135" i="47"/>
  <c r="BC135" i="47" s="1"/>
  <c r="BD135" i="47" s="1"/>
  <c r="BE135" i="47" s="1"/>
  <c r="AL147" i="47"/>
  <c r="AX147" i="47" s="1"/>
  <c r="AR139" i="47"/>
  <c r="AP133" i="47"/>
  <c r="AO140" i="47"/>
  <c r="AO154" i="47"/>
  <c r="BX154" i="47"/>
  <c r="BY154" i="47" s="1"/>
  <c r="AS154" i="47"/>
  <c r="AJ150" i="47"/>
  <c r="AR155" i="47"/>
  <c r="BX155" i="47"/>
  <c r="BY155" i="47" s="1"/>
  <c r="BX163" i="47"/>
  <c r="BY163" i="47" s="1"/>
  <c r="AJ164" i="47"/>
  <c r="AQ164" i="47"/>
  <c r="AP160" i="47"/>
  <c r="CF159" i="47"/>
  <c r="CG159" i="47" s="1"/>
  <c r="AL163" i="47"/>
  <c r="BF163" i="47" s="1"/>
  <c r="AS175" i="47"/>
  <c r="BX175" i="47"/>
  <c r="BY175" i="47" s="1"/>
  <c r="AO171" i="47"/>
  <c r="AP171" i="47"/>
  <c r="AS170" i="47"/>
  <c r="AR176" i="47"/>
  <c r="AR172" i="47"/>
  <c r="AP170" i="47"/>
  <c r="AQ169" i="47"/>
  <c r="AN168" i="47"/>
  <c r="BY173" i="47"/>
  <c r="AL91" i="47"/>
  <c r="AX91" i="47" s="1"/>
  <c r="AO92" i="47"/>
  <c r="AQ113" i="47"/>
  <c r="AN109" i="47"/>
  <c r="AL113" i="47"/>
  <c r="BC113" i="47" s="1"/>
  <c r="AY113" i="47" s="1"/>
  <c r="AS115" i="47"/>
  <c r="AN110" i="47"/>
  <c r="BX120" i="47"/>
  <c r="BY120" i="47" s="1"/>
  <c r="AR120" i="47"/>
  <c r="AP123" i="47"/>
  <c r="AO120" i="47"/>
  <c r="AP136" i="47"/>
  <c r="CF133" i="47"/>
  <c r="CG133" i="47" s="1"/>
  <c r="AR135" i="47"/>
  <c r="AS140" i="47"/>
  <c r="AL140" i="47"/>
  <c r="AX140" i="47" s="1"/>
  <c r="CF140" i="47"/>
  <c r="CG140" i="47" s="1"/>
  <c r="AN156" i="47"/>
  <c r="AR153" i="47"/>
  <c r="AS155" i="47"/>
  <c r="AJ155" i="47"/>
  <c r="CF158" i="47"/>
  <c r="CG158" i="47" s="1"/>
  <c r="AN162" i="47"/>
  <c r="AS162" i="47"/>
  <c r="BX162" i="47"/>
  <c r="BY162" i="47" s="1"/>
  <c r="AP159" i="47"/>
  <c r="AO109" i="47"/>
  <c r="BX115" i="47"/>
  <c r="BY115" i="47" s="1"/>
  <c r="AR110" i="47"/>
  <c r="AL120" i="47"/>
  <c r="AX120" i="47" s="1"/>
  <c r="CF120" i="47"/>
  <c r="CG120" i="47" s="1"/>
  <c r="AL123" i="47"/>
  <c r="AX123" i="47" s="1"/>
  <c r="AJ140" i="47"/>
  <c r="AQ140" i="47"/>
  <c r="BX153" i="47"/>
  <c r="BY153" i="47" s="1"/>
  <c r="CF153" i="47"/>
  <c r="CG153" i="47" s="1"/>
  <c r="AL162" i="47"/>
  <c r="AX162" i="47" s="1"/>
  <c r="AX164" i="47"/>
  <c r="AR162" i="47"/>
  <c r="BX159" i="47"/>
  <c r="BY159" i="47" s="1"/>
  <c r="AJ159" i="47"/>
  <c r="BY177" i="47"/>
  <c r="AO110" i="47"/>
  <c r="AN115" i="47"/>
  <c r="AJ120" i="47"/>
  <c r="AQ120" i="47"/>
  <c r="CF123" i="47"/>
  <c r="CG123" i="47" s="1"/>
  <c r="AJ130" i="47"/>
  <c r="AP140" i="47"/>
  <c r="CF162" i="47"/>
  <c r="CG162" i="47" s="1"/>
  <c r="AL158" i="47"/>
  <c r="BC158" i="47" s="1"/>
  <c r="AY158" i="47" s="1"/>
  <c r="AQ161" i="47"/>
  <c r="AL161" i="47"/>
  <c r="AX161" i="47" s="1"/>
  <c r="BX161" i="47"/>
  <c r="AP161" i="47"/>
  <c r="AJ161" i="47"/>
  <c r="AS161" i="47"/>
  <c r="AO161" i="47"/>
  <c r="AR161" i="47"/>
  <c r="AN161" i="47"/>
  <c r="CF161" i="47"/>
  <c r="CG161" i="47" s="1"/>
  <c r="AL99" i="47"/>
  <c r="BC99" i="47" s="1"/>
  <c r="BD99" i="47" s="1"/>
  <c r="BE99" i="47" s="1"/>
  <c r="AJ99" i="47"/>
  <c r="CF130" i="47"/>
  <c r="CG130" i="47" s="1"/>
  <c r="AQ139" i="47"/>
  <c r="AO50" i="47"/>
  <c r="AS60" i="47"/>
  <c r="CF60" i="47"/>
  <c r="CG60" i="47" s="1"/>
  <c r="AS96" i="47"/>
  <c r="AQ99" i="47"/>
  <c r="BX98" i="47"/>
  <c r="BY98" i="47" s="1"/>
  <c r="AR111" i="47"/>
  <c r="AP99" i="47"/>
  <c r="AL130" i="47"/>
  <c r="BC130" i="47" s="1"/>
  <c r="AY130" i="47" s="1"/>
  <c r="AR147" i="47"/>
  <c r="AR143" i="47"/>
  <c r="AO139" i="47"/>
  <c r="AJ153" i="47"/>
  <c r="AJ139" i="47"/>
  <c r="AL153" i="47"/>
  <c r="AX153" i="47" s="1"/>
  <c r="AO153" i="47"/>
  <c r="AQ152" i="47"/>
  <c r="CF152" i="47"/>
  <c r="CG152" i="47" s="1"/>
  <c r="AL152" i="47"/>
  <c r="BF152" i="47" s="1"/>
  <c r="AY164" i="47"/>
  <c r="BD164" i="47"/>
  <c r="BE164" i="47" s="1"/>
  <c r="AQ165" i="47"/>
  <c r="AL165" i="47"/>
  <c r="AX165" i="47" s="1"/>
  <c r="BX165" i="47"/>
  <c r="AP165" i="47"/>
  <c r="AJ165" i="47"/>
  <c r="BC165" i="47"/>
  <c r="AS165" i="47"/>
  <c r="AO165" i="47"/>
  <c r="AN165" i="47"/>
  <c r="CF165" i="47"/>
  <c r="CG165" i="47" s="1"/>
  <c r="AR165" i="47"/>
  <c r="AS167" i="47"/>
  <c r="AO167" i="47"/>
  <c r="CF167" i="47"/>
  <c r="CG167" i="47" s="1"/>
  <c r="AR167" i="47"/>
  <c r="AN167" i="47"/>
  <c r="AQ167" i="47"/>
  <c r="AL167" i="47"/>
  <c r="BC167" i="47" s="1"/>
  <c r="BX167" i="47"/>
  <c r="AP167" i="47"/>
  <c r="AJ167" i="47"/>
  <c r="AN96" i="47"/>
  <c r="BX96" i="47"/>
  <c r="BY96" i="47" s="1"/>
  <c r="AO99" i="47"/>
  <c r="AQ114" i="47"/>
  <c r="AQ111" i="47"/>
  <c r="AP132" i="47"/>
  <c r="CF139" i="47"/>
  <c r="CG139" i="47" s="1"/>
  <c r="AP50" i="47"/>
  <c r="AL96" i="47"/>
  <c r="AX96" i="47" s="1"/>
  <c r="CF96" i="47"/>
  <c r="CG96" i="47" s="1"/>
  <c r="AR99" i="47"/>
  <c r="AQ104" i="47"/>
  <c r="AN139" i="47"/>
  <c r="AS139" i="47"/>
  <c r="AQ153" i="47"/>
  <c r="AP153" i="47"/>
  <c r="AN153" i="47"/>
  <c r="BX166" i="47"/>
  <c r="AP166" i="47"/>
  <c r="AJ166" i="47"/>
  <c r="AS166" i="47"/>
  <c r="AO166" i="47"/>
  <c r="CF166" i="47"/>
  <c r="CG166" i="47" s="1"/>
  <c r="AR166" i="47"/>
  <c r="AN166" i="47"/>
  <c r="AQ166" i="47"/>
  <c r="AL166" i="47"/>
  <c r="BC166" i="47" s="1"/>
  <c r="BX44" i="47"/>
  <c r="BY44" i="47" s="1"/>
  <c r="AL78" i="47"/>
  <c r="AX78" i="47" s="1"/>
  <c r="CF78" i="47"/>
  <c r="CG78" i="47" s="1"/>
  <c r="AN102" i="47"/>
  <c r="BX102" i="47"/>
  <c r="BY102" i="47" s="1"/>
  <c r="AP143" i="47"/>
  <c r="BX143" i="47"/>
  <c r="BY143" i="47" s="1"/>
  <c r="AJ143" i="47"/>
  <c r="AO143" i="47"/>
  <c r="CF143" i="47"/>
  <c r="CG143" i="47" s="1"/>
  <c r="AQ143" i="47"/>
  <c r="AO114" i="47"/>
  <c r="AN103" i="47"/>
  <c r="AO103" i="47"/>
  <c r="BX114" i="47"/>
  <c r="BY114" i="47" s="1"/>
  <c r="BX117" i="47"/>
  <c r="BY117" i="47" s="1"/>
  <c r="AN117" i="47"/>
  <c r="AQ117" i="47"/>
  <c r="AJ117" i="47"/>
  <c r="AN124" i="47"/>
  <c r="AR124" i="47"/>
  <c r="AS124" i="47"/>
  <c r="AL124" i="47"/>
  <c r="AX124" i="47" s="1"/>
  <c r="BX119" i="47"/>
  <c r="BY119" i="47" s="1"/>
  <c r="AR119" i="47"/>
  <c r="AN119" i="47"/>
  <c r="AL132" i="47"/>
  <c r="BC132" i="47" s="1"/>
  <c r="BD132" i="47" s="1"/>
  <c r="BE132" i="47" s="1"/>
  <c r="AQ132" i="47"/>
  <c r="AO132" i="47"/>
  <c r="AS143" i="47"/>
  <c r="AP147" i="47"/>
  <c r="AJ147" i="47"/>
  <c r="AS147" i="47"/>
  <c r="AN147" i="47"/>
  <c r="AO147" i="47"/>
  <c r="AQ147" i="47"/>
  <c r="AS157" i="47"/>
  <c r="AO157" i="47"/>
  <c r="CF157" i="47"/>
  <c r="CG157" i="47" s="1"/>
  <c r="AR157" i="47"/>
  <c r="AN157" i="47"/>
  <c r="AL157" i="47"/>
  <c r="BC157" i="47" s="1"/>
  <c r="AQ157" i="47"/>
  <c r="BX157" i="47"/>
  <c r="AJ157" i="47"/>
  <c r="AP157" i="47"/>
  <c r="AL102" i="47"/>
  <c r="BC102" i="47" s="1"/>
  <c r="BD102" i="47" s="1"/>
  <c r="BE102" i="47" s="1"/>
  <c r="AP102" i="47"/>
  <c r="AO102" i="47"/>
  <c r="AQ102" i="47"/>
  <c r="AJ102" i="47"/>
  <c r="CF102" i="47"/>
  <c r="CG102" i="47" s="1"/>
  <c r="AR57" i="47"/>
  <c r="AJ85" i="47"/>
  <c r="AL82" i="47"/>
  <c r="BC82" i="47" s="1"/>
  <c r="BD82" i="47" s="1"/>
  <c r="BE82" i="47" s="1"/>
  <c r="BX82" i="47"/>
  <c r="BY82" i="47" s="1"/>
  <c r="AL97" i="47"/>
  <c r="BC97" i="47" s="1"/>
  <c r="BD97" i="47" s="1"/>
  <c r="BE97" i="47" s="1"/>
  <c r="AS97" i="47"/>
  <c r="AP114" i="47"/>
  <c r="CF114" i="47"/>
  <c r="CG114" i="47" s="1"/>
  <c r="AL114" i="47"/>
  <c r="AX114" i="47" s="1"/>
  <c r="AR114" i="47"/>
  <c r="AS114" i="47"/>
  <c r="AJ114" i="47"/>
  <c r="AJ68" i="47"/>
  <c r="AJ90" i="47"/>
  <c r="AS102" i="47"/>
  <c r="AR83" i="47"/>
  <c r="AN83" i="47"/>
  <c r="AS117" i="47"/>
  <c r="AS119" i="47"/>
  <c r="BX123" i="47"/>
  <c r="BY123" i="47" s="1"/>
  <c r="AR123" i="47"/>
  <c r="AN123" i="47"/>
  <c r="AP115" i="47"/>
  <c r="CF115" i="47"/>
  <c r="CG115" i="47" s="1"/>
  <c r="AQ115" i="47"/>
  <c r="AJ115" i="47"/>
  <c r="AO115" i="47"/>
  <c r="AR132" i="47"/>
  <c r="AN130" i="47"/>
  <c r="BX130" i="47"/>
  <c r="BY130" i="47" s="1"/>
  <c r="AO130" i="47"/>
  <c r="AP130" i="47"/>
  <c r="AS130" i="47"/>
  <c r="AL143" i="47"/>
  <c r="BC143" i="47" s="1"/>
  <c r="BD143" i="47" s="1"/>
  <c r="BE143" i="47" s="1"/>
  <c r="AS149" i="47"/>
  <c r="AO149" i="47"/>
  <c r="CF149" i="47"/>
  <c r="CG149" i="47" s="1"/>
  <c r="AR149" i="47"/>
  <c r="AN149" i="47"/>
  <c r="AP149" i="47"/>
  <c r="BX149" i="47"/>
  <c r="AJ149" i="47"/>
  <c r="AL149" i="47"/>
  <c r="BC149" i="47" s="1"/>
  <c r="AQ149" i="47"/>
  <c r="AO96" i="47"/>
  <c r="AQ96" i="47"/>
  <c r="AN99" i="47"/>
  <c r="AS99" i="47"/>
  <c r="AL111" i="47"/>
  <c r="BC111" i="47" s="1"/>
  <c r="AY111" i="47" s="1"/>
  <c r="CF131" i="47"/>
  <c r="CG131" i="47" s="1"/>
  <c r="AN136" i="47"/>
  <c r="BX136" i="47"/>
  <c r="BY136" i="47" s="1"/>
  <c r="BX148" i="47"/>
  <c r="AP148" i="47"/>
  <c r="AJ148" i="47"/>
  <c r="AS148" i="47"/>
  <c r="AO148" i="47"/>
  <c r="AN148" i="47"/>
  <c r="AR148" i="47"/>
  <c r="CF148" i="47"/>
  <c r="CG148" i="47" s="1"/>
  <c r="AL148" i="47"/>
  <c r="AX148" i="47" s="1"/>
  <c r="AQ148" i="47"/>
  <c r="BX142" i="47"/>
  <c r="AP142" i="47"/>
  <c r="AJ142" i="47"/>
  <c r="AS142" i="47"/>
  <c r="AO142" i="47"/>
  <c r="CF142" i="47"/>
  <c r="CG142" i="47" s="1"/>
  <c r="AR142" i="47"/>
  <c r="AN142" i="47"/>
  <c r="AQ142" i="47"/>
  <c r="AL142" i="47"/>
  <c r="AX142" i="47" s="1"/>
  <c r="AL80" i="47"/>
  <c r="BC80" i="47" s="1"/>
  <c r="AY80" i="47" s="1"/>
  <c r="AJ78" i="47"/>
  <c r="AL88" i="47"/>
  <c r="BC88" i="47" s="1"/>
  <c r="BD88" i="47" s="1"/>
  <c r="BE88" i="47" s="1"/>
  <c r="BX88" i="47"/>
  <c r="BY88" i="47" s="1"/>
  <c r="AJ106" i="47"/>
  <c r="AQ98" i="47"/>
  <c r="AN88" i="47"/>
  <c r="AS100" i="47"/>
  <c r="AP137" i="47"/>
  <c r="AJ137" i="47"/>
  <c r="BX146" i="47"/>
  <c r="AP146" i="47"/>
  <c r="AJ146" i="47"/>
  <c r="AS146" i="47"/>
  <c r="AO146" i="47"/>
  <c r="CF146" i="47"/>
  <c r="CG146" i="47" s="1"/>
  <c r="AR146" i="47"/>
  <c r="AN146" i="47"/>
  <c r="AQ146" i="47"/>
  <c r="AL146" i="47"/>
  <c r="BC146" i="47" s="1"/>
  <c r="AQ145" i="47"/>
  <c r="AL145" i="47"/>
  <c r="AX145" i="47" s="1"/>
  <c r="BX145" i="47"/>
  <c r="AP145" i="47"/>
  <c r="AJ145" i="47"/>
  <c r="AS145" i="47"/>
  <c r="AO145" i="47"/>
  <c r="AN145" i="47"/>
  <c r="CF145" i="47"/>
  <c r="CG145" i="47" s="1"/>
  <c r="AR145" i="47"/>
  <c r="AO21" i="47"/>
  <c r="AQ48" i="47"/>
  <c r="CF80" i="47"/>
  <c r="CG80" i="47" s="1"/>
  <c r="BX78" i="47"/>
  <c r="BY78" i="47" s="1"/>
  <c r="AQ88" i="47"/>
  <c r="CF88" i="47"/>
  <c r="CG88" i="47" s="1"/>
  <c r="CF106" i="47"/>
  <c r="CG106" i="47" s="1"/>
  <c r="AP106" i="47"/>
  <c r="AO98" i="47"/>
  <c r="AS88" i="47"/>
  <c r="BX100" i="47"/>
  <c r="BY100" i="47" s="1"/>
  <c r="AR117" i="47"/>
  <c r="AP117" i="47"/>
  <c r="AL119" i="47"/>
  <c r="AX119" i="47" s="1"/>
  <c r="CF119" i="47"/>
  <c r="CG119" i="47" s="1"/>
  <c r="AJ119" i="47"/>
  <c r="AJ124" i="47"/>
  <c r="AQ124" i="47"/>
  <c r="AO137" i="47"/>
  <c r="AR136" i="47"/>
  <c r="AO135" i="47"/>
  <c r="AP135" i="47"/>
  <c r="AL131" i="47"/>
  <c r="AX131" i="47" s="1"/>
  <c r="AQ141" i="47"/>
  <c r="AL141" i="47"/>
  <c r="AX141" i="47" s="1"/>
  <c r="BX141" i="47"/>
  <c r="AP141" i="47"/>
  <c r="AJ141" i="47"/>
  <c r="AS141" i="47"/>
  <c r="AO141" i="47"/>
  <c r="AN141" i="47"/>
  <c r="CF141" i="47"/>
  <c r="CG141" i="47" s="1"/>
  <c r="AR141" i="47"/>
  <c r="AO88" i="47"/>
  <c r="AR106" i="47"/>
  <c r="AS131" i="47"/>
  <c r="BX131" i="47"/>
  <c r="BY131" i="47" s="1"/>
  <c r="AP54" i="47"/>
  <c r="AN64" i="47"/>
  <c r="AR78" i="47"/>
  <c r="AN91" i="47"/>
  <c r="AJ88" i="47"/>
  <c r="AP90" i="47"/>
  <c r="AQ106" i="47"/>
  <c r="AS98" i="47"/>
  <c r="AJ104" i="47"/>
  <c r="AQ100" i="47"/>
  <c r="AO117" i="47"/>
  <c r="AL117" i="47"/>
  <c r="AX117" i="47" s="1"/>
  <c r="AQ119" i="47"/>
  <c r="AO119" i="47"/>
  <c r="AQ123" i="47"/>
  <c r="AO123" i="47"/>
  <c r="AP124" i="47"/>
  <c r="BX137" i="47"/>
  <c r="BY137" i="47" s="1"/>
  <c r="AN137" i="47"/>
  <c r="AS137" i="47"/>
  <c r="CF136" i="47"/>
  <c r="CG136" i="47" s="1"/>
  <c r="AJ136" i="47"/>
  <c r="AN132" i="47"/>
  <c r="AS132" i="47"/>
  <c r="BX132" i="47"/>
  <c r="BY132" i="47" s="1"/>
  <c r="AS135" i="47"/>
  <c r="BX135" i="47"/>
  <c r="BY135" i="47" s="1"/>
  <c r="AR131" i="47"/>
  <c r="AJ131" i="47"/>
  <c r="AQ131" i="47"/>
  <c r="BX138" i="47"/>
  <c r="AP138" i="47"/>
  <c r="AJ138" i="47"/>
  <c r="AS138" i="47"/>
  <c r="AO138" i="47"/>
  <c r="CF138" i="47"/>
  <c r="CG138" i="47" s="1"/>
  <c r="AR138" i="47"/>
  <c r="AN138" i="47"/>
  <c r="AQ138" i="47"/>
  <c r="AL138" i="47"/>
  <c r="BC138" i="47" s="1"/>
  <c r="AL35" i="47"/>
  <c r="BC35" i="47" s="1"/>
  <c r="BD35" i="47" s="1"/>
  <c r="BE35" i="47" s="1"/>
  <c r="AR59" i="47"/>
  <c r="AO64" i="47"/>
  <c r="AL60" i="47"/>
  <c r="AX60" i="47" s="1"/>
  <c r="AS64" i="47"/>
  <c r="AJ76" i="47"/>
  <c r="AO80" i="47"/>
  <c r="AN82" i="47"/>
  <c r="AJ80" i="47"/>
  <c r="AQ80" i="47"/>
  <c r="AR79" i="47"/>
  <c r="AP97" i="47"/>
  <c r="AJ91" i="47"/>
  <c r="AS91" i="47"/>
  <c r="AQ91" i="47"/>
  <c r="AQ94" i="47"/>
  <c r="AN98" i="47"/>
  <c r="AP104" i="47"/>
  <c r="AN104" i="47"/>
  <c r="AJ100" i="47"/>
  <c r="AN100" i="47"/>
  <c r="AO111" i="47"/>
  <c r="AS109" i="47"/>
  <c r="CF111" i="47"/>
  <c r="CG111" i="47" s="1"/>
  <c r="AP111" i="47"/>
  <c r="AJ110" i="47"/>
  <c r="AS129" i="47"/>
  <c r="AO129" i="47"/>
  <c r="CF129" i="47"/>
  <c r="CG129" i="47" s="1"/>
  <c r="AR129" i="47"/>
  <c r="AN129" i="47"/>
  <c r="AQ129" i="47"/>
  <c r="AL129" i="47"/>
  <c r="AX129" i="47" s="1"/>
  <c r="AP129" i="47"/>
  <c r="BX129" i="47"/>
  <c r="AJ129" i="47"/>
  <c r="BX35" i="47"/>
  <c r="BY35" i="47" s="1"/>
  <c r="AP64" i="47"/>
  <c r="BX60" i="47"/>
  <c r="BY60" i="47" s="1"/>
  <c r="AQ60" i="47"/>
  <c r="AL74" i="47"/>
  <c r="BC74" i="47" s="1"/>
  <c r="AY74" i="47" s="1"/>
  <c r="AS82" i="47"/>
  <c r="AP80" i="47"/>
  <c r="AN80" i="47"/>
  <c r="CF97" i="47"/>
  <c r="CG97" i="47" s="1"/>
  <c r="AO97" i="47"/>
  <c r="BX91" i="47"/>
  <c r="BY91" i="47" s="1"/>
  <c r="AR91" i="47"/>
  <c r="AR98" i="47"/>
  <c r="AP98" i="47"/>
  <c r="AS104" i="47"/>
  <c r="BX104" i="47"/>
  <c r="BY104" i="47" s="1"/>
  <c r="AR104" i="47"/>
  <c r="AP100" i="47"/>
  <c r="AR100" i="47"/>
  <c r="AN111" i="47"/>
  <c r="BX110" i="47"/>
  <c r="BY110" i="47" s="1"/>
  <c r="BX128" i="47"/>
  <c r="AP128" i="47"/>
  <c r="AJ128" i="47"/>
  <c r="AS128" i="47"/>
  <c r="AO128" i="47"/>
  <c r="CF128" i="47"/>
  <c r="CG128" i="47" s="1"/>
  <c r="AR128" i="47"/>
  <c r="AN128" i="47"/>
  <c r="AQ128" i="47"/>
  <c r="AL128" i="47"/>
  <c r="BC128" i="47" s="1"/>
  <c r="AO60" i="47"/>
  <c r="AJ64" i="47"/>
  <c r="AJ60" i="47"/>
  <c r="AN60" i="47"/>
  <c r="AQ76" i="47"/>
  <c r="BX80" i="47"/>
  <c r="BY80" i="47" s="1"/>
  <c r="AR80" i="47"/>
  <c r="CF91" i="47"/>
  <c r="CG91" i="47" s="1"/>
  <c r="AO91" i="47"/>
  <c r="AO104" i="47"/>
  <c r="AL104" i="47"/>
  <c r="AX104" i="47" s="1"/>
  <c r="BY134" i="47"/>
  <c r="AO61" i="47"/>
  <c r="BX113" i="47"/>
  <c r="BY113" i="47" s="1"/>
  <c r="AJ113" i="47"/>
  <c r="AL116" i="47"/>
  <c r="BF116" i="47" s="1"/>
  <c r="CF116" i="47"/>
  <c r="CG116" i="47" s="1"/>
  <c r="AN26" i="47"/>
  <c r="AP21" i="47"/>
  <c r="CF54" i="47"/>
  <c r="CG54" i="47" s="1"/>
  <c r="AS65" i="47"/>
  <c r="AP73" i="47"/>
  <c r="AO73" i="47"/>
  <c r="AJ84" i="47"/>
  <c r="AS81" i="47"/>
  <c r="AR90" i="47"/>
  <c r="AS103" i="47"/>
  <c r="AR116" i="47"/>
  <c r="AN116" i="47"/>
  <c r="AJ116" i="47"/>
  <c r="AN113" i="47"/>
  <c r="AS113" i="47"/>
  <c r="BX109" i="47"/>
  <c r="BY109" i="47" s="1"/>
  <c r="AQ109" i="47"/>
  <c r="AJ109" i="47"/>
  <c r="BX126" i="47"/>
  <c r="AP126" i="47"/>
  <c r="AJ126" i="47"/>
  <c r="AS126" i="47"/>
  <c r="AO126" i="47"/>
  <c r="CF126" i="47"/>
  <c r="CG126" i="47" s="1"/>
  <c r="AR126" i="47"/>
  <c r="AN126" i="47"/>
  <c r="AQ126" i="47"/>
  <c r="AL126" i="47"/>
  <c r="BC126" i="47" s="1"/>
  <c r="BX122" i="47"/>
  <c r="AP122" i="47"/>
  <c r="AJ122" i="47"/>
  <c r="AS122" i="47"/>
  <c r="AO122" i="47"/>
  <c r="CF122" i="47"/>
  <c r="CG122" i="47" s="1"/>
  <c r="AR122" i="47"/>
  <c r="AN122" i="47"/>
  <c r="AQ122" i="47"/>
  <c r="AL122" i="47"/>
  <c r="BC122" i="47" s="1"/>
  <c r="AQ121" i="47"/>
  <c r="AL121" i="47"/>
  <c r="AX121" i="47" s="1"/>
  <c r="BX121" i="47"/>
  <c r="AP121" i="47"/>
  <c r="AJ121" i="47"/>
  <c r="AS121" i="47"/>
  <c r="AO121" i="47"/>
  <c r="CF121" i="47"/>
  <c r="CG121" i="47" s="1"/>
  <c r="AR121" i="47"/>
  <c r="AN121" i="47"/>
  <c r="AQ21" i="47"/>
  <c r="AP37" i="47"/>
  <c r="AO38" i="47"/>
  <c r="AN53" i="47"/>
  <c r="AJ50" i="47"/>
  <c r="AS50" i="47"/>
  <c r="AR50" i="47"/>
  <c r="BX64" i="47"/>
  <c r="BY64" i="47" s="1"/>
  <c r="AR64" i="47"/>
  <c r="AJ65" i="47"/>
  <c r="AR77" i="47"/>
  <c r="AQ68" i="47"/>
  <c r="AO75" i="47"/>
  <c r="CF86" i="47"/>
  <c r="CG86" i="47" s="1"/>
  <c r="AQ84" i="47"/>
  <c r="CF83" i="47"/>
  <c r="CG83" i="47" s="1"/>
  <c r="AR82" i="47"/>
  <c r="AS78" i="47"/>
  <c r="AL81" i="47"/>
  <c r="BC81" i="47" s="1"/>
  <c r="BD81" i="47" s="1"/>
  <c r="BE81" i="47" s="1"/>
  <c r="AN97" i="47"/>
  <c r="AR97" i="47"/>
  <c r="AO90" i="47"/>
  <c r="CF90" i="47"/>
  <c r="CG90" i="47" s="1"/>
  <c r="AN106" i="47"/>
  <c r="AO106" i="47"/>
  <c r="CF98" i="47"/>
  <c r="CG98" i="47" s="1"/>
  <c r="AJ98" i="47"/>
  <c r="AO100" i="47"/>
  <c r="AL100" i="47"/>
  <c r="AX100" i="47" s="1"/>
  <c r="AP109" i="47"/>
  <c r="AR109" i="47"/>
  <c r="CF117" i="47"/>
  <c r="CG117" i="47" s="1"/>
  <c r="AO116" i="47"/>
  <c r="AP116" i="47"/>
  <c r="AR113" i="47"/>
  <c r="AP110" i="47"/>
  <c r="AL110" i="47"/>
  <c r="BC110" i="47" s="1"/>
  <c r="BD110" i="47" s="1"/>
  <c r="BE110" i="47" s="1"/>
  <c r="CF110" i="47"/>
  <c r="CG110" i="47" s="1"/>
  <c r="BX118" i="47"/>
  <c r="AP118" i="47"/>
  <c r="AJ118" i="47"/>
  <c r="AS118" i="47"/>
  <c r="AO118" i="47"/>
  <c r="CF118" i="47"/>
  <c r="CG118" i="47" s="1"/>
  <c r="AR118" i="47"/>
  <c r="AN118" i="47"/>
  <c r="AQ118" i="47"/>
  <c r="AL118" i="47"/>
  <c r="BC118" i="47" s="1"/>
  <c r="AQ125" i="47"/>
  <c r="AL125" i="47"/>
  <c r="AX125" i="47" s="1"/>
  <c r="BX125" i="47"/>
  <c r="AP125" i="47"/>
  <c r="AJ125" i="47"/>
  <c r="AS125" i="47"/>
  <c r="AO125" i="47"/>
  <c r="CF125" i="47"/>
  <c r="CG125" i="47" s="1"/>
  <c r="AR125" i="47"/>
  <c r="AN125" i="47"/>
  <c r="AR81" i="47"/>
  <c r="AS31" i="47"/>
  <c r="AO54" i="47"/>
  <c r="BX50" i="47"/>
  <c r="BY50" i="47" s="1"/>
  <c r="AL50" i="47"/>
  <c r="BC50" i="47" s="1"/>
  <c r="AY50" i="47" s="1"/>
  <c r="AQ65" i="47"/>
  <c r="AQ73" i="47"/>
  <c r="AN68" i="47"/>
  <c r="BX75" i="47"/>
  <c r="BY75" i="47" s="1"/>
  <c r="CF81" i="47"/>
  <c r="CG81" i="47" s="1"/>
  <c r="AQ86" i="47"/>
  <c r="AN78" i="47"/>
  <c r="AS90" i="47"/>
  <c r="AP113" i="47"/>
  <c r="CF109" i="47"/>
  <c r="CG109" i="47" s="1"/>
  <c r="AS116" i="47"/>
  <c r="BX116" i="47"/>
  <c r="BY116" i="47" s="1"/>
  <c r="CF113" i="47"/>
  <c r="CG113" i="47" s="1"/>
  <c r="AS110" i="47"/>
  <c r="AS127" i="47"/>
  <c r="AO127" i="47"/>
  <c r="BX127" i="47"/>
  <c r="CF127" i="47"/>
  <c r="CG127" i="47" s="1"/>
  <c r="AR127" i="47"/>
  <c r="AN127" i="47"/>
  <c r="AQ127" i="47"/>
  <c r="AL127" i="47"/>
  <c r="AX127" i="47" s="1"/>
  <c r="AP127" i="47"/>
  <c r="AJ127" i="47"/>
  <c r="AP28" i="47"/>
  <c r="AN51" i="47"/>
  <c r="AP66" i="47"/>
  <c r="AS77" i="47"/>
  <c r="AP84" i="47"/>
  <c r="AN84" i="47"/>
  <c r="AL79" i="47"/>
  <c r="BC79" i="47" s="1"/>
  <c r="AY79" i="47" s="1"/>
  <c r="CF79" i="47"/>
  <c r="CG79" i="47" s="1"/>
  <c r="BX94" i="47"/>
  <c r="BY94" i="47" s="1"/>
  <c r="AJ79" i="47"/>
  <c r="AP103" i="47"/>
  <c r="BX103" i="47"/>
  <c r="BY103" i="47" s="1"/>
  <c r="AJ103" i="47"/>
  <c r="AQ27" i="47"/>
  <c r="AQ28" i="47"/>
  <c r="AJ51" i="47"/>
  <c r="AL64" i="47"/>
  <c r="AX64" i="47" s="1"/>
  <c r="CF64" i="47"/>
  <c r="CG64" i="47" s="1"/>
  <c r="AS71" i="47"/>
  <c r="AO84" i="47"/>
  <c r="BX84" i="47"/>
  <c r="BY84" i="47" s="1"/>
  <c r="AR84" i="47"/>
  <c r="CF82" i="47"/>
  <c r="CG82" i="47" s="1"/>
  <c r="AJ82" i="47"/>
  <c r="AQ79" i="47"/>
  <c r="AO79" i="47"/>
  <c r="AO94" i="47"/>
  <c r="AN94" i="47"/>
  <c r="BX92" i="47"/>
  <c r="BY92" i="47" s="1"/>
  <c r="BX79" i="47"/>
  <c r="BY79" i="47" s="1"/>
  <c r="AP83" i="47"/>
  <c r="AL103" i="47"/>
  <c r="BF103" i="47" s="1"/>
  <c r="AR103" i="47"/>
  <c r="BX112" i="47"/>
  <c r="AP112" i="47"/>
  <c r="AJ112" i="47"/>
  <c r="AS112" i="47"/>
  <c r="AO112" i="47"/>
  <c r="AQ112" i="47"/>
  <c r="AN112" i="47"/>
  <c r="AR112" i="47"/>
  <c r="CF112" i="47"/>
  <c r="CG112" i="47" s="1"/>
  <c r="AL112" i="47"/>
  <c r="AX112" i="47" s="1"/>
  <c r="BX108" i="47"/>
  <c r="AP108" i="47"/>
  <c r="AJ108" i="47"/>
  <c r="AS108" i="47"/>
  <c r="AO108" i="47"/>
  <c r="AN108" i="47"/>
  <c r="CF108" i="47"/>
  <c r="CG108" i="47" s="1"/>
  <c r="AL108" i="47"/>
  <c r="AX108" i="47" s="1"/>
  <c r="AR108" i="47"/>
  <c r="AQ108" i="47"/>
  <c r="BX27" i="47"/>
  <c r="BY27" i="47" s="1"/>
  <c r="AN21" i="47"/>
  <c r="AL25" i="47"/>
  <c r="BC25" i="47" s="1"/>
  <c r="BD25" i="47" s="1"/>
  <c r="BE25" i="47" s="1"/>
  <c r="BX34" i="47"/>
  <c r="BY34" i="47" s="1"/>
  <c r="CF38" i="47"/>
  <c r="CG38" i="47" s="1"/>
  <c r="AQ51" i="47"/>
  <c r="BX63" i="47"/>
  <c r="BY63" i="47" s="1"/>
  <c r="AJ62" i="47"/>
  <c r="AR63" i="47"/>
  <c r="AR60" i="47"/>
  <c r="AQ62" i="47"/>
  <c r="AS76" i="47"/>
  <c r="AQ71" i="47"/>
  <c r="AJ86" i="47"/>
  <c r="AL84" i="47"/>
  <c r="BC84" i="47" s="1"/>
  <c r="BD84" i="47" s="1"/>
  <c r="BE84" i="47" s="1"/>
  <c r="CF84" i="47"/>
  <c r="CG84" i="47" s="1"/>
  <c r="AQ82" i="47"/>
  <c r="AO82" i="47"/>
  <c r="AP82" i="47"/>
  <c r="AN79" i="47"/>
  <c r="AS79" i="47"/>
  <c r="AP81" i="47"/>
  <c r="AL90" i="47"/>
  <c r="BC90" i="47" s="1"/>
  <c r="BD90" i="47" s="1"/>
  <c r="BE90" i="47" s="1"/>
  <c r="AN90" i="47"/>
  <c r="AJ94" i="47"/>
  <c r="AR94" i="47"/>
  <c r="AQ90" i="47"/>
  <c r="AQ103" i="47"/>
  <c r="CF103" i="47"/>
  <c r="CG103" i="47" s="1"/>
  <c r="CF44" i="47"/>
  <c r="CG44" i="47" s="1"/>
  <c r="AO57" i="47"/>
  <c r="AR65" i="47"/>
  <c r="AP65" i="47"/>
  <c r="AS74" i="47"/>
  <c r="AR68" i="47"/>
  <c r="AQ74" i="47"/>
  <c r="AP68" i="47"/>
  <c r="AR85" i="47"/>
  <c r="AP85" i="47"/>
  <c r="AO81" i="47"/>
  <c r="BX81" i="47"/>
  <c r="BY81" i="47" s="1"/>
  <c r="AP94" i="47"/>
  <c r="AQ92" i="47"/>
  <c r="AS107" i="47"/>
  <c r="AO107" i="47"/>
  <c r="CF107" i="47"/>
  <c r="CG107" i="47" s="1"/>
  <c r="AR107" i="47"/>
  <c r="AN107" i="47"/>
  <c r="AP107" i="47"/>
  <c r="AJ107" i="47"/>
  <c r="AQ107" i="47"/>
  <c r="AL107" i="47"/>
  <c r="BC107" i="47" s="1"/>
  <c r="BX107" i="47"/>
  <c r="AN27" i="47"/>
  <c r="BX23" i="47"/>
  <c r="BY23" i="47" s="1"/>
  <c r="AP57" i="47"/>
  <c r="AS57" i="47"/>
  <c r="BX54" i="47"/>
  <c r="BY54" i="47" s="1"/>
  <c r="CF61" i="47"/>
  <c r="CG61" i="47" s="1"/>
  <c r="AN65" i="47"/>
  <c r="BX65" i="47"/>
  <c r="BY65" i="47" s="1"/>
  <c r="CF68" i="47"/>
  <c r="CG68" i="47" s="1"/>
  <c r="CF74" i="47"/>
  <c r="CG74" i="47" s="1"/>
  <c r="AO68" i="47"/>
  <c r="BX68" i="47"/>
  <c r="BY68" i="47" s="1"/>
  <c r="AJ71" i="47"/>
  <c r="AO85" i="47"/>
  <c r="BX85" i="47"/>
  <c r="BY85" i="47" s="1"/>
  <c r="AN92" i="47"/>
  <c r="AJ92" i="47"/>
  <c r="BX97" i="47"/>
  <c r="BY97" i="47" s="1"/>
  <c r="AQ97" i="47"/>
  <c r="AJ97" i="47"/>
  <c r="AQ105" i="47"/>
  <c r="AL105" i="47"/>
  <c r="BC105" i="47" s="1"/>
  <c r="BX105" i="47"/>
  <c r="AP105" i="47"/>
  <c r="AJ105" i="47"/>
  <c r="AS105" i="47"/>
  <c r="AO105" i="47"/>
  <c r="CF105" i="47"/>
  <c r="CG105" i="47" s="1"/>
  <c r="AN105" i="47"/>
  <c r="AR105" i="47"/>
  <c r="AO27" i="47"/>
  <c r="AJ34" i="47"/>
  <c r="AP33" i="47"/>
  <c r="AN43" i="47"/>
  <c r="AR39" i="47"/>
  <c r="AS44" i="47"/>
  <c r="AN57" i="47"/>
  <c r="AR54" i="47"/>
  <c r="BX57" i="47"/>
  <c r="BY57" i="47" s="1"/>
  <c r="AO65" i="47"/>
  <c r="CF65" i="47"/>
  <c r="CG65" i="47" s="1"/>
  <c r="AL68" i="47"/>
  <c r="BC68" i="47" s="1"/>
  <c r="BD68" i="47" s="1"/>
  <c r="BE68" i="47" s="1"/>
  <c r="AN71" i="47"/>
  <c r="AL71" i="47"/>
  <c r="BC71" i="47" s="1"/>
  <c r="CF85" i="47"/>
  <c r="CG85" i="47" s="1"/>
  <c r="AS85" i="47"/>
  <c r="AQ85" i="47"/>
  <c r="AJ81" i="47"/>
  <c r="AQ81" i="47"/>
  <c r="CF92" i="47"/>
  <c r="CG92" i="47" s="1"/>
  <c r="AL92" i="47"/>
  <c r="BC92" i="47" s="1"/>
  <c r="AP92" i="47"/>
  <c r="AS94" i="47"/>
  <c r="AL94" i="47"/>
  <c r="AX94" i="47" s="1"/>
  <c r="AQ101" i="47"/>
  <c r="AL101" i="47"/>
  <c r="BC101" i="47" s="1"/>
  <c r="BX101" i="47"/>
  <c r="AP101" i="47"/>
  <c r="AJ101" i="47"/>
  <c r="AS101" i="47"/>
  <c r="AO101" i="47"/>
  <c r="CF101" i="47"/>
  <c r="CG101" i="47" s="1"/>
  <c r="AN101" i="47"/>
  <c r="AR101" i="47"/>
  <c r="AJ30" i="47"/>
  <c r="AS93" i="47"/>
  <c r="AO93" i="47"/>
  <c r="AN93" i="47"/>
  <c r="BX93" i="47"/>
  <c r="AQ93" i="47"/>
  <c r="CF93" i="47"/>
  <c r="CG93" i="47" s="1"/>
  <c r="AR93" i="47"/>
  <c r="AL93" i="47"/>
  <c r="BC93" i="47" s="1"/>
  <c r="AJ93" i="47"/>
  <c r="AP93" i="47"/>
  <c r="CF39" i="47"/>
  <c r="CG39" i="47" s="1"/>
  <c r="CF66" i="47"/>
  <c r="CG66" i="47" s="1"/>
  <c r="AJ63" i="47"/>
  <c r="AO66" i="47"/>
  <c r="AJ77" i="47"/>
  <c r="CF77" i="47"/>
  <c r="CG77" i="47" s="1"/>
  <c r="AN73" i="47"/>
  <c r="AL77" i="47"/>
  <c r="AX77" i="47" s="1"/>
  <c r="AN75" i="47"/>
  <c r="AJ12" i="47"/>
  <c r="AL23" i="47"/>
  <c r="AX23" i="47" s="1"/>
  <c r="AR21" i="47"/>
  <c r="BX21" i="47"/>
  <c r="BY21" i="47" s="1"/>
  <c r="BX20" i="47"/>
  <c r="BY20" i="47" s="1"/>
  <c r="AJ39" i="47"/>
  <c r="AP38" i="47"/>
  <c r="AL44" i="47"/>
  <c r="AX44" i="47" s="1"/>
  <c r="AQ57" i="47"/>
  <c r="CF57" i="47"/>
  <c r="CG57" i="47" s="1"/>
  <c r="AL66" i="47"/>
  <c r="AX66" i="47" s="1"/>
  <c r="AR62" i="47"/>
  <c r="AO62" i="47"/>
  <c r="AP62" i="47"/>
  <c r="AS66" i="47"/>
  <c r="AO63" i="47"/>
  <c r="AP63" i="47"/>
  <c r="AR76" i="47"/>
  <c r="BX77" i="47"/>
  <c r="BY77" i="47" s="1"/>
  <c r="AL73" i="47"/>
  <c r="AX73" i="47" s="1"/>
  <c r="AQ77" i="47"/>
  <c r="BX74" i="47"/>
  <c r="BY74" i="47" s="1"/>
  <c r="AP76" i="47"/>
  <c r="AN74" i="47"/>
  <c r="AR73" i="47"/>
  <c r="CF71" i="47"/>
  <c r="CG71" i="47" s="1"/>
  <c r="AP71" i="47"/>
  <c r="AR75" i="47"/>
  <c r="AJ75" i="47"/>
  <c r="AQ75" i="47"/>
  <c r="AN86" i="47"/>
  <c r="AO86" i="47"/>
  <c r="AP86" i="47"/>
  <c r="AJ13" i="47"/>
  <c r="AS43" i="47"/>
  <c r="BX66" i="47"/>
  <c r="BY66" i="47" s="1"/>
  <c r="CF63" i="47"/>
  <c r="CG63" i="47" s="1"/>
  <c r="AQ66" i="47"/>
  <c r="AN66" i="47"/>
  <c r="AS73" i="47"/>
  <c r="AS75" i="47"/>
  <c r="AL75" i="47"/>
  <c r="AX75" i="47" s="1"/>
  <c r="BX73" i="47"/>
  <c r="BY73" i="47" s="1"/>
  <c r="AS89" i="47"/>
  <c r="AO89" i="47"/>
  <c r="CF89" i="47"/>
  <c r="CG89" i="47" s="1"/>
  <c r="AR89" i="47"/>
  <c r="AL89" i="47"/>
  <c r="BC89" i="47" s="1"/>
  <c r="BX89" i="47"/>
  <c r="AQ89" i="47"/>
  <c r="AJ89" i="47"/>
  <c r="AP89" i="47"/>
  <c r="AN89" i="47"/>
  <c r="AQ95" i="47"/>
  <c r="AL95" i="47"/>
  <c r="AX95" i="47" s="1"/>
  <c r="AP95" i="47"/>
  <c r="AS95" i="47"/>
  <c r="AO95" i="47"/>
  <c r="AN95" i="47"/>
  <c r="CF95" i="47"/>
  <c r="CG95" i="47" s="1"/>
  <c r="AR95" i="47"/>
  <c r="AJ95" i="47"/>
  <c r="BX95" i="47"/>
  <c r="AL27" i="47"/>
  <c r="BC27" i="47" s="1"/>
  <c r="AY27" i="47" s="1"/>
  <c r="CF21" i="47"/>
  <c r="CG21" i="47" s="1"/>
  <c r="AL21" i="47"/>
  <c r="AX21" i="47" s="1"/>
  <c r="AL20" i="47"/>
  <c r="AX20" i="47" s="1"/>
  <c r="AR37" i="47"/>
  <c r="AN33" i="47"/>
  <c r="AL38" i="47"/>
  <c r="BC38" i="47" s="1"/>
  <c r="BD38" i="47" s="1"/>
  <c r="BE38" i="47" s="1"/>
  <c r="AL39" i="47"/>
  <c r="AX39" i="47" s="1"/>
  <c r="AQ38" i="47"/>
  <c r="BX38" i="47"/>
  <c r="BY38" i="47" s="1"/>
  <c r="AR44" i="47"/>
  <c r="AL57" i="47"/>
  <c r="BC57" i="47" s="1"/>
  <c r="AY57" i="47" s="1"/>
  <c r="AO55" i="47"/>
  <c r="AL54" i="47"/>
  <c r="AX54" i="47" s="1"/>
  <c r="AS62" i="47"/>
  <c r="BX62" i="47"/>
  <c r="BY62" i="47" s="1"/>
  <c r="AJ66" i="47"/>
  <c r="AN63" i="47"/>
  <c r="AS63" i="47"/>
  <c r="AN62" i="47"/>
  <c r="AL63" i="47"/>
  <c r="BF63" i="47" s="1"/>
  <c r="AO74" i="47"/>
  <c r="AN76" i="47"/>
  <c r="AN77" i="47"/>
  <c r="AO77" i="47"/>
  <c r="CF62" i="47"/>
  <c r="CG62" i="47" s="1"/>
  <c r="AJ74" i="47"/>
  <c r="AO76" i="47"/>
  <c r="AR74" i="47"/>
  <c r="CF73" i="47"/>
  <c r="CG73" i="47" s="1"/>
  <c r="AR71" i="47"/>
  <c r="AO71" i="47"/>
  <c r="BX70" i="47"/>
  <c r="BY70" i="47" s="1"/>
  <c r="CF75" i="47"/>
  <c r="CG75" i="47" s="1"/>
  <c r="AR86" i="47"/>
  <c r="AS86" i="47"/>
  <c r="BX86" i="47"/>
  <c r="BY86" i="47" s="1"/>
  <c r="AQ78" i="47"/>
  <c r="AO78" i="47"/>
  <c r="AP78" i="47"/>
  <c r="AL85" i="47"/>
  <c r="AX85" i="47" s="1"/>
  <c r="AL24" i="47"/>
  <c r="BC24" i="47" s="1"/>
  <c r="AY24" i="47" s="1"/>
  <c r="AQ35" i="47"/>
  <c r="AR35" i="47"/>
  <c r="AL33" i="47"/>
  <c r="BC33" i="47" s="1"/>
  <c r="AY33" i="47" s="1"/>
  <c r="AR31" i="47"/>
  <c r="AP31" i="47"/>
  <c r="CF51" i="47"/>
  <c r="CG51" i="47" s="1"/>
  <c r="AP51" i="47"/>
  <c r="AO70" i="47"/>
  <c r="AS70" i="47"/>
  <c r="AR70" i="47"/>
  <c r="AS87" i="47"/>
  <c r="AO87" i="47"/>
  <c r="CF87" i="47"/>
  <c r="CG87" i="47" s="1"/>
  <c r="AR87" i="47"/>
  <c r="AN87" i="47"/>
  <c r="AP87" i="47"/>
  <c r="AJ87" i="47"/>
  <c r="AQ87" i="47"/>
  <c r="AL87" i="47"/>
  <c r="BC87" i="47" s="1"/>
  <c r="BX87" i="47"/>
  <c r="AO25" i="47"/>
  <c r="AN35" i="47"/>
  <c r="AS35" i="47"/>
  <c r="AJ35" i="47"/>
  <c r="AO33" i="47"/>
  <c r="AN31" i="47"/>
  <c r="AR29" i="47"/>
  <c r="AR51" i="47"/>
  <c r="AO51" i="47"/>
  <c r="BX51" i="47"/>
  <c r="BY51" i="47" s="1"/>
  <c r="AP70" i="47"/>
  <c r="AL70" i="47"/>
  <c r="AX70" i="47" s="1"/>
  <c r="CF70" i="47"/>
  <c r="CG70" i="47" s="1"/>
  <c r="AS25" i="47"/>
  <c r="CF35" i="47"/>
  <c r="CG35" i="47" s="1"/>
  <c r="AO35" i="47"/>
  <c r="AS51" i="47"/>
  <c r="AJ70" i="47"/>
  <c r="AL76" i="47"/>
  <c r="BF76" i="47" s="1"/>
  <c r="CF76" i="47"/>
  <c r="CG76" i="47" s="1"/>
  <c r="BX10" i="47"/>
  <c r="BY10" i="47" s="1"/>
  <c r="AL37" i="47"/>
  <c r="BC37" i="47" s="1"/>
  <c r="AY37" i="47" s="1"/>
  <c r="BX31" i="47"/>
  <c r="BY31" i="47" s="1"/>
  <c r="BX48" i="47"/>
  <c r="BY48" i="47" s="1"/>
  <c r="AS61" i="47"/>
  <c r="AP59" i="47"/>
  <c r="BX59" i="47"/>
  <c r="BY59" i="47" s="1"/>
  <c r="AJ59" i="47"/>
  <c r="CF13" i="47"/>
  <c r="CG13" i="47" s="1"/>
  <c r="AO23" i="47"/>
  <c r="AR20" i="47"/>
  <c r="AR34" i="47"/>
  <c r="AQ37" i="47"/>
  <c r="AO37" i="47"/>
  <c r="AQ33" i="47"/>
  <c r="AJ33" i="47"/>
  <c r="AR33" i="47"/>
  <c r="CF28" i="47"/>
  <c r="CG28" i="47" s="1"/>
  <c r="AN28" i="47"/>
  <c r="AO28" i="47"/>
  <c r="CF31" i="47"/>
  <c r="CG31" i="47" s="1"/>
  <c r="AQ31" i="47"/>
  <c r="CF40" i="47"/>
  <c r="CG40" i="47" s="1"/>
  <c r="BX55" i="47"/>
  <c r="BY55" i="47" s="1"/>
  <c r="AS54" i="47"/>
  <c r="AQ54" i="47"/>
  <c r="AQ59" i="47"/>
  <c r="AL59" i="47"/>
  <c r="BF59" i="47" s="1"/>
  <c r="AO59" i="47"/>
  <c r="AR61" i="47"/>
  <c r="AJ61" i="47"/>
  <c r="AQ61" i="47"/>
  <c r="AS69" i="47"/>
  <c r="AO69" i="47"/>
  <c r="CF69" i="47"/>
  <c r="CG69" i="47" s="1"/>
  <c r="AR69" i="47"/>
  <c r="AN69" i="47"/>
  <c r="AL69" i="47"/>
  <c r="BC69" i="47" s="1"/>
  <c r="AQ69" i="47"/>
  <c r="AP69" i="47"/>
  <c r="BX69" i="47"/>
  <c r="AJ69" i="47"/>
  <c r="AL13" i="47"/>
  <c r="AX13" i="47" s="1"/>
  <c r="AN23" i="47"/>
  <c r="CF37" i="47"/>
  <c r="CG37" i="47" s="1"/>
  <c r="BX28" i="47"/>
  <c r="BY28" i="47" s="1"/>
  <c r="AL61" i="47"/>
  <c r="AX61" i="47" s="1"/>
  <c r="CF15" i="47"/>
  <c r="CG15" i="47" s="1"/>
  <c r="AS24" i="47"/>
  <c r="AQ23" i="47"/>
  <c r="AS23" i="47"/>
  <c r="CF20" i="47"/>
  <c r="CG20" i="47" s="1"/>
  <c r="AQ34" i="47"/>
  <c r="AN37" i="47"/>
  <c r="AS37" i="47"/>
  <c r="BX33" i="47"/>
  <c r="BY33" i="47" s="1"/>
  <c r="AS33" i="47"/>
  <c r="AR28" i="47"/>
  <c r="AJ28" i="47"/>
  <c r="AS28" i="47"/>
  <c r="AO31" i="47"/>
  <c r="AJ31" i="47"/>
  <c r="AQ29" i="47"/>
  <c r="BX37" i="47"/>
  <c r="BY37" i="47" s="1"/>
  <c r="AL55" i="47"/>
  <c r="BC55" i="47" s="1"/>
  <c r="AS55" i="47"/>
  <c r="AJ54" i="47"/>
  <c r="AN59" i="47"/>
  <c r="AS59" i="47"/>
  <c r="AN61" i="47"/>
  <c r="AP61" i="47"/>
  <c r="BX72" i="47"/>
  <c r="AP72" i="47"/>
  <c r="AJ72" i="47"/>
  <c r="AS72" i="47"/>
  <c r="AO72" i="47"/>
  <c r="AQ72" i="47"/>
  <c r="CF72" i="47"/>
  <c r="CG72" i="47" s="1"/>
  <c r="AL72" i="47"/>
  <c r="BC72" i="47" s="1"/>
  <c r="AN72" i="47"/>
  <c r="AR72" i="47"/>
  <c r="AQ53" i="47"/>
  <c r="AJ53" i="47"/>
  <c r="BX53" i="47"/>
  <c r="BY53" i="47" s="1"/>
  <c r="AP30" i="47"/>
  <c r="BX29" i="47"/>
  <c r="BY29" i="47" s="1"/>
  <c r="CF29" i="47"/>
  <c r="CG29" i="47" s="1"/>
  <c r="BX40" i="47"/>
  <c r="BY40" i="47" s="1"/>
  <c r="AR53" i="47"/>
  <c r="AN48" i="47"/>
  <c r="AR14" i="47"/>
  <c r="AQ11" i="47"/>
  <c r="AJ27" i="47"/>
  <c r="AR27" i="47"/>
  <c r="AS27" i="47"/>
  <c r="AP20" i="47"/>
  <c r="AJ20" i="47"/>
  <c r="AJ23" i="47"/>
  <c r="AR23" i="47"/>
  <c r="AO20" i="47"/>
  <c r="AQ20" i="47"/>
  <c r="AP34" i="47"/>
  <c r="AN34" i="47"/>
  <c r="AL29" i="47"/>
  <c r="BF29" i="47" s="1"/>
  <c r="AO29" i="47"/>
  <c r="AL40" i="47"/>
  <c r="AX40" i="47" s="1"/>
  <c r="AQ39" i="47"/>
  <c r="AO39" i="47"/>
  <c r="AJ44" i="47"/>
  <c r="AQ44" i="47"/>
  <c r="AR55" i="47"/>
  <c r="CF48" i="47"/>
  <c r="CG48" i="47" s="1"/>
  <c r="AJ55" i="47"/>
  <c r="AQ55" i="47"/>
  <c r="AJ48" i="47"/>
  <c r="CF53" i="47"/>
  <c r="CG53" i="47" s="1"/>
  <c r="BX58" i="47"/>
  <c r="AP58" i="47"/>
  <c r="AJ58" i="47"/>
  <c r="AS58" i="47"/>
  <c r="AO58" i="47"/>
  <c r="AQ58" i="47"/>
  <c r="AR58" i="47"/>
  <c r="AN58" i="47"/>
  <c r="CF58" i="47"/>
  <c r="CG58" i="47" s="1"/>
  <c r="AL58" i="47"/>
  <c r="AX58" i="47" s="1"/>
  <c r="AS67" i="47"/>
  <c r="AO67" i="47"/>
  <c r="CF67" i="47"/>
  <c r="CG67" i="47" s="1"/>
  <c r="AR67" i="47"/>
  <c r="AN67" i="47"/>
  <c r="AL67" i="47"/>
  <c r="AX67" i="47" s="1"/>
  <c r="AP67" i="47"/>
  <c r="BX67" i="47"/>
  <c r="AJ67" i="47"/>
  <c r="AQ67" i="47"/>
  <c r="AJ29" i="47"/>
  <c r="AS48" i="47"/>
  <c r="AN14" i="47"/>
  <c r="AS11" i="47"/>
  <c r="AP27" i="47"/>
  <c r="AP23" i="47"/>
  <c r="AS20" i="47"/>
  <c r="AO34" i="47"/>
  <c r="AL34" i="47"/>
  <c r="BC34" i="47" s="1"/>
  <c r="BD34" i="47" s="1"/>
  <c r="BE34" i="47" s="1"/>
  <c r="CF34" i="47"/>
  <c r="CG34" i="47" s="1"/>
  <c r="AP29" i="47"/>
  <c r="AS29" i="47"/>
  <c r="AP39" i="47"/>
  <c r="BX39" i="47"/>
  <c r="BY39" i="47" s="1"/>
  <c r="AR40" i="47"/>
  <c r="AN39" i="47"/>
  <c r="AO44" i="47"/>
  <c r="AP44" i="47"/>
  <c r="AP53" i="47"/>
  <c r="AL48" i="47"/>
  <c r="AX48" i="47" s="1"/>
  <c r="AN55" i="47"/>
  <c r="AP55" i="47"/>
  <c r="AP48" i="47"/>
  <c r="AL53" i="47"/>
  <c r="BC53" i="47" s="1"/>
  <c r="AO53" i="47"/>
  <c r="AP13" i="47"/>
  <c r="AS10" i="47"/>
  <c r="AN25" i="47"/>
  <c r="BX19" i="47"/>
  <c r="BY19" i="47" s="1"/>
  <c r="AS49" i="47"/>
  <c r="AO49" i="47"/>
  <c r="CF49" i="47"/>
  <c r="CG49" i="47" s="1"/>
  <c r="AR49" i="47"/>
  <c r="AN49" i="47"/>
  <c r="AL49" i="47"/>
  <c r="AX49" i="47" s="1"/>
  <c r="AQ49" i="47"/>
  <c r="BX49" i="47"/>
  <c r="AJ49" i="47"/>
  <c r="AP49" i="47"/>
  <c r="AJ15" i="47"/>
  <c r="BX13" i="47"/>
  <c r="BY13" i="47" s="1"/>
  <c r="AN13" i="47"/>
  <c r="AR10" i="47"/>
  <c r="AN11" i="47"/>
  <c r="AP24" i="47"/>
  <c r="AL19" i="47"/>
  <c r="AX19" i="47" s="1"/>
  <c r="AN24" i="47"/>
  <c r="AR25" i="47"/>
  <c r="AP25" i="47"/>
  <c r="AQ30" i="47"/>
  <c r="AQ43" i="47"/>
  <c r="CF43" i="47"/>
  <c r="CG43" i="47" s="1"/>
  <c r="AJ40" i="47"/>
  <c r="AQ40" i="47"/>
  <c r="BX43" i="47"/>
  <c r="BY43" i="47" s="1"/>
  <c r="AN38" i="47"/>
  <c r="AS38" i="47"/>
  <c r="BX52" i="47"/>
  <c r="AP52" i="47"/>
  <c r="AJ52" i="47"/>
  <c r="AS52" i="47"/>
  <c r="AO52" i="47"/>
  <c r="AN52" i="47"/>
  <c r="AR52" i="47"/>
  <c r="AQ52" i="47"/>
  <c r="CF52" i="47"/>
  <c r="CG52" i="47" s="1"/>
  <c r="AL52" i="47"/>
  <c r="AX52" i="47" s="1"/>
  <c r="AS15" i="47"/>
  <c r="AQ13" i="47"/>
  <c r="AR26" i="47"/>
  <c r="AJ25" i="47"/>
  <c r="AQ25" i="47"/>
  <c r="AL43" i="47"/>
  <c r="BC43" i="47" s="1"/>
  <c r="BD43" i="47" s="1"/>
  <c r="BE43" i="47" s="1"/>
  <c r="AR43" i="47"/>
  <c r="AR15" i="47"/>
  <c r="AO13" i="47"/>
  <c r="AS13" i="47"/>
  <c r="AL14" i="47"/>
  <c r="AX14" i="47" s="1"/>
  <c r="AP10" i="47"/>
  <c r="AO11" i="47"/>
  <c r="AR24" i="47"/>
  <c r="CF25" i="47"/>
  <c r="CG25" i="47" s="1"/>
  <c r="AO43" i="47"/>
  <c r="AS40" i="47"/>
  <c r="AP40" i="47"/>
  <c r="AN40" i="47"/>
  <c r="AJ43" i="47"/>
  <c r="AR38" i="47"/>
  <c r="BX56" i="47"/>
  <c r="AP56" i="47"/>
  <c r="AJ56" i="47"/>
  <c r="CF56" i="47"/>
  <c r="CG56" i="47" s="1"/>
  <c r="AS56" i="47"/>
  <c r="AO56" i="47"/>
  <c r="AQ56" i="47"/>
  <c r="AL56" i="47"/>
  <c r="AX56" i="47" s="1"/>
  <c r="AR56" i="47"/>
  <c r="AN56" i="47"/>
  <c r="CF14" i="47"/>
  <c r="CG14" i="47" s="1"/>
  <c r="AJ14" i="47"/>
  <c r="AQ14" i="47"/>
  <c r="AR11" i="47"/>
  <c r="AP11" i="47"/>
  <c r="AN19" i="47"/>
  <c r="AR30" i="47"/>
  <c r="AN30" i="47"/>
  <c r="AO14" i="47"/>
  <c r="AP14" i="47"/>
  <c r="AL11" i="47"/>
  <c r="AX11" i="47" s="1"/>
  <c r="BX11" i="47"/>
  <c r="BY11" i="47" s="1"/>
  <c r="AQ19" i="47"/>
  <c r="AO19" i="47"/>
  <c r="BX30" i="47"/>
  <c r="BY30" i="47" s="1"/>
  <c r="AS30" i="47"/>
  <c r="BX42" i="47"/>
  <c r="AP42" i="47"/>
  <c r="AJ42" i="47"/>
  <c r="AS42" i="47"/>
  <c r="AO42" i="47"/>
  <c r="CF42" i="47"/>
  <c r="CG42" i="47" s="1"/>
  <c r="AR42" i="47"/>
  <c r="AN42" i="47"/>
  <c r="AQ42" i="47"/>
  <c r="AL42" i="47"/>
  <c r="BC42" i="47" s="1"/>
  <c r="AQ45" i="47"/>
  <c r="AL45" i="47"/>
  <c r="BC45" i="47" s="1"/>
  <c r="BX45" i="47"/>
  <c r="AP45" i="47"/>
  <c r="AJ45" i="47"/>
  <c r="AS45" i="47"/>
  <c r="AO45" i="47"/>
  <c r="AR45" i="47"/>
  <c r="AN45" i="47"/>
  <c r="CF45" i="47"/>
  <c r="CG45" i="47" s="1"/>
  <c r="AS47" i="47"/>
  <c r="AO47" i="47"/>
  <c r="BX47" i="47"/>
  <c r="CF47" i="47"/>
  <c r="CG47" i="47" s="1"/>
  <c r="AR47" i="47"/>
  <c r="AN47" i="47"/>
  <c r="AQ47" i="47"/>
  <c r="AL47" i="47"/>
  <c r="AX47" i="47" s="1"/>
  <c r="AP47" i="47"/>
  <c r="AJ47" i="47"/>
  <c r="AS14" i="47"/>
  <c r="AS19" i="47"/>
  <c r="CF30" i="47"/>
  <c r="CG30" i="47" s="1"/>
  <c r="AL30" i="47"/>
  <c r="AX30" i="47" s="1"/>
  <c r="BX46" i="47"/>
  <c r="AP46" i="47"/>
  <c r="AJ46" i="47"/>
  <c r="AS46" i="47"/>
  <c r="AO46" i="47"/>
  <c r="CF46" i="47"/>
  <c r="CG46" i="47" s="1"/>
  <c r="AR46" i="47"/>
  <c r="AN46" i="47"/>
  <c r="AQ46" i="47"/>
  <c r="AL46" i="47"/>
  <c r="BC46" i="47" s="1"/>
  <c r="AQ41" i="47"/>
  <c r="AL41" i="47"/>
  <c r="BC41" i="47" s="1"/>
  <c r="BX41" i="47"/>
  <c r="AP41" i="47"/>
  <c r="AJ41" i="47"/>
  <c r="AS41" i="47"/>
  <c r="AO41" i="47"/>
  <c r="AR41" i="47"/>
  <c r="AN41" i="47"/>
  <c r="CF41" i="47"/>
  <c r="CG41" i="47" s="1"/>
  <c r="AS36" i="47"/>
  <c r="AO36" i="47"/>
  <c r="AN36" i="47"/>
  <c r="CF36" i="47"/>
  <c r="CG36" i="47" s="1"/>
  <c r="AR36" i="47"/>
  <c r="AL36" i="47"/>
  <c r="BC36" i="47" s="1"/>
  <c r="BX36" i="47"/>
  <c r="AQ36" i="47"/>
  <c r="AJ36" i="47"/>
  <c r="AP36" i="47"/>
  <c r="AJ26" i="47"/>
  <c r="D39" i="87"/>
  <c r="AL15" i="47"/>
  <c r="BC15" i="47" s="1"/>
  <c r="BD15" i="47" s="1"/>
  <c r="BE15" i="47" s="1"/>
  <c r="AQ15" i="47"/>
  <c r="AP15" i="47"/>
  <c r="AN10" i="47"/>
  <c r="CF10" i="47"/>
  <c r="CG10" i="47" s="1"/>
  <c r="AL10" i="47"/>
  <c r="AX10" i="47" s="1"/>
  <c r="AL26" i="47"/>
  <c r="BC26" i="47" s="1"/>
  <c r="BD26" i="47" s="1"/>
  <c r="BE26" i="47" s="1"/>
  <c r="AO26" i="47"/>
  <c r="AP26" i="47"/>
  <c r="AQ24" i="47"/>
  <c r="CF24" i="47"/>
  <c r="CG24" i="47" s="1"/>
  <c r="AJ19" i="47"/>
  <c r="AR19" i="47"/>
  <c r="AS32" i="47"/>
  <c r="AO32" i="47"/>
  <c r="CF32" i="47"/>
  <c r="CG32" i="47" s="1"/>
  <c r="AR32" i="47"/>
  <c r="AL32" i="47"/>
  <c r="AX32" i="47" s="1"/>
  <c r="BX32" i="47"/>
  <c r="AQ32" i="47"/>
  <c r="AJ32" i="47"/>
  <c r="AP32" i="47"/>
  <c r="AN32" i="47"/>
  <c r="CF26" i="47"/>
  <c r="CG26" i="47" s="1"/>
  <c r="AN15" i="47"/>
  <c r="AO15" i="47"/>
  <c r="AO10" i="47"/>
  <c r="AJ10" i="47"/>
  <c r="CF11" i="47"/>
  <c r="CG11" i="47" s="1"/>
  <c r="AQ26" i="47"/>
  <c r="AS26" i="47"/>
  <c r="AO24" i="47"/>
  <c r="BX24" i="47"/>
  <c r="AP19" i="47"/>
  <c r="AP12" i="47"/>
  <c r="BX12" i="47"/>
  <c r="BY12" i="47" s="1"/>
  <c r="AO12" i="47"/>
  <c r="AL12" i="47"/>
  <c r="AX12" i="47" s="1"/>
  <c r="AN12" i="47"/>
  <c r="AS12" i="47"/>
  <c r="AQ12" i="47"/>
  <c r="AR12" i="47"/>
  <c r="BX22" i="47"/>
  <c r="AP22" i="47"/>
  <c r="AJ22" i="47"/>
  <c r="AS22" i="47"/>
  <c r="AO22" i="47"/>
  <c r="AQ22" i="47"/>
  <c r="AL22" i="47"/>
  <c r="AX22" i="47" s="1"/>
  <c r="AR22" i="47"/>
  <c r="AN22" i="47"/>
  <c r="CF22" i="47"/>
  <c r="CG22" i="47" s="1"/>
  <c r="BX18" i="47"/>
  <c r="AP18" i="47"/>
  <c r="AJ18" i="47"/>
  <c r="AS18" i="47"/>
  <c r="AO18" i="47"/>
  <c r="AQ18" i="47"/>
  <c r="AL18" i="47"/>
  <c r="BC18" i="47" s="1"/>
  <c r="AR18" i="47"/>
  <c r="AN18" i="47"/>
  <c r="CF18" i="47"/>
  <c r="CG18" i="47" s="1"/>
  <c r="AS16" i="47"/>
  <c r="AO16" i="47"/>
  <c r="BX16" i="47"/>
  <c r="CF16" i="47"/>
  <c r="CG16" i="47" s="1"/>
  <c r="AR16" i="47"/>
  <c r="AN16" i="47"/>
  <c r="AP16" i="47"/>
  <c r="AJ16" i="47"/>
  <c r="AQ16" i="47"/>
  <c r="AL16" i="47"/>
  <c r="BC16" i="47" s="1"/>
  <c r="D38" i="90"/>
  <c r="D38" i="70"/>
  <c r="E19" i="90"/>
  <c r="D22" i="90" s="1"/>
  <c r="E20" i="87"/>
  <c r="D23" i="87" s="1"/>
  <c r="Z8" i="47"/>
  <c r="E244" i="58"/>
  <c r="F244" i="58" s="1"/>
  <c r="X241" i="47"/>
  <c r="E19" i="70"/>
  <c r="D25" i="70" s="1"/>
  <c r="AQ17" i="47"/>
  <c r="BX17" i="47"/>
  <c r="BY17" i="47" s="1"/>
  <c r="AP17" i="47"/>
  <c r="BX9" i="47"/>
  <c r="AQ9" i="47"/>
  <c r="CD9" i="47"/>
  <c r="AP9" i="47"/>
  <c r="AS17" i="47"/>
  <c r="AO17" i="47"/>
  <c r="G24" i="90" s="1"/>
  <c r="AS9" i="47"/>
  <c r="AO9" i="47"/>
  <c r="AJ17" i="47"/>
  <c r="AL17" i="47"/>
  <c r="AX17" i="47" s="1"/>
  <c r="CF17" i="47"/>
  <c r="CG17" i="47" s="1"/>
  <c r="AR17" i="47"/>
  <c r="AJ9" i="47"/>
  <c r="AL9" i="47"/>
  <c r="F26" i="87" s="1"/>
  <c r="CF9" i="47"/>
  <c r="CG9" i="47" s="1"/>
  <c r="AR9" i="47"/>
  <c r="BV230" i="47" l="1"/>
  <c r="BZ230" i="47"/>
  <c r="CA230" i="47" s="1"/>
  <c r="AX210" i="47"/>
  <c r="BC145" i="47"/>
  <c r="AY145" i="47" s="1"/>
  <c r="BC179" i="47"/>
  <c r="BD179" i="47" s="1"/>
  <c r="BE179" i="47" s="1"/>
  <c r="BU179" i="47" s="1"/>
  <c r="BC109" i="47"/>
  <c r="AY109" i="47" s="1"/>
  <c r="BZ232" i="47"/>
  <c r="CA232" i="47" s="1"/>
  <c r="BV232" i="47"/>
  <c r="BC196" i="47"/>
  <c r="AY196" i="47" s="1"/>
  <c r="BC31" i="47"/>
  <c r="BD31" i="47" s="1"/>
  <c r="BE31" i="47" s="1"/>
  <c r="AX109" i="47"/>
  <c r="AX178" i="47"/>
  <c r="BV220" i="47"/>
  <c r="BZ220" i="47"/>
  <c r="CA220" i="47" s="1"/>
  <c r="BV217" i="47"/>
  <c r="BZ217" i="47"/>
  <c r="CA217" i="47" s="1"/>
  <c r="BD194" i="47"/>
  <c r="BE194" i="47" s="1"/>
  <c r="AX194" i="47"/>
  <c r="BC189" i="47"/>
  <c r="BD189" i="47" s="1"/>
  <c r="BE189" i="47" s="1"/>
  <c r="BU189" i="47" s="1"/>
  <c r="BZ189" i="47" s="1"/>
  <c r="CA189" i="47" s="1"/>
  <c r="BC115" i="47"/>
  <c r="AY115" i="47" s="1"/>
  <c r="AV195" i="47"/>
  <c r="CJ195" i="47" s="1"/>
  <c r="CK195" i="47" s="1"/>
  <c r="BC211" i="47"/>
  <c r="AX211" i="47"/>
  <c r="BV221" i="47"/>
  <c r="BZ221" i="47"/>
  <c r="CA221" i="47" s="1"/>
  <c r="BF47" i="47"/>
  <c r="BF174" i="47"/>
  <c r="BF113" i="47"/>
  <c r="AX200" i="47"/>
  <c r="BU200" i="47" s="1"/>
  <c r="BV200" i="47" s="1"/>
  <c r="BD50" i="47"/>
  <c r="BE50" i="47" s="1"/>
  <c r="BC62" i="47"/>
  <c r="BD62" i="47" s="1"/>
  <c r="BE62" i="47" s="1"/>
  <c r="BU62" i="47" s="1"/>
  <c r="BV62" i="47" s="1"/>
  <c r="BC174" i="47"/>
  <c r="AY174" i="47" s="1"/>
  <c r="BF166" i="47"/>
  <c r="BF19" i="47"/>
  <c r="AY178" i="47"/>
  <c r="AY200" i="47"/>
  <c r="BF115" i="47"/>
  <c r="BF102" i="47"/>
  <c r="BF69" i="47"/>
  <c r="BC65" i="47"/>
  <c r="BD65" i="47" s="1"/>
  <c r="BE65" i="47" s="1"/>
  <c r="BU65" i="47" s="1"/>
  <c r="BV65" i="47" s="1"/>
  <c r="AX31" i="47"/>
  <c r="BC185" i="47"/>
  <c r="BD185" i="47" s="1"/>
  <c r="BE185" i="47" s="1"/>
  <c r="BU185" i="47" s="1"/>
  <c r="BC181" i="47"/>
  <c r="BD181" i="47" s="1"/>
  <c r="BE181" i="47" s="1"/>
  <c r="BU181" i="47" s="1"/>
  <c r="BV181" i="47" s="1"/>
  <c r="G23" i="90"/>
  <c r="AX98" i="47"/>
  <c r="BC98" i="47"/>
  <c r="BD98" i="47" s="1"/>
  <c r="BE98" i="47" s="1"/>
  <c r="BC209" i="47"/>
  <c r="BD209" i="47" s="1"/>
  <c r="BE209" i="47" s="1"/>
  <c r="BU209" i="47" s="1"/>
  <c r="BZ209" i="47" s="1"/>
  <c r="CA209" i="47" s="1"/>
  <c r="AX193" i="47"/>
  <c r="BF66" i="47"/>
  <c r="BF193" i="47"/>
  <c r="BF88" i="47"/>
  <c r="BF140" i="47"/>
  <c r="BV222" i="47"/>
  <c r="BZ222" i="47"/>
  <c r="CA222" i="47" s="1"/>
  <c r="BF100" i="47"/>
  <c r="BF153" i="47"/>
  <c r="BF67" i="47"/>
  <c r="BC86" i="47"/>
  <c r="AY86" i="47" s="1"/>
  <c r="BC136" i="47"/>
  <c r="BD136" i="47" s="1"/>
  <c r="BE136" i="47" s="1"/>
  <c r="BU136" i="47" s="1"/>
  <c r="BV136" i="47" s="1"/>
  <c r="BF129" i="47"/>
  <c r="BF105" i="47"/>
  <c r="BF39" i="47"/>
  <c r="BF44" i="47"/>
  <c r="BF187" i="47"/>
  <c r="BF191" i="47"/>
  <c r="BF173" i="47"/>
  <c r="BF96" i="47"/>
  <c r="BF95" i="47"/>
  <c r="BF65" i="47"/>
  <c r="BF10" i="47"/>
  <c r="BF106" i="47"/>
  <c r="BF71" i="47"/>
  <c r="BF150" i="47"/>
  <c r="BF101" i="47"/>
  <c r="BF52" i="47"/>
  <c r="BF162" i="47"/>
  <c r="BF78" i="47"/>
  <c r="BF112" i="47"/>
  <c r="BC155" i="47"/>
  <c r="BD155" i="47" s="1"/>
  <c r="BE155" i="47" s="1"/>
  <c r="BU155" i="47" s="1"/>
  <c r="BF190" i="47"/>
  <c r="BF148" i="47"/>
  <c r="BF104" i="47"/>
  <c r="BF110" i="47"/>
  <c r="BF50" i="47"/>
  <c r="BF207" i="47"/>
  <c r="BF176" i="47"/>
  <c r="BF42" i="47"/>
  <c r="BF157" i="47"/>
  <c r="BF84" i="47"/>
  <c r="BF35" i="47"/>
  <c r="BF26" i="47"/>
  <c r="BF185" i="47"/>
  <c r="BF37" i="47"/>
  <c r="BF128" i="47"/>
  <c r="BF48" i="47"/>
  <c r="AX86" i="47"/>
  <c r="BC151" i="47"/>
  <c r="BD151" i="47" s="1"/>
  <c r="BE151" i="47" s="1"/>
  <c r="BU151" i="47" s="1"/>
  <c r="BC184" i="47"/>
  <c r="BD184" i="47" s="1"/>
  <c r="BE184" i="47" s="1"/>
  <c r="BU184" i="47" s="1"/>
  <c r="BV184" i="47" s="1"/>
  <c r="AV184" i="47"/>
  <c r="CJ184" i="47" s="1"/>
  <c r="CM184" i="47" s="1"/>
  <c r="CN184" i="47" s="1"/>
  <c r="AV209" i="47"/>
  <c r="CJ209" i="47" s="1"/>
  <c r="CM209" i="47" s="1"/>
  <c r="CN209" i="47" s="1"/>
  <c r="BF182" i="47"/>
  <c r="BF158" i="47"/>
  <c r="BF57" i="47"/>
  <c r="BF201" i="47"/>
  <c r="BF178" i="47"/>
  <c r="BF82" i="47"/>
  <c r="BF213" i="47"/>
  <c r="BF32" i="47"/>
  <c r="BF204" i="47"/>
  <c r="BF181" i="47"/>
  <c r="BF167" i="47"/>
  <c r="BF147" i="47"/>
  <c r="BF33" i="47"/>
  <c r="BF123" i="47"/>
  <c r="BF55" i="47"/>
  <c r="BF225" i="47"/>
  <c r="BF136" i="47"/>
  <c r="BF85" i="47"/>
  <c r="BF30" i="47"/>
  <c r="BF197" i="47"/>
  <c r="BF138" i="47"/>
  <c r="BF23" i="47"/>
  <c r="BF119" i="47"/>
  <c r="BF202" i="47"/>
  <c r="AX28" i="47"/>
  <c r="BC119" i="47"/>
  <c r="BD119" i="47" s="1"/>
  <c r="BE119" i="47" s="1"/>
  <c r="BU119" i="47" s="1"/>
  <c r="BF134" i="47"/>
  <c r="BF93" i="47"/>
  <c r="BF11" i="47"/>
  <c r="BF165" i="47"/>
  <c r="BF58" i="47"/>
  <c r="BF208" i="47"/>
  <c r="BF124" i="47"/>
  <c r="BC28" i="47"/>
  <c r="AY28" i="47" s="1"/>
  <c r="BD191" i="47"/>
  <c r="BE191" i="47" s="1"/>
  <c r="AV200" i="47"/>
  <c r="CJ200" i="47" s="1"/>
  <c r="CM200" i="47" s="1"/>
  <c r="CN200" i="47" s="1"/>
  <c r="BF209" i="47"/>
  <c r="BF183" i="47"/>
  <c r="BF171" i="47"/>
  <c r="BF156" i="47"/>
  <c r="BF161" i="47"/>
  <c r="BF133" i="47"/>
  <c r="BF132" i="47"/>
  <c r="BF97" i="47"/>
  <c r="BF89" i="47"/>
  <c r="BF46" i="47"/>
  <c r="BF214" i="47"/>
  <c r="BF205" i="47"/>
  <c r="BF114" i="47"/>
  <c r="BF87" i="47"/>
  <c r="BF27" i="47"/>
  <c r="BF170" i="47"/>
  <c r="BF149" i="47"/>
  <c r="BF127" i="47"/>
  <c r="BF21" i="47"/>
  <c r="BF14" i="47"/>
  <c r="BF200" i="47"/>
  <c r="BF184" i="47"/>
  <c r="BF194" i="47"/>
  <c r="BF144" i="47"/>
  <c r="BF177" i="47"/>
  <c r="BF159" i="47"/>
  <c r="BF155" i="47"/>
  <c r="BF137" i="47"/>
  <c r="BF111" i="47"/>
  <c r="BF125" i="47"/>
  <c r="BF107" i="47"/>
  <c r="BF73" i="47"/>
  <c r="BF74" i="47"/>
  <c r="BF68" i="47"/>
  <c r="BF54" i="47"/>
  <c r="BF56" i="47"/>
  <c r="BF15" i="47"/>
  <c r="BF224" i="47"/>
  <c r="BF154" i="47"/>
  <c r="BF18" i="47"/>
  <c r="BF212" i="47"/>
  <c r="BF168" i="47"/>
  <c r="BF120" i="47"/>
  <c r="BF130" i="47"/>
  <c r="BF94" i="47"/>
  <c r="BF62" i="47"/>
  <c r="BF38" i="47"/>
  <c r="BF36" i="47"/>
  <c r="BC202" i="47"/>
  <c r="BD202" i="47" s="1"/>
  <c r="BE202" i="47" s="1"/>
  <c r="BU202" i="47" s="1"/>
  <c r="BF235" i="47"/>
  <c r="BF175" i="47"/>
  <c r="BF141" i="47"/>
  <c r="BF17" i="47"/>
  <c r="BF117" i="47"/>
  <c r="BF12" i="47"/>
  <c r="BF195" i="47"/>
  <c r="BF135" i="47"/>
  <c r="BF99" i="47"/>
  <c r="BF64" i="47"/>
  <c r="BF72" i="47"/>
  <c r="BD195" i="47"/>
  <c r="BE195" i="47" s="1"/>
  <c r="BF198" i="47"/>
  <c r="BF146" i="47"/>
  <c r="BF122" i="47"/>
  <c r="BF24" i="47"/>
  <c r="BF188" i="47"/>
  <c r="BF160" i="47"/>
  <c r="BF192" i="47"/>
  <c r="BC51" i="47"/>
  <c r="BD51" i="47" s="1"/>
  <c r="BE51" i="47" s="1"/>
  <c r="BU51" i="47" s="1"/>
  <c r="BV51" i="47" s="1"/>
  <c r="AX191" i="47"/>
  <c r="BF196" i="47"/>
  <c r="BF206" i="47"/>
  <c r="BF151" i="47"/>
  <c r="BF139" i="47"/>
  <c r="BF91" i="47"/>
  <c r="BF83" i="47"/>
  <c r="BF60" i="47"/>
  <c r="BF81" i="47"/>
  <c r="BF77" i="47"/>
  <c r="BF61" i="47"/>
  <c r="BF43" i="47"/>
  <c r="BF25" i="47"/>
  <c r="BF13" i="47"/>
  <c r="BF16" i="47"/>
  <c r="BF121" i="47"/>
  <c r="BF92" i="47"/>
  <c r="BF51" i="47"/>
  <c r="BF49" i="47"/>
  <c r="BF203" i="47"/>
  <c r="BF142" i="47"/>
  <c r="BF80" i="47"/>
  <c r="BF79" i="47"/>
  <c r="BF75" i="47"/>
  <c r="BF186" i="47"/>
  <c r="BF145" i="47"/>
  <c r="BF108" i="47"/>
  <c r="BF90" i="47"/>
  <c r="BF40" i="47"/>
  <c r="BF41" i="47"/>
  <c r="BF199" i="47"/>
  <c r="BF179" i="47"/>
  <c r="BF143" i="47"/>
  <c r="BF131" i="47"/>
  <c r="BF126" i="47"/>
  <c r="BF70" i="47"/>
  <c r="BF20" i="47"/>
  <c r="BF34" i="47"/>
  <c r="BF45" i="47"/>
  <c r="BF9" i="47"/>
  <c r="BF210" i="47"/>
  <c r="BF118" i="47"/>
  <c r="BF53" i="47"/>
  <c r="BF22" i="47"/>
  <c r="O18" i="15"/>
  <c r="P18" i="15" s="1"/>
  <c r="N18" i="15"/>
  <c r="N8" i="15"/>
  <c r="O8" i="15"/>
  <c r="P8" i="15" s="1"/>
  <c r="N10" i="15"/>
  <c r="O10" i="15"/>
  <c r="P10" i="15" s="1"/>
  <c r="O20" i="15"/>
  <c r="P20" i="15" s="1"/>
  <c r="N20" i="15"/>
  <c r="T20" i="15"/>
  <c r="U20" i="15"/>
  <c r="V20" i="15" s="1"/>
  <c r="AF20" i="15" s="1"/>
  <c r="T14" i="15"/>
  <c r="U14" i="15"/>
  <c r="V14" i="15" s="1"/>
  <c r="AA14" i="15" s="1"/>
  <c r="U7" i="15"/>
  <c r="V7" i="15" s="1"/>
  <c r="AD7" i="15" s="1"/>
  <c r="T7" i="15"/>
  <c r="U12" i="15"/>
  <c r="V12" i="15" s="1"/>
  <c r="AA12" i="15" s="1"/>
  <c r="T12" i="15"/>
  <c r="F8" i="15"/>
  <c r="AU17" i="34"/>
  <c r="AV17" i="34"/>
  <c r="AW17" i="34" s="1"/>
  <c r="O9" i="15"/>
  <c r="P9" i="15" s="1"/>
  <c r="N9" i="15"/>
  <c r="T10" i="15"/>
  <c r="U10" i="15"/>
  <c r="V10" i="15" s="1"/>
  <c r="X16" i="34"/>
  <c r="Y16" i="34"/>
  <c r="R16" i="34"/>
  <c r="AT16" i="34" s="1"/>
  <c r="BD16" i="34"/>
  <c r="BE16" i="34" s="1"/>
  <c r="W16" i="34"/>
  <c r="AE16" i="34"/>
  <c r="AQ16" i="34" s="1"/>
  <c r="AR16" i="34" s="1"/>
  <c r="S16" i="34"/>
  <c r="AF16" i="34" s="1"/>
  <c r="AA16" i="34"/>
  <c r="P16" i="34"/>
  <c r="T18" i="15"/>
  <c r="U18" i="15"/>
  <c r="V18" i="15" s="1"/>
  <c r="AF18" i="15" s="1"/>
  <c r="S9" i="15"/>
  <c r="N25" i="15"/>
  <c r="O25" i="15"/>
  <c r="P25" i="15" s="1"/>
  <c r="T17" i="15"/>
  <c r="U17" i="15"/>
  <c r="V17" i="15" s="1"/>
  <c r="O14" i="15"/>
  <c r="P14" i="15" s="1"/>
  <c r="N14" i="15"/>
  <c r="F10" i="15"/>
  <c r="Y10" i="15" s="1"/>
  <c r="Z10" i="15" s="1"/>
  <c r="O16" i="15"/>
  <c r="P16" i="15" s="1"/>
  <c r="N16" i="15"/>
  <c r="S8" i="15"/>
  <c r="AA22" i="15"/>
  <c r="AF22" i="15"/>
  <c r="AT12" i="34"/>
  <c r="O17" i="15"/>
  <c r="P17" i="15" s="1"/>
  <c r="N17" i="15"/>
  <c r="Z9" i="15"/>
  <c r="N12" i="15"/>
  <c r="O12" i="15"/>
  <c r="P12" i="15" s="1"/>
  <c r="F18" i="15"/>
  <c r="U16" i="15"/>
  <c r="V16" i="15" s="1"/>
  <c r="T16" i="15"/>
  <c r="BJ17" i="34"/>
  <c r="AT15" i="34"/>
  <c r="BD83" i="47"/>
  <c r="BE83" i="47" s="1"/>
  <c r="AV187" i="47"/>
  <c r="CJ187" i="47" s="1"/>
  <c r="CM187" i="47" s="1"/>
  <c r="CN187" i="47" s="1"/>
  <c r="BC141" i="47"/>
  <c r="AY141" i="47" s="1"/>
  <c r="BD193" i="47"/>
  <c r="BE193" i="47" s="1"/>
  <c r="BU193" i="47" s="1"/>
  <c r="BZ193" i="47" s="1"/>
  <c r="CA193" i="47" s="1"/>
  <c r="AX195" i="47"/>
  <c r="BC192" i="47"/>
  <c r="AY192" i="47" s="1"/>
  <c r="AV205" i="47"/>
  <c r="CJ205" i="47" s="1"/>
  <c r="CM205" i="47" s="1"/>
  <c r="CN205" i="47" s="1"/>
  <c r="BC198" i="47"/>
  <c r="AV204" i="47"/>
  <c r="CJ204" i="47" s="1"/>
  <c r="CM204" i="47" s="1"/>
  <c r="CN204" i="47" s="1"/>
  <c r="AV198" i="47"/>
  <c r="CJ198" i="47" s="1"/>
  <c r="CK198" i="47" s="1"/>
  <c r="AV150" i="47"/>
  <c r="CJ150" i="47" s="1"/>
  <c r="AV235" i="47"/>
  <c r="CJ235" i="47" s="1"/>
  <c r="CK235" i="47" s="1"/>
  <c r="BD144" i="47"/>
  <c r="BE144" i="47" s="1"/>
  <c r="BC156" i="47"/>
  <c r="BD156" i="47" s="1"/>
  <c r="BE156" i="47" s="1"/>
  <c r="BU156" i="47" s="1"/>
  <c r="AV214" i="47"/>
  <c r="CJ214" i="47" s="1"/>
  <c r="CM214" i="47" s="1"/>
  <c r="CN214" i="47" s="1"/>
  <c r="AV178" i="47"/>
  <c r="CJ178" i="47" s="1"/>
  <c r="AV134" i="47"/>
  <c r="CJ134" i="47" s="1"/>
  <c r="CK134" i="47" s="1"/>
  <c r="AV225" i="47"/>
  <c r="CJ225" i="47" s="1"/>
  <c r="CK225" i="47" s="1"/>
  <c r="BC133" i="47"/>
  <c r="BD133" i="47" s="1"/>
  <c r="BE133" i="47" s="1"/>
  <c r="BU133" i="47" s="1"/>
  <c r="AV183" i="47"/>
  <c r="CJ183" i="47" s="1"/>
  <c r="CM183" i="47" s="1"/>
  <c r="CN183" i="47" s="1"/>
  <c r="AX225" i="47"/>
  <c r="CK214" i="47"/>
  <c r="BC161" i="47"/>
  <c r="AY161" i="47" s="1"/>
  <c r="BY225" i="47"/>
  <c r="AV189" i="47"/>
  <c r="CJ189" i="47" s="1"/>
  <c r="CM189" i="47" s="1"/>
  <c r="CN189" i="47" s="1"/>
  <c r="BD225" i="47"/>
  <c r="BE225" i="47" s="1"/>
  <c r="AY225" i="47"/>
  <c r="BC235" i="47"/>
  <c r="AV224" i="47"/>
  <c r="CJ224" i="47" s="1"/>
  <c r="BD224" i="47"/>
  <c r="BE224" i="47" s="1"/>
  <c r="BU224" i="47" s="1"/>
  <c r="BV224" i="47" s="1"/>
  <c r="AY224" i="47"/>
  <c r="AV199" i="47"/>
  <c r="CJ199" i="47" s="1"/>
  <c r="CK199" i="47" s="1"/>
  <c r="BY224" i="47"/>
  <c r="BC154" i="47"/>
  <c r="AY154" i="47" s="1"/>
  <c r="AX173" i="47"/>
  <c r="AX188" i="47"/>
  <c r="BY235" i="47"/>
  <c r="AX82" i="47"/>
  <c r="BU82" i="47" s="1"/>
  <c r="AV155" i="47"/>
  <c r="CJ155" i="47" s="1"/>
  <c r="CK155" i="47" s="1"/>
  <c r="AV201" i="47"/>
  <c r="CJ201" i="47" s="1"/>
  <c r="CM201" i="47" s="1"/>
  <c r="CN201" i="47" s="1"/>
  <c r="AV196" i="47"/>
  <c r="CJ196" i="47" s="1"/>
  <c r="CK196" i="47" s="1"/>
  <c r="BC206" i="47"/>
  <c r="AY206" i="47" s="1"/>
  <c r="AV188" i="47"/>
  <c r="CJ188" i="47" s="1"/>
  <c r="CM188" i="47" s="1"/>
  <c r="CN188" i="47" s="1"/>
  <c r="AV173" i="47"/>
  <c r="CJ173" i="47" s="1"/>
  <c r="CM173" i="47" s="1"/>
  <c r="CN173" i="47" s="1"/>
  <c r="BD134" i="47"/>
  <c r="BE134" i="47" s="1"/>
  <c r="AV151" i="47"/>
  <c r="CJ151" i="47" s="1"/>
  <c r="CK151" i="47" s="1"/>
  <c r="BD188" i="47"/>
  <c r="BE188" i="47" s="1"/>
  <c r="AX214" i="47"/>
  <c r="BU214" i="47" s="1"/>
  <c r="AY214" i="47"/>
  <c r="AX134" i="47"/>
  <c r="AX212" i="47"/>
  <c r="AV211" i="47"/>
  <c r="CJ211" i="47" s="1"/>
  <c r="CM211" i="47" s="1"/>
  <c r="CN211" i="47" s="1"/>
  <c r="AV193" i="47"/>
  <c r="CJ193" i="47" s="1"/>
  <c r="CM193" i="47" s="1"/>
  <c r="CN193" i="47" s="1"/>
  <c r="AV192" i="47"/>
  <c r="CJ192" i="47" s="1"/>
  <c r="CM192" i="47" s="1"/>
  <c r="CN192" i="47" s="1"/>
  <c r="AX38" i="47"/>
  <c r="BU38" i="47" s="1"/>
  <c r="BV38" i="47" s="1"/>
  <c r="BD175" i="47"/>
  <c r="BE175" i="47" s="1"/>
  <c r="BD183" i="47"/>
  <c r="BE183" i="47" s="1"/>
  <c r="AV169" i="47"/>
  <c r="CJ169" i="47" s="1"/>
  <c r="CM169" i="47" s="1"/>
  <c r="CN169" i="47" s="1"/>
  <c r="BC204" i="47"/>
  <c r="AY204" i="47" s="1"/>
  <c r="AX35" i="47"/>
  <c r="BU35" i="47" s="1"/>
  <c r="BZ35" i="47" s="1"/>
  <c r="CA35" i="47" s="1"/>
  <c r="AY106" i="47"/>
  <c r="AY139" i="47"/>
  <c r="BU164" i="47"/>
  <c r="BV164" i="47" s="1"/>
  <c r="AX176" i="47"/>
  <c r="BU176" i="47" s="1"/>
  <c r="AV174" i="47"/>
  <c r="CJ174" i="47" s="1"/>
  <c r="CK174" i="47" s="1"/>
  <c r="AV158" i="47"/>
  <c r="CJ158" i="47" s="1"/>
  <c r="CK158" i="47" s="1"/>
  <c r="AV207" i="47"/>
  <c r="CJ207" i="47" s="1"/>
  <c r="CK207" i="47" s="1"/>
  <c r="AV194" i="47"/>
  <c r="CJ194" i="47" s="1"/>
  <c r="CK194" i="47" s="1"/>
  <c r="BC199" i="47"/>
  <c r="BD199" i="47" s="1"/>
  <c r="BE199" i="47" s="1"/>
  <c r="BU199" i="47" s="1"/>
  <c r="BD160" i="47"/>
  <c r="BE160" i="47" s="1"/>
  <c r="AX144" i="47"/>
  <c r="AX160" i="47"/>
  <c r="AV96" i="47"/>
  <c r="CJ96" i="47" s="1"/>
  <c r="CK96" i="47" s="1"/>
  <c r="BC177" i="47"/>
  <c r="BD177" i="47" s="1"/>
  <c r="BE177" i="47" s="1"/>
  <c r="BU177" i="47" s="1"/>
  <c r="AX203" i="47"/>
  <c r="AV180" i="47"/>
  <c r="CJ180" i="47" s="1"/>
  <c r="CK180" i="47" s="1"/>
  <c r="AV144" i="47"/>
  <c r="CJ144" i="47" s="1"/>
  <c r="CM144" i="47" s="1"/>
  <c r="CN144" i="47" s="1"/>
  <c r="AY210" i="47"/>
  <c r="BD210" i="47"/>
  <c r="BE210" i="47" s="1"/>
  <c r="BU210" i="47" s="1"/>
  <c r="BD213" i="47"/>
  <c r="BE213" i="47" s="1"/>
  <c r="AY213" i="47"/>
  <c r="AV213" i="47"/>
  <c r="CJ213" i="47" s="1"/>
  <c r="BD173" i="47"/>
  <c r="BE173" i="47" s="1"/>
  <c r="AX182" i="47"/>
  <c r="AV160" i="47"/>
  <c r="CJ160" i="47" s="1"/>
  <c r="CK160" i="47" s="1"/>
  <c r="BD190" i="47"/>
  <c r="BE190" i="47" s="1"/>
  <c r="AX190" i="47"/>
  <c r="AV177" i="47"/>
  <c r="CJ177" i="47" s="1"/>
  <c r="CM177" i="47" s="1"/>
  <c r="CN177" i="47" s="1"/>
  <c r="AX207" i="47"/>
  <c r="AV191" i="47"/>
  <c r="CJ191" i="47" s="1"/>
  <c r="CM191" i="47" s="1"/>
  <c r="CN191" i="47" s="1"/>
  <c r="AV212" i="47"/>
  <c r="CJ212" i="47" s="1"/>
  <c r="BY213" i="47"/>
  <c r="AY97" i="47"/>
  <c r="BD137" i="47"/>
  <c r="BE137" i="47" s="1"/>
  <c r="AX205" i="47"/>
  <c r="AV202" i="47"/>
  <c r="CJ202" i="47" s="1"/>
  <c r="CM202" i="47" s="1"/>
  <c r="CN202" i="47" s="1"/>
  <c r="AV206" i="47"/>
  <c r="CJ206" i="47" s="1"/>
  <c r="CK206" i="47" s="1"/>
  <c r="AV208" i="47"/>
  <c r="CJ208" i="47" s="1"/>
  <c r="CM208" i="47" s="1"/>
  <c r="CN208" i="47" s="1"/>
  <c r="BD205" i="47"/>
  <c r="BE205" i="47" s="1"/>
  <c r="AY212" i="47"/>
  <c r="BD212" i="47"/>
  <c r="BE212" i="47" s="1"/>
  <c r="BY210" i="47"/>
  <c r="AX83" i="47"/>
  <c r="BU83" i="47" s="1"/>
  <c r="BZ83" i="47" s="1"/>
  <c r="CA83" i="47" s="1"/>
  <c r="BC104" i="47"/>
  <c r="BD104" i="47" s="1"/>
  <c r="BE104" i="47" s="1"/>
  <c r="BU104" i="47" s="1"/>
  <c r="BV104" i="47" s="1"/>
  <c r="AV114" i="47"/>
  <c r="CJ114" i="47" s="1"/>
  <c r="CM114" i="47" s="1"/>
  <c r="CN114" i="47" s="1"/>
  <c r="AV147" i="47"/>
  <c r="CJ147" i="47" s="1"/>
  <c r="CM147" i="47" s="1"/>
  <c r="CN147" i="47" s="1"/>
  <c r="BC170" i="47"/>
  <c r="AV190" i="47"/>
  <c r="CJ190" i="47" s="1"/>
  <c r="CM190" i="47" s="1"/>
  <c r="CN190" i="47" s="1"/>
  <c r="BY212" i="47"/>
  <c r="AX213" i="47"/>
  <c r="AV210" i="47"/>
  <c r="CJ210" i="47" s="1"/>
  <c r="AY201" i="47"/>
  <c r="BD201" i="47"/>
  <c r="BE201" i="47" s="1"/>
  <c r="BU201" i="47" s="1"/>
  <c r="BC197" i="47"/>
  <c r="BD197" i="47" s="1"/>
  <c r="BE197" i="47" s="1"/>
  <c r="BU197" i="47" s="1"/>
  <c r="BV197" i="47" s="1"/>
  <c r="BC208" i="47"/>
  <c r="BC96" i="47"/>
  <c r="BD96" i="47" s="1"/>
  <c r="BE96" i="47" s="1"/>
  <c r="BU96" i="47" s="1"/>
  <c r="BV96" i="47" s="1"/>
  <c r="AX139" i="47"/>
  <c r="BU139" i="47" s="1"/>
  <c r="AY176" i="47"/>
  <c r="AV170" i="47"/>
  <c r="CJ170" i="47" s="1"/>
  <c r="CK170" i="47" s="1"/>
  <c r="AV179" i="47"/>
  <c r="CJ179" i="47" s="1"/>
  <c r="CK179" i="47" s="1"/>
  <c r="AX183" i="47"/>
  <c r="AV197" i="47"/>
  <c r="CJ197" i="47" s="1"/>
  <c r="CM197" i="47" s="1"/>
  <c r="CN197" i="47" s="1"/>
  <c r="AX180" i="47"/>
  <c r="BC180" i="47"/>
  <c r="BY208" i="47"/>
  <c r="BY207" i="47"/>
  <c r="BD203" i="47"/>
  <c r="BE203" i="47" s="1"/>
  <c r="AY203" i="47"/>
  <c r="AV99" i="47"/>
  <c r="CJ99" i="47" s="1"/>
  <c r="CM99" i="47" s="1"/>
  <c r="CN99" i="47" s="1"/>
  <c r="BD207" i="47"/>
  <c r="BE207" i="47" s="1"/>
  <c r="AY207" i="47"/>
  <c r="AX25" i="47"/>
  <c r="BU25" i="47" s="1"/>
  <c r="AY35" i="47"/>
  <c r="AX106" i="47"/>
  <c r="BU106" i="47" s="1"/>
  <c r="BV106" i="47" s="1"/>
  <c r="AY99" i="47"/>
  <c r="BC140" i="47"/>
  <c r="AY140" i="47" s="1"/>
  <c r="AX137" i="47"/>
  <c r="BC120" i="47"/>
  <c r="AY120" i="47" s="1"/>
  <c r="BU178" i="47"/>
  <c r="BV178" i="47" s="1"/>
  <c r="BC171" i="47"/>
  <c r="BD171" i="47" s="1"/>
  <c r="BE171" i="47" s="1"/>
  <c r="BU171" i="47" s="1"/>
  <c r="BZ171" i="47" s="1"/>
  <c r="CA171" i="47" s="1"/>
  <c r="AV133" i="47"/>
  <c r="CJ133" i="47" s="1"/>
  <c r="CM133" i="47" s="1"/>
  <c r="CN133" i="47" s="1"/>
  <c r="BY202" i="47"/>
  <c r="BY206" i="47"/>
  <c r="AV203" i="47"/>
  <c r="CJ203" i="47" s="1"/>
  <c r="BY203" i="47"/>
  <c r="AV123" i="47"/>
  <c r="CJ123" i="47" s="1"/>
  <c r="CK123" i="47" s="1"/>
  <c r="AX149" i="47"/>
  <c r="BC159" i="47"/>
  <c r="BD159" i="47" s="1"/>
  <c r="BE159" i="47" s="1"/>
  <c r="BU159" i="47" s="1"/>
  <c r="AX158" i="47"/>
  <c r="AX175" i="47"/>
  <c r="BY197" i="47"/>
  <c r="BD80" i="47"/>
  <c r="BE80" i="47" s="1"/>
  <c r="AX97" i="47"/>
  <c r="BU97" i="47" s="1"/>
  <c r="BV97" i="47" s="1"/>
  <c r="AY135" i="47"/>
  <c r="AX132" i="47"/>
  <c r="BU132" i="47" s="1"/>
  <c r="BZ132" i="47" s="1"/>
  <c r="CA132" i="47" s="1"/>
  <c r="BC153" i="47"/>
  <c r="AY153" i="47" s="1"/>
  <c r="BD158" i="47"/>
  <c r="BE158" i="47" s="1"/>
  <c r="AV161" i="47"/>
  <c r="CJ161" i="47" s="1"/>
  <c r="CK161" i="47" s="1"/>
  <c r="AX186" i="47"/>
  <c r="AX187" i="47"/>
  <c r="AV163" i="47"/>
  <c r="CJ163" i="47" s="1"/>
  <c r="CK163" i="47" s="1"/>
  <c r="AV115" i="47"/>
  <c r="CJ115" i="47" s="1"/>
  <c r="CK115" i="47" s="1"/>
  <c r="BD187" i="47"/>
  <c r="BE187" i="47" s="1"/>
  <c r="BC162" i="47"/>
  <c r="BC172" i="47"/>
  <c r="AX172" i="47"/>
  <c r="BD196" i="47"/>
  <c r="BE196" i="47" s="1"/>
  <c r="BU196" i="47" s="1"/>
  <c r="AX80" i="47"/>
  <c r="AX99" i="47"/>
  <c r="BU99" i="47" s="1"/>
  <c r="BV99" i="47" s="1"/>
  <c r="BC114" i="47"/>
  <c r="BD114" i="47" s="1"/>
  <c r="BE114" i="47" s="1"/>
  <c r="BU114" i="47" s="1"/>
  <c r="BV114" i="47" s="1"/>
  <c r="BC123" i="47"/>
  <c r="BD123" i="47" s="1"/>
  <c r="BE123" i="47" s="1"/>
  <c r="BU123" i="47" s="1"/>
  <c r="AX135" i="47"/>
  <c r="BU135" i="47" s="1"/>
  <c r="BV135" i="47" s="1"/>
  <c r="AV152" i="47"/>
  <c r="CJ152" i="47" s="1"/>
  <c r="CK152" i="47" s="1"/>
  <c r="BC168" i="47"/>
  <c r="AY168" i="47" s="1"/>
  <c r="AV159" i="47"/>
  <c r="CJ159" i="47" s="1"/>
  <c r="CM159" i="47" s="1"/>
  <c r="CN159" i="47" s="1"/>
  <c r="AV156" i="47"/>
  <c r="CJ156" i="47" s="1"/>
  <c r="CM156" i="47" s="1"/>
  <c r="CN156" i="47" s="1"/>
  <c r="AV168" i="47"/>
  <c r="CJ168" i="47" s="1"/>
  <c r="CM168" i="47" s="1"/>
  <c r="CN168" i="47" s="1"/>
  <c r="AV176" i="47"/>
  <c r="CJ176" i="47" s="1"/>
  <c r="CM176" i="47" s="1"/>
  <c r="CN176" i="47" s="1"/>
  <c r="AV171" i="47"/>
  <c r="CJ171" i="47" s="1"/>
  <c r="CK171" i="47" s="1"/>
  <c r="AV164" i="47"/>
  <c r="CJ164" i="47" s="1"/>
  <c r="CM164" i="47" s="1"/>
  <c r="CN164" i="47" s="1"/>
  <c r="AV154" i="47"/>
  <c r="CJ154" i="47" s="1"/>
  <c r="CM154" i="47" s="1"/>
  <c r="CN154" i="47" s="1"/>
  <c r="AV172" i="47"/>
  <c r="CJ172" i="47" s="1"/>
  <c r="CM172" i="47" s="1"/>
  <c r="CN172" i="47" s="1"/>
  <c r="AY102" i="47"/>
  <c r="BC78" i="47"/>
  <c r="AV186" i="47"/>
  <c r="CJ186" i="47" s="1"/>
  <c r="BY186" i="47"/>
  <c r="BY181" i="47"/>
  <c r="AV175" i="47"/>
  <c r="CJ175" i="47" s="1"/>
  <c r="AX102" i="47"/>
  <c r="BU102" i="47" s="1"/>
  <c r="BV102" i="47" s="1"/>
  <c r="BC163" i="47"/>
  <c r="AX163" i="47"/>
  <c r="BD182" i="47"/>
  <c r="BE182" i="47" s="1"/>
  <c r="AY182" i="47"/>
  <c r="BD113" i="47"/>
  <c r="BE113" i="47" s="1"/>
  <c r="AX113" i="47"/>
  <c r="AV132" i="47"/>
  <c r="CJ132" i="47" s="1"/>
  <c r="CK132" i="47" s="1"/>
  <c r="BC147" i="47"/>
  <c r="AY147" i="47" s="1"/>
  <c r="BC150" i="47"/>
  <c r="AY150" i="47" s="1"/>
  <c r="AV140" i="47"/>
  <c r="CJ140" i="47" s="1"/>
  <c r="CK140" i="47" s="1"/>
  <c r="AV120" i="47"/>
  <c r="CJ120" i="47" s="1"/>
  <c r="CK120" i="47" s="1"/>
  <c r="BD186" i="47"/>
  <c r="BE186" i="47" s="1"/>
  <c r="AY186" i="47"/>
  <c r="AV181" i="47"/>
  <c r="CJ181" i="47" s="1"/>
  <c r="BC169" i="47"/>
  <c r="AX169" i="47"/>
  <c r="BC91" i="47"/>
  <c r="BD91" i="47" s="1"/>
  <c r="BE91" i="47" s="1"/>
  <c r="BU91" i="47" s="1"/>
  <c r="BV91" i="47" s="1"/>
  <c r="AY143" i="47"/>
  <c r="AV185" i="47"/>
  <c r="CJ185" i="47" s="1"/>
  <c r="BY185" i="47"/>
  <c r="AV182" i="47"/>
  <c r="CJ182" i="47" s="1"/>
  <c r="BY182" i="47"/>
  <c r="AY179" i="47"/>
  <c r="AY84" i="47"/>
  <c r="AV143" i="47"/>
  <c r="CJ143" i="47" s="1"/>
  <c r="CK143" i="47" s="1"/>
  <c r="AX166" i="47"/>
  <c r="AV139" i="47"/>
  <c r="CJ139" i="47" s="1"/>
  <c r="CK139" i="47" s="1"/>
  <c r="AY34" i="47"/>
  <c r="AV50" i="47"/>
  <c r="CJ50" i="47" s="1"/>
  <c r="CM50" i="47" s="1"/>
  <c r="CN50" i="47" s="1"/>
  <c r="AV124" i="47"/>
  <c r="CJ124" i="47" s="1"/>
  <c r="CK124" i="47" s="1"/>
  <c r="AX167" i="47"/>
  <c r="AV153" i="47"/>
  <c r="CJ153" i="47" s="1"/>
  <c r="CM153" i="47" s="1"/>
  <c r="CN153" i="47" s="1"/>
  <c r="AV110" i="47"/>
  <c r="CJ110" i="47" s="1"/>
  <c r="CM110" i="47" s="1"/>
  <c r="CN110" i="47" s="1"/>
  <c r="AV83" i="47"/>
  <c r="CJ83" i="47" s="1"/>
  <c r="CM83" i="47" s="1"/>
  <c r="CN83" i="47" s="1"/>
  <c r="AV162" i="47"/>
  <c r="CJ162" i="47" s="1"/>
  <c r="AY167" i="47"/>
  <c r="BD167" i="47"/>
  <c r="BE167" i="47" s="1"/>
  <c r="BD166" i="47"/>
  <c r="BE166" i="47" s="1"/>
  <c r="AY166" i="47"/>
  <c r="AV102" i="47"/>
  <c r="CJ102" i="47" s="1"/>
  <c r="CK102" i="47" s="1"/>
  <c r="AY132" i="47"/>
  <c r="AV60" i="47"/>
  <c r="CJ60" i="47" s="1"/>
  <c r="CM60" i="47" s="1"/>
  <c r="CN60" i="47" s="1"/>
  <c r="AV88" i="47"/>
  <c r="CJ88" i="47" s="1"/>
  <c r="CK88" i="47" s="1"/>
  <c r="AV166" i="47"/>
  <c r="CJ166" i="47" s="1"/>
  <c r="AV167" i="47"/>
  <c r="CJ167" i="47" s="1"/>
  <c r="AX152" i="47"/>
  <c r="BC152" i="47"/>
  <c r="AX37" i="47"/>
  <c r="AX50" i="47"/>
  <c r="AY98" i="47"/>
  <c r="BD130" i="47"/>
  <c r="BE130" i="47" s="1"/>
  <c r="BC148" i="47"/>
  <c r="BD148" i="47" s="1"/>
  <c r="BE148" i="47" s="1"/>
  <c r="BU148" i="47" s="1"/>
  <c r="AX130" i="47"/>
  <c r="AV165" i="47"/>
  <c r="CJ165" i="47" s="1"/>
  <c r="AV136" i="47"/>
  <c r="CJ136" i="47" s="1"/>
  <c r="CK136" i="47" s="1"/>
  <c r="BY165" i="47"/>
  <c r="AV117" i="47"/>
  <c r="CJ117" i="47" s="1"/>
  <c r="CM117" i="47" s="1"/>
  <c r="CN117" i="47" s="1"/>
  <c r="BY166" i="47"/>
  <c r="BY167" i="47"/>
  <c r="BD165" i="47"/>
  <c r="BE165" i="47" s="1"/>
  <c r="BU165" i="47" s="1"/>
  <c r="AY165" i="47"/>
  <c r="BD27" i="47"/>
  <c r="BE27" i="47" s="1"/>
  <c r="BD79" i="47"/>
  <c r="BE79" i="47" s="1"/>
  <c r="AY110" i="47"/>
  <c r="AV100" i="47"/>
  <c r="CJ100" i="47" s="1"/>
  <c r="CM100" i="47" s="1"/>
  <c r="CN100" i="47" s="1"/>
  <c r="AX122" i="47"/>
  <c r="AV149" i="47"/>
  <c r="CJ149" i="47" s="1"/>
  <c r="CK149" i="47" s="1"/>
  <c r="AV130" i="47"/>
  <c r="CJ130" i="47" s="1"/>
  <c r="CM130" i="47" s="1"/>
  <c r="CN130" i="47" s="1"/>
  <c r="BY161" i="47"/>
  <c r="AY157" i="47"/>
  <c r="BD157" i="47"/>
  <c r="BE157" i="47" s="1"/>
  <c r="AX79" i="47"/>
  <c r="BC117" i="47"/>
  <c r="AY117" i="47" s="1"/>
  <c r="AV98" i="47"/>
  <c r="CJ98" i="47" s="1"/>
  <c r="CM98" i="47" s="1"/>
  <c r="CN98" i="47" s="1"/>
  <c r="AX143" i="47"/>
  <c r="BU143" i="47" s="1"/>
  <c r="BV143" i="47" s="1"/>
  <c r="BC66" i="47"/>
  <c r="BD66" i="47" s="1"/>
  <c r="BE66" i="47" s="1"/>
  <c r="BU66" i="47" s="1"/>
  <c r="BV66" i="47" s="1"/>
  <c r="AY90" i="47"/>
  <c r="AX111" i="47"/>
  <c r="BD111" i="47"/>
  <c r="BE111" i="47" s="1"/>
  <c r="AV111" i="47"/>
  <c r="CJ111" i="47" s="1"/>
  <c r="CK111" i="47" s="1"/>
  <c r="AX138" i="47"/>
  <c r="AV119" i="47"/>
  <c r="CJ119" i="47" s="1"/>
  <c r="CK119" i="47" s="1"/>
  <c r="AV142" i="47"/>
  <c r="CJ142" i="47" s="1"/>
  <c r="CM142" i="47" s="1"/>
  <c r="CN142" i="47" s="1"/>
  <c r="AV148" i="47"/>
  <c r="CJ148" i="47" s="1"/>
  <c r="BY149" i="47"/>
  <c r="AV157" i="47"/>
  <c r="CJ157" i="47" s="1"/>
  <c r="AV106" i="47"/>
  <c r="CJ106" i="47" s="1"/>
  <c r="CM106" i="47" s="1"/>
  <c r="CN106" i="47" s="1"/>
  <c r="BY148" i="47"/>
  <c r="AY25" i="47"/>
  <c r="AX110" i="47"/>
  <c r="BU110" i="47" s="1"/>
  <c r="BC124" i="47"/>
  <c r="AY124" i="47" s="1"/>
  <c r="AV109" i="47"/>
  <c r="CJ109" i="47" s="1"/>
  <c r="CM109" i="47" s="1"/>
  <c r="CN109" i="47" s="1"/>
  <c r="AV80" i="47"/>
  <c r="CJ80" i="47" s="1"/>
  <c r="CM80" i="47" s="1"/>
  <c r="CN80" i="47" s="1"/>
  <c r="AY149" i="47"/>
  <c r="BD149" i="47"/>
  <c r="BE149" i="47" s="1"/>
  <c r="BY157" i="47"/>
  <c r="AX157" i="47"/>
  <c r="BC77" i="47"/>
  <c r="AY77" i="47" s="1"/>
  <c r="AY88" i="47"/>
  <c r="AV91" i="47"/>
  <c r="CJ91" i="47" s="1"/>
  <c r="CK91" i="47" s="1"/>
  <c r="BD138" i="47"/>
  <c r="BE138" i="47" s="1"/>
  <c r="AY138" i="47"/>
  <c r="BD146" i="47"/>
  <c r="BE146" i="47" s="1"/>
  <c r="AY146" i="47"/>
  <c r="AX88" i="47"/>
  <c r="BU88" i="47" s="1"/>
  <c r="BV88" i="47" s="1"/>
  <c r="AV127" i="47"/>
  <c r="CJ127" i="47" s="1"/>
  <c r="CM127" i="47" s="1"/>
  <c r="CN127" i="47" s="1"/>
  <c r="BC125" i="47"/>
  <c r="BD125" i="47" s="1"/>
  <c r="BE125" i="47" s="1"/>
  <c r="BU125" i="47" s="1"/>
  <c r="BV125" i="47" s="1"/>
  <c r="AV135" i="47"/>
  <c r="CJ135" i="47" s="1"/>
  <c r="BC142" i="47"/>
  <c r="BC54" i="47"/>
  <c r="AY54" i="47" s="1"/>
  <c r="BD74" i="47"/>
  <c r="BE74" i="47" s="1"/>
  <c r="AX90" i="47"/>
  <c r="BU90" i="47" s="1"/>
  <c r="AV64" i="47"/>
  <c r="CJ64" i="47" s="1"/>
  <c r="AV138" i="47"/>
  <c r="CJ138" i="47" s="1"/>
  <c r="BY138" i="47"/>
  <c r="BC131" i="47"/>
  <c r="BD145" i="47"/>
  <c r="BE145" i="47" s="1"/>
  <c r="BU145" i="47" s="1"/>
  <c r="AV146" i="47"/>
  <c r="CJ146" i="47" s="1"/>
  <c r="BY146" i="47"/>
  <c r="BC121" i="47"/>
  <c r="BD121" i="47" s="1"/>
  <c r="BE121" i="47" s="1"/>
  <c r="BU121" i="47" s="1"/>
  <c r="AV104" i="47"/>
  <c r="CJ104" i="47" s="1"/>
  <c r="CM104" i="47" s="1"/>
  <c r="CN104" i="47" s="1"/>
  <c r="BY142" i="47"/>
  <c r="BC40" i="47"/>
  <c r="BD40" i="47" s="1"/>
  <c r="BE40" i="47" s="1"/>
  <c r="BU40" i="47" s="1"/>
  <c r="BV40" i="47" s="1"/>
  <c r="AV137" i="47"/>
  <c r="CJ137" i="47" s="1"/>
  <c r="BY141" i="47"/>
  <c r="BY145" i="47"/>
  <c r="BC64" i="47"/>
  <c r="BD64" i="47" s="1"/>
  <c r="BE64" i="47" s="1"/>
  <c r="BU64" i="47" s="1"/>
  <c r="BC75" i="47"/>
  <c r="BD75" i="47" s="1"/>
  <c r="BE75" i="47" s="1"/>
  <c r="BU75" i="47" s="1"/>
  <c r="AX126" i="47"/>
  <c r="AV131" i="47"/>
  <c r="CJ131" i="47" s="1"/>
  <c r="AV141" i="47"/>
  <c r="CJ141" i="47" s="1"/>
  <c r="AV145" i="47"/>
  <c r="CJ145" i="47" s="1"/>
  <c r="AX146" i="47"/>
  <c r="BD128" i="47"/>
  <c r="BE128" i="47" s="1"/>
  <c r="AY128" i="47"/>
  <c r="BC129" i="47"/>
  <c r="AY82" i="47"/>
  <c r="AV92" i="47"/>
  <c r="CJ92" i="47" s="1"/>
  <c r="CK92" i="47" s="1"/>
  <c r="AV81" i="47"/>
  <c r="CJ81" i="47" s="1"/>
  <c r="CM81" i="47" s="1"/>
  <c r="CN81" i="47" s="1"/>
  <c r="AV128" i="47"/>
  <c r="CJ128" i="47" s="1"/>
  <c r="BY128" i="47"/>
  <c r="BY129" i="47"/>
  <c r="AY133" i="47"/>
  <c r="AX81" i="47"/>
  <c r="BU81" i="47" s="1"/>
  <c r="BC60" i="47"/>
  <c r="BD60" i="47" s="1"/>
  <c r="BE60" i="47" s="1"/>
  <c r="BU60" i="47" s="1"/>
  <c r="BV60" i="47" s="1"/>
  <c r="AY81" i="47"/>
  <c r="AV94" i="47"/>
  <c r="CJ94" i="47" s="1"/>
  <c r="CM94" i="47" s="1"/>
  <c r="CN94" i="47" s="1"/>
  <c r="AV21" i="47"/>
  <c r="CJ21" i="47" s="1"/>
  <c r="CK21" i="47" s="1"/>
  <c r="AV116" i="47"/>
  <c r="CJ116" i="47" s="1"/>
  <c r="CM116" i="47" s="1"/>
  <c r="CN116" i="47" s="1"/>
  <c r="AV97" i="47"/>
  <c r="CJ97" i="47" s="1"/>
  <c r="CM97" i="47" s="1"/>
  <c r="CN97" i="47" s="1"/>
  <c r="AX128" i="47"/>
  <c r="BC13" i="47"/>
  <c r="BD13" i="47" s="1"/>
  <c r="BE13" i="47" s="1"/>
  <c r="BU13" i="47" s="1"/>
  <c r="AX74" i="47"/>
  <c r="AV77" i="47"/>
  <c r="CJ77" i="47" s="1"/>
  <c r="CK77" i="47" s="1"/>
  <c r="AV113" i="47"/>
  <c r="CJ113" i="47" s="1"/>
  <c r="CK113" i="47" s="1"/>
  <c r="AV129" i="47"/>
  <c r="CJ129" i="47" s="1"/>
  <c r="BD122" i="47"/>
  <c r="BE122" i="47" s="1"/>
  <c r="AY122" i="47"/>
  <c r="BD118" i="47"/>
  <c r="BE118" i="47" s="1"/>
  <c r="AY118" i="47"/>
  <c r="BD126" i="47"/>
  <c r="BE126" i="47" s="1"/>
  <c r="AY126" i="47"/>
  <c r="AY38" i="47"/>
  <c r="AV27" i="47"/>
  <c r="CJ27" i="47" s="1"/>
  <c r="CM27" i="47" s="1"/>
  <c r="CN27" i="47" s="1"/>
  <c r="AX84" i="47"/>
  <c r="BU84" i="47" s="1"/>
  <c r="BC108" i="47"/>
  <c r="BD108" i="47" s="1"/>
  <c r="BE108" i="47" s="1"/>
  <c r="BU108" i="47" s="1"/>
  <c r="BV108" i="47" s="1"/>
  <c r="AV125" i="47"/>
  <c r="CJ125" i="47" s="1"/>
  <c r="BY125" i="47"/>
  <c r="AV121" i="47"/>
  <c r="CJ121" i="47" s="1"/>
  <c r="BY121" i="47"/>
  <c r="AV122" i="47"/>
  <c r="CJ122" i="47" s="1"/>
  <c r="BY122" i="47"/>
  <c r="AX116" i="47"/>
  <c r="BC116" i="47"/>
  <c r="AX89" i="47"/>
  <c r="AX26" i="47"/>
  <c r="BU26" i="47" s="1"/>
  <c r="BV26" i="47" s="1"/>
  <c r="BC70" i="47"/>
  <c r="AY70" i="47" s="1"/>
  <c r="AX101" i="47"/>
  <c r="BC100" i="47"/>
  <c r="AY100" i="47" s="1"/>
  <c r="AV90" i="47"/>
  <c r="CJ90" i="47" s="1"/>
  <c r="CM90" i="47" s="1"/>
  <c r="CN90" i="47" s="1"/>
  <c r="AV79" i="47"/>
  <c r="CJ79" i="47" s="1"/>
  <c r="CK79" i="47" s="1"/>
  <c r="AV82" i="47"/>
  <c r="CJ82" i="47" s="1"/>
  <c r="CK82" i="47" s="1"/>
  <c r="AV84" i="47"/>
  <c r="CJ84" i="47" s="1"/>
  <c r="CM84" i="47" s="1"/>
  <c r="CN84" i="47" s="1"/>
  <c r="AV103" i="47"/>
  <c r="CJ103" i="47" s="1"/>
  <c r="CK103" i="47" s="1"/>
  <c r="BC127" i="47"/>
  <c r="AV118" i="47"/>
  <c r="CJ118" i="47" s="1"/>
  <c r="BY118" i="47"/>
  <c r="AV126" i="47"/>
  <c r="CJ126" i="47" s="1"/>
  <c r="BY126" i="47"/>
  <c r="BC23" i="47"/>
  <c r="AY23" i="47" s="1"/>
  <c r="AX55" i="47"/>
  <c r="AV78" i="47"/>
  <c r="CJ78" i="47" s="1"/>
  <c r="CM78" i="47" s="1"/>
  <c r="CN78" i="47" s="1"/>
  <c r="AV71" i="47"/>
  <c r="CJ71" i="47" s="1"/>
  <c r="CK71" i="47" s="1"/>
  <c r="AV68" i="47"/>
  <c r="CJ68" i="47" s="1"/>
  <c r="CM68" i="47" s="1"/>
  <c r="CN68" i="47" s="1"/>
  <c r="AV65" i="47"/>
  <c r="CJ65" i="47" s="1"/>
  <c r="CM65" i="47" s="1"/>
  <c r="CN65" i="47" s="1"/>
  <c r="BY127" i="47"/>
  <c r="AX118" i="47"/>
  <c r="AX27" i="47"/>
  <c r="BD57" i="47"/>
  <c r="BE57" i="47" s="1"/>
  <c r="AV51" i="47"/>
  <c r="CJ51" i="47" s="1"/>
  <c r="CK51" i="47" s="1"/>
  <c r="AX71" i="47"/>
  <c r="AX105" i="47"/>
  <c r="AX107" i="47"/>
  <c r="AV108" i="47"/>
  <c r="CJ108" i="47" s="1"/>
  <c r="BY112" i="47"/>
  <c r="BC103" i="47"/>
  <c r="AX103" i="47"/>
  <c r="AV74" i="47"/>
  <c r="CJ74" i="47" s="1"/>
  <c r="CK74" i="47" s="1"/>
  <c r="AV112" i="47"/>
  <c r="CJ112" i="47" s="1"/>
  <c r="BC112" i="47"/>
  <c r="AV85" i="47"/>
  <c r="CJ85" i="47" s="1"/>
  <c r="CK85" i="47" s="1"/>
  <c r="AV57" i="47"/>
  <c r="CJ57" i="47" s="1"/>
  <c r="CM57" i="47" s="1"/>
  <c r="CN57" i="47" s="1"/>
  <c r="BD24" i="47"/>
  <c r="BE24" i="47" s="1"/>
  <c r="BC39" i="47"/>
  <c r="AY39" i="47" s="1"/>
  <c r="AV89" i="47"/>
  <c r="CJ89" i="47" s="1"/>
  <c r="CK89" i="47" s="1"/>
  <c r="BY108" i="47"/>
  <c r="BD101" i="47"/>
  <c r="BE101" i="47" s="1"/>
  <c r="AY101" i="47"/>
  <c r="BD92" i="47"/>
  <c r="BE92" i="47" s="1"/>
  <c r="AY92" i="47"/>
  <c r="BD71" i="47"/>
  <c r="BE71" i="47" s="1"/>
  <c r="AY71" i="47"/>
  <c r="BD105" i="47"/>
  <c r="BE105" i="47" s="1"/>
  <c r="AY105" i="47"/>
  <c r="BY105" i="47"/>
  <c r="BD37" i="47"/>
  <c r="BE37" i="47" s="1"/>
  <c r="AV54" i="47"/>
  <c r="CJ54" i="47" s="1"/>
  <c r="CK54" i="47" s="1"/>
  <c r="AV62" i="47"/>
  <c r="CJ62" i="47" s="1"/>
  <c r="CK62" i="47" s="1"/>
  <c r="AV63" i="47"/>
  <c r="CJ63" i="47" s="1"/>
  <c r="CM63" i="47" s="1"/>
  <c r="CN63" i="47" s="1"/>
  <c r="AV101" i="47"/>
  <c r="CJ101" i="47" s="1"/>
  <c r="AV105" i="47"/>
  <c r="CJ105" i="47" s="1"/>
  <c r="AX92" i="47"/>
  <c r="BD33" i="47"/>
  <c r="BE33" i="47" s="1"/>
  <c r="AY68" i="47"/>
  <c r="AX68" i="47"/>
  <c r="BU68" i="47" s="1"/>
  <c r="AV95" i="47"/>
  <c r="CJ95" i="47" s="1"/>
  <c r="CM95" i="47" s="1"/>
  <c r="CN95" i="47" s="1"/>
  <c r="AV75" i="47"/>
  <c r="CJ75" i="47" s="1"/>
  <c r="CK75" i="47" s="1"/>
  <c r="AV107" i="47"/>
  <c r="CJ107" i="47" s="1"/>
  <c r="BY101" i="47"/>
  <c r="AV73" i="47"/>
  <c r="CJ73" i="47" s="1"/>
  <c r="CM73" i="47" s="1"/>
  <c r="CN73" i="47" s="1"/>
  <c r="AV66" i="47"/>
  <c r="CJ66" i="47" s="1"/>
  <c r="CM66" i="47" s="1"/>
  <c r="CN66" i="47" s="1"/>
  <c r="BY107" i="47"/>
  <c r="AY107" i="47"/>
  <c r="BD107" i="47"/>
  <c r="BE107" i="47" s="1"/>
  <c r="BC94" i="47"/>
  <c r="BD93" i="47"/>
  <c r="BE93" i="47" s="1"/>
  <c r="AY93" i="47"/>
  <c r="AX63" i="47"/>
  <c r="BC63" i="47"/>
  <c r="AV76" i="47"/>
  <c r="CJ76" i="47" s="1"/>
  <c r="BY93" i="47"/>
  <c r="BC85" i="47"/>
  <c r="AX57" i="47"/>
  <c r="BY89" i="47"/>
  <c r="BC73" i="47"/>
  <c r="AX93" i="47"/>
  <c r="AV93" i="47"/>
  <c r="CJ93" i="47" s="1"/>
  <c r="BD89" i="47"/>
  <c r="BE89" i="47" s="1"/>
  <c r="AY89" i="47"/>
  <c r="BC44" i="47"/>
  <c r="BD44" i="47" s="1"/>
  <c r="BE44" i="47" s="1"/>
  <c r="BU44" i="47" s="1"/>
  <c r="BV44" i="47" s="1"/>
  <c r="AV33" i="47"/>
  <c r="CJ33" i="47" s="1"/>
  <c r="CK33" i="47" s="1"/>
  <c r="AX24" i="47"/>
  <c r="AY26" i="47"/>
  <c r="BC21" i="47"/>
  <c r="BD21" i="47" s="1"/>
  <c r="BE21" i="47" s="1"/>
  <c r="BU21" i="47" s="1"/>
  <c r="BV21" i="47" s="1"/>
  <c r="AV48" i="47"/>
  <c r="CJ48" i="47" s="1"/>
  <c r="CM48" i="47" s="1"/>
  <c r="CN48" i="47" s="1"/>
  <c r="BC67" i="47"/>
  <c r="AY67" i="47" s="1"/>
  <c r="AV31" i="47"/>
  <c r="CJ31" i="47" s="1"/>
  <c r="CM31" i="47" s="1"/>
  <c r="CN31" i="47" s="1"/>
  <c r="AV35" i="47"/>
  <c r="CJ35" i="47" s="1"/>
  <c r="CM35" i="47" s="1"/>
  <c r="CN35" i="47" s="1"/>
  <c r="AV70" i="47"/>
  <c r="CJ70" i="47" s="1"/>
  <c r="CK70" i="47" s="1"/>
  <c r="BY95" i="47"/>
  <c r="BC95" i="47"/>
  <c r="AV86" i="47"/>
  <c r="CJ86" i="47" s="1"/>
  <c r="BC20" i="47"/>
  <c r="AY87" i="47"/>
  <c r="BD87" i="47"/>
  <c r="BE87" i="47" s="1"/>
  <c r="AV28" i="47"/>
  <c r="CJ28" i="47" s="1"/>
  <c r="CM28" i="47" s="1"/>
  <c r="CN28" i="47" s="1"/>
  <c r="AV61" i="47"/>
  <c r="CJ61" i="47" s="1"/>
  <c r="CM61" i="47" s="1"/>
  <c r="CN61" i="47" s="1"/>
  <c r="AV37" i="47"/>
  <c r="CJ37" i="47" s="1"/>
  <c r="CM37" i="47" s="1"/>
  <c r="CN37" i="47" s="1"/>
  <c r="AV87" i="47"/>
  <c r="CJ87" i="47" s="1"/>
  <c r="AV59" i="47"/>
  <c r="CJ59" i="47" s="1"/>
  <c r="CM59" i="47" s="1"/>
  <c r="CN59" i="47" s="1"/>
  <c r="AV20" i="47"/>
  <c r="CJ20" i="47" s="1"/>
  <c r="CK20" i="47" s="1"/>
  <c r="AX76" i="47"/>
  <c r="BC76" i="47"/>
  <c r="BC19" i="47"/>
  <c r="BD19" i="47" s="1"/>
  <c r="BE19" i="47" s="1"/>
  <c r="BU19" i="47" s="1"/>
  <c r="BC32" i="47"/>
  <c r="BD32" i="47" s="1"/>
  <c r="BE32" i="47" s="1"/>
  <c r="BU32" i="47" s="1"/>
  <c r="AV43" i="47"/>
  <c r="CJ43" i="47" s="1"/>
  <c r="CM43" i="47" s="1"/>
  <c r="CN43" i="47" s="1"/>
  <c r="AV34" i="47"/>
  <c r="CJ34" i="47" s="1"/>
  <c r="CM34" i="47" s="1"/>
  <c r="CN34" i="47" s="1"/>
  <c r="AV72" i="47"/>
  <c r="CJ72" i="47" s="1"/>
  <c r="CM72" i="47" s="1"/>
  <c r="CN72" i="47" s="1"/>
  <c r="AX33" i="47"/>
  <c r="BC48" i="47"/>
  <c r="AY48" i="47" s="1"/>
  <c r="BY87" i="47"/>
  <c r="AX87" i="47"/>
  <c r="AY55" i="47"/>
  <c r="BD55" i="47"/>
  <c r="BE55" i="47" s="1"/>
  <c r="BD72" i="47"/>
  <c r="BE72" i="47" s="1"/>
  <c r="AY72" i="47"/>
  <c r="AY69" i="47"/>
  <c r="BD69" i="47"/>
  <c r="BE69" i="47" s="1"/>
  <c r="AV13" i="47"/>
  <c r="CJ13" i="47" s="1"/>
  <c r="CK13" i="47" s="1"/>
  <c r="BY69" i="47"/>
  <c r="AY43" i="47"/>
  <c r="BC61" i="47"/>
  <c r="AV10" i="47"/>
  <c r="CJ10" i="47" s="1"/>
  <c r="CK10" i="47" s="1"/>
  <c r="AV11" i="47"/>
  <c r="CJ11" i="47" s="1"/>
  <c r="CM11" i="47" s="1"/>
  <c r="CN11" i="47" s="1"/>
  <c r="AV55" i="47"/>
  <c r="CJ55" i="47" s="1"/>
  <c r="AV44" i="47"/>
  <c r="CJ44" i="47" s="1"/>
  <c r="CM44" i="47" s="1"/>
  <c r="CN44" i="47" s="1"/>
  <c r="AX72" i="47"/>
  <c r="BY72" i="47"/>
  <c r="AV69" i="47"/>
  <c r="CJ69" i="47" s="1"/>
  <c r="AV53" i="47"/>
  <c r="CJ53" i="47" s="1"/>
  <c r="CM53" i="47" s="1"/>
  <c r="CN53" i="47" s="1"/>
  <c r="AV23" i="47"/>
  <c r="CJ23" i="47" s="1"/>
  <c r="CM23" i="47" s="1"/>
  <c r="CN23" i="47" s="1"/>
  <c r="AX69" i="47"/>
  <c r="AY15" i="47"/>
  <c r="AV40" i="47"/>
  <c r="CJ40" i="47" s="1"/>
  <c r="CM40" i="47" s="1"/>
  <c r="CN40" i="47" s="1"/>
  <c r="AV39" i="47"/>
  <c r="CJ39" i="47" s="1"/>
  <c r="CM39" i="47" s="1"/>
  <c r="CN39" i="47" s="1"/>
  <c r="AV29" i="47"/>
  <c r="CJ29" i="47" s="1"/>
  <c r="CK29" i="47" s="1"/>
  <c r="BC59" i="47"/>
  <c r="AX59" i="47"/>
  <c r="AY53" i="47"/>
  <c r="BD53" i="47"/>
  <c r="BE53" i="47" s="1"/>
  <c r="AX53" i="47"/>
  <c r="AV38" i="47"/>
  <c r="CJ38" i="47" s="1"/>
  <c r="CM38" i="47" s="1"/>
  <c r="CN38" i="47" s="1"/>
  <c r="AV25" i="47"/>
  <c r="CJ25" i="47" s="1"/>
  <c r="CM25" i="47" s="1"/>
  <c r="CN25" i="47" s="1"/>
  <c r="AV58" i="47"/>
  <c r="CJ58" i="47" s="1"/>
  <c r="AX34" i="47"/>
  <c r="BU34" i="47" s="1"/>
  <c r="BV34" i="47" s="1"/>
  <c r="AV49" i="47"/>
  <c r="CJ49" i="47" s="1"/>
  <c r="CM49" i="47" s="1"/>
  <c r="CN49" i="47" s="1"/>
  <c r="BY67" i="47"/>
  <c r="BC58" i="47"/>
  <c r="BC29" i="47"/>
  <c r="AX29" i="47"/>
  <c r="BY58" i="47"/>
  <c r="AX15" i="47"/>
  <c r="BU15" i="47" s="1"/>
  <c r="BV15" i="47" s="1"/>
  <c r="AV46" i="47"/>
  <c r="CJ46" i="47" s="1"/>
  <c r="CK46" i="47" s="1"/>
  <c r="AV14" i="47"/>
  <c r="CJ14" i="47" s="1"/>
  <c r="CK14" i="47" s="1"/>
  <c r="BC49" i="47"/>
  <c r="AY49" i="47" s="1"/>
  <c r="AV67" i="47"/>
  <c r="CJ67" i="47" s="1"/>
  <c r="BC47" i="47"/>
  <c r="BD47" i="47" s="1"/>
  <c r="BE47" i="47" s="1"/>
  <c r="BU47" i="47" s="1"/>
  <c r="BC56" i="47"/>
  <c r="BY52" i="47"/>
  <c r="BC30" i="47"/>
  <c r="BD30" i="47" s="1"/>
  <c r="BE30" i="47" s="1"/>
  <c r="BU30" i="47" s="1"/>
  <c r="BC52" i="47"/>
  <c r="BC14" i="47"/>
  <c r="BD14" i="47" s="1"/>
  <c r="BE14" i="47" s="1"/>
  <c r="BU14" i="47" s="1"/>
  <c r="BC11" i="47"/>
  <c r="BD11" i="47" s="1"/>
  <c r="BE11" i="47" s="1"/>
  <c r="BU11" i="47" s="1"/>
  <c r="AV30" i="47"/>
  <c r="CJ30" i="47" s="1"/>
  <c r="CM30" i="47" s="1"/>
  <c r="CN30" i="47" s="1"/>
  <c r="AV56" i="47"/>
  <c r="CJ56" i="47" s="1"/>
  <c r="AV52" i="47"/>
  <c r="CJ52" i="47" s="1"/>
  <c r="BY56" i="47"/>
  <c r="BY24" i="47"/>
  <c r="AV19" i="47"/>
  <c r="CJ19" i="47" s="1"/>
  <c r="CM19" i="47" s="1"/>
  <c r="CN19" i="47" s="1"/>
  <c r="AX43" i="47"/>
  <c r="BU43" i="47" s="1"/>
  <c r="BY49" i="47"/>
  <c r="BD46" i="47"/>
  <c r="BE46" i="47" s="1"/>
  <c r="AY46" i="47"/>
  <c r="BD45" i="47"/>
  <c r="BE45" i="47" s="1"/>
  <c r="AY45" i="47"/>
  <c r="BD41" i="47"/>
  <c r="BE41" i="47" s="1"/>
  <c r="AY41" i="47"/>
  <c r="BD42" i="47"/>
  <c r="BE42" i="47" s="1"/>
  <c r="AY42" i="47"/>
  <c r="BY46" i="47"/>
  <c r="AV32" i="47"/>
  <c r="CJ32" i="47" s="1"/>
  <c r="CM32" i="47" s="1"/>
  <c r="CN32" i="47" s="1"/>
  <c r="AX36" i="47"/>
  <c r="BY41" i="47"/>
  <c r="AX41" i="47"/>
  <c r="AX46" i="47"/>
  <c r="BY47" i="47"/>
  <c r="AV24" i="47"/>
  <c r="CJ24" i="47" s="1"/>
  <c r="CM24" i="47" s="1"/>
  <c r="CN24" i="47" s="1"/>
  <c r="AX16" i="47"/>
  <c r="AV26" i="47"/>
  <c r="CJ26" i="47" s="1"/>
  <c r="CM26" i="47" s="1"/>
  <c r="CN26" i="47" s="1"/>
  <c r="AV15" i="47"/>
  <c r="CJ15" i="47" s="1"/>
  <c r="CM15" i="47" s="1"/>
  <c r="CN15" i="47" s="1"/>
  <c r="AV41" i="47"/>
  <c r="CJ41" i="47" s="1"/>
  <c r="AV47" i="47"/>
  <c r="CJ47" i="47" s="1"/>
  <c r="BY45" i="47"/>
  <c r="AX45" i="47"/>
  <c r="AV42" i="47"/>
  <c r="CJ42" i="47" s="1"/>
  <c r="BY42" i="47"/>
  <c r="AV12" i="47"/>
  <c r="CJ12" i="47" s="1"/>
  <c r="CK12" i="47" s="1"/>
  <c r="AV45" i="47"/>
  <c r="CJ45" i="47" s="1"/>
  <c r="AX42" i="47"/>
  <c r="BC22" i="47"/>
  <c r="BD22" i="47" s="1"/>
  <c r="BE22" i="47" s="1"/>
  <c r="BU22" i="47" s="1"/>
  <c r="BV22" i="47" s="1"/>
  <c r="AV36" i="47"/>
  <c r="CJ36" i="47" s="1"/>
  <c r="BY32" i="47"/>
  <c r="BY36" i="47"/>
  <c r="BD36" i="47"/>
  <c r="BE36" i="47" s="1"/>
  <c r="AY36" i="47"/>
  <c r="AV22" i="47"/>
  <c r="CJ22" i="47" s="1"/>
  <c r="CK22" i="47" s="1"/>
  <c r="AV18" i="47"/>
  <c r="CJ18" i="47" s="1"/>
  <c r="CM18" i="47" s="1"/>
  <c r="CN18" i="47" s="1"/>
  <c r="AX18" i="47"/>
  <c r="BC10" i="47"/>
  <c r="BD18" i="47"/>
  <c r="BE18" i="47" s="1"/>
  <c r="AY18" i="47"/>
  <c r="BY18" i="47"/>
  <c r="D21" i="70"/>
  <c r="G21" i="70" s="1"/>
  <c r="BY22" i="47"/>
  <c r="BC12" i="47"/>
  <c r="BY16" i="47"/>
  <c r="AY16" i="47"/>
  <c r="BD16" i="47"/>
  <c r="BE16" i="47" s="1"/>
  <c r="AV16" i="47"/>
  <c r="CJ16" i="47" s="1"/>
  <c r="D24" i="90"/>
  <c r="D23" i="90"/>
  <c r="D22" i="87"/>
  <c r="G22" i="87" s="1"/>
  <c r="D22" i="70"/>
  <c r="D23" i="70"/>
  <c r="D24" i="70"/>
  <c r="G24" i="70" s="1"/>
  <c r="D25" i="90"/>
  <c r="D21" i="90"/>
  <c r="G21" i="90" s="1"/>
  <c r="D25" i="87"/>
  <c r="G25" i="87" s="1"/>
  <c r="D26" i="87"/>
  <c r="D24" i="87"/>
  <c r="AX9" i="47"/>
  <c r="E27" i="87"/>
  <c r="F28" i="87"/>
  <c r="BC9" i="47"/>
  <c r="G24" i="87"/>
  <c r="BY9" i="47"/>
  <c r="F25" i="90"/>
  <c r="BC17" i="47"/>
  <c r="AV17" i="47"/>
  <c r="CJ17" i="47" s="1"/>
  <c r="AV9" i="47"/>
  <c r="CJ9" i="47" s="1"/>
  <c r="BD161" i="47" l="1"/>
  <c r="BE161" i="47" s="1"/>
  <c r="BU161" i="47" s="1"/>
  <c r="CM235" i="47"/>
  <c r="CN235" i="47" s="1"/>
  <c r="BD109" i="47"/>
  <c r="BE109" i="47" s="1"/>
  <c r="AY151" i="47"/>
  <c r="CM195" i="47"/>
  <c r="CN195" i="47" s="1"/>
  <c r="CK200" i="47"/>
  <c r="BU98" i="47"/>
  <c r="BV98" i="47" s="1"/>
  <c r="BU194" i="47"/>
  <c r="BV194" i="47" s="1"/>
  <c r="BU31" i="47"/>
  <c r="BV31" i="47" s="1"/>
  <c r="CK192" i="47"/>
  <c r="BU109" i="47"/>
  <c r="BZ109" i="47" s="1"/>
  <c r="CA109" i="47" s="1"/>
  <c r="AY189" i="47"/>
  <c r="AY31" i="47"/>
  <c r="BU50" i="47"/>
  <c r="BV50" i="47" s="1"/>
  <c r="AY185" i="47"/>
  <c r="BU191" i="47"/>
  <c r="BV191" i="47" s="1"/>
  <c r="BD115" i="47"/>
  <c r="BE115" i="47" s="1"/>
  <c r="BU115" i="47" s="1"/>
  <c r="BV115" i="47" s="1"/>
  <c r="CK209" i="47"/>
  <c r="BU149" i="47"/>
  <c r="BZ149" i="47" s="1"/>
  <c r="CA149" i="47" s="1"/>
  <c r="AY211" i="47"/>
  <c r="BD211" i="47"/>
  <c r="BE211" i="47" s="1"/>
  <c r="BU211" i="47" s="1"/>
  <c r="BZ62" i="47"/>
  <c r="CA62" i="47" s="1"/>
  <c r="BD154" i="47"/>
  <c r="BE154" i="47" s="1"/>
  <c r="BU154" i="47" s="1"/>
  <c r="BZ154" i="47" s="1"/>
  <c r="CA154" i="47" s="1"/>
  <c r="BD192" i="47"/>
  <c r="BE192" i="47" s="1"/>
  <c r="BU192" i="47" s="1"/>
  <c r="BV192" i="47" s="1"/>
  <c r="G27" i="90"/>
  <c r="G31" i="90" s="1"/>
  <c r="AY181" i="47"/>
  <c r="BD174" i="47"/>
  <c r="BE174" i="47" s="1"/>
  <c r="BU174" i="47" s="1"/>
  <c r="BZ174" i="47" s="1"/>
  <c r="CA174" i="47" s="1"/>
  <c r="AY62" i="47"/>
  <c r="AY91" i="47"/>
  <c r="CM134" i="47"/>
  <c r="CN134" i="47" s="1"/>
  <c r="BU173" i="47"/>
  <c r="BV173" i="47" s="1"/>
  <c r="BV209" i="47"/>
  <c r="BD141" i="47"/>
  <c r="BE141" i="47" s="1"/>
  <c r="BU141" i="47" s="1"/>
  <c r="BV141" i="47" s="1"/>
  <c r="CK193" i="47"/>
  <c r="CK184" i="47"/>
  <c r="AY209" i="47"/>
  <c r="AY65" i="47"/>
  <c r="BZ65" i="47"/>
  <c r="CA65" i="47" s="1"/>
  <c r="AY155" i="47"/>
  <c r="BD28" i="47"/>
  <c r="BE28" i="47" s="1"/>
  <c r="BU28" i="47" s="1"/>
  <c r="BZ28" i="47" s="1"/>
  <c r="CA28" i="47" s="1"/>
  <c r="BU195" i="47"/>
  <c r="BV195" i="47" s="1"/>
  <c r="AY136" i="47"/>
  <c r="BZ184" i="47"/>
  <c r="CA184" i="47" s="1"/>
  <c r="AY184" i="47"/>
  <c r="BD86" i="47"/>
  <c r="BE86" i="47" s="1"/>
  <c r="BU86" i="47" s="1"/>
  <c r="BV86" i="47" s="1"/>
  <c r="AY119" i="47"/>
  <c r="CK191" i="47"/>
  <c r="AY202" i="47"/>
  <c r="BZ51" i="47"/>
  <c r="CA51" i="47" s="1"/>
  <c r="BZ115" i="47"/>
  <c r="CA115" i="47" s="1"/>
  <c r="CK133" i="47"/>
  <c r="BZ136" i="47"/>
  <c r="CA136" i="47" s="1"/>
  <c r="AY177" i="47"/>
  <c r="BU225" i="47"/>
  <c r="BV225" i="47" s="1"/>
  <c r="AY51" i="47"/>
  <c r="BU137" i="47"/>
  <c r="BV137" i="47" s="1"/>
  <c r="BD120" i="47"/>
  <c r="BE120" i="47" s="1"/>
  <c r="BU120" i="47" s="1"/>
  <c r="BV120" i="47" s="1"/>
  <c r="CK201" i="47"/>
  <c r="AU16" i="34"/>
  <c r="AV16" i="34"/>
  <c r="AW16" i="34" s="1"/>
  <c r="BJ16" i="34"/>
  <c r="BM17" i="34"/>
  <c r="BN17" i="34" s="1"/>
  <c r="BK17" i="34"/>
  <c r="T8" i="15"/>
  <c r="U8" i="15"/>
  <c r="V8" i="15" s="1"/>
  <c r="AF8" i="15" s="1"/>
  <c r="AA10" i="15"/>
  <c r="AF16" i="15"/>
  <c r="AA16" i="15"/>
  <c r="Y28" i="15"/>
  <c r="AV12" i="34"/>
  <c r="AW12" i="34" s="1"/>
  <c r="AU12" i="34"/>
  <c r="BJ12" i="34"/>
  <c r="AU15" i="34"/>
  <c r="AV15" i="34"/>
  <c r="AW15" i="34" s="1"/>
  <c r="BJ15" i="34"/>
  <c r="Z28" i="15"/>
  <c r="AF17" i="15"/>
  <c r="AA17" i="15"/>
  <c r="T9" i="15"/>
  <c r="U9" i="15"/>
  <c r="V9" i="15" s="1"/>
  <c r="AA9" i="15" s="1"/>
  <c r="CK100" i="47"/>
  <c r="BV193" i="47"/>
  <c r="BU144" i="47"/>
  <c r="BZ144" i="47" s="1"/>
  <c r="CA144" i="47" s="1"/>
  <c r="BU80" i="47"/>
  <c r="BV80" i="47" s="1"/>
  <c r="BD140" i="47"/>
  <c r="BE140" i="47" s="1"/>
  <c r="BU140" i="47" s="1"/>
  <c r="BV140" i="47" s="1"/>
  <c r="CM132" i="47"/>
  <c r="CN132" i="47" s="1"/>
  <c r="CM194" i="47"/>
  <c r="CN194" i="47" s="1"/>
  <c r="CK205" i="47"/>
  <c r="BZ120" i="47"/>
  <c r="CA120" i="47" s="1"/>
  <c r="CK173" i="47"/>
  <c r="CM174" i="47"/>
  <c r="CN174" i="47" s="1"/>
  <c r="CK60" i="47"/>
  <c r="CM120" i="47"/>
  <c r="CN120" i="47" s="1"/>
  <c r="BV189" i="47"/>
  <c r="CK204" i="47"/>
  <c r="CM160" i="47"/>
  <c r="CN160" i="47" s="1"/>
  <c r="CK189" i="47"/>
  <c r="CK197" i="47"/>
  <c r="CK211" i="47"/>
  <c r="CK150" i="47"/>
  <c r="CM150" i="47"/>
  <c r="CN150" i="47" s="1"/>
  <c r="CK117" i="47"/>
  <c r="CM199" i="47"/>
  <c r="CN199" i="47" s="1"/>
  <c r="BU203" i="47"/>
  <c r="BV203" i="47" s="1"/>
  <c r="BU183" i="47"/>
  <c r="BV183" i="47" s="1"/>
  <c r="CM207" i="47"/>
  <c r="CN207" i="47" s="1"/>
  <c r="BU134" i="47"/>
  <c r="BV134" i="47" s="1"/>
  <c r="BZ91" i="47"/>
  <c r="CA91" i="47" s="1"/>
  <c r="CM88" i="47"/>
  <c r="CN88" i="47" s="1"/>
  <c r="AY156" i="47"/>
  <c r="CK183" i="47"/>
  <c r="BD206" i="47"/>
  <c r="BE206" i="47" s="1"/>
  <c r="BU206" i="47" s="1"/>
  <c r="BV206" i="47" s="1"/>
  <c r="CM225" i="47"/>
  <c r="CN225" i="47" s="1"/>
  <c r="BD198" i="47"/>
  <c r="BE198" i="47" s="1"/>
  <c r="BU198" i="47" s="1"/>
  <c r="AY198" i="47"/>
  <c r="BU207" i="47"/>
  <c r="BV207" i="47" s="1"/>
  <c r="BV82" i="47"/>
  <c r="BZ82" i="47"/>
  <c r="CA82" i="47" s="1"/>
  <c r="CM124" i="47"/>
  <c r="CN124" i="47" s="1"/>
  <c r="BZ200" i="47"/>
  <c r="CA200" i="47" s="1"/>
  <c r="BU188" i="47"/>
  <c r="BV188" i="47" s="1"/>
  <c r="CK28" i="47"/>
  <c r="BU37" i="47"/>
  <c r="BZ37" i="47" s="1"/>
  <c r="CA37" i="47" s="1"/>
  <c r="CK169" i="47"/>
  <c r="CM196" i="47"/>
  <c r="CN196" i="47" s="1"/>
  <c r="BU213" i="47"/>
  <c r="BV213" i="47" s="1"/>
  <c r="AY13" i="47"/>
  <c r="AY123" i="47"/>
  <c r="BZ178" i="47"/>
  <c r="CA178" i="47" s="1"/>
  <c r="CK190" i="47"/>
  <c r="BU212" i="47"/>
  <c r="BV212" i="47" s="1"/>
  <c r="BZ31" i="47"/>
  <c r="CA31" i="47" s="1"/>
  <c r="CM123" i="47"/>
  <c r="CN123" i="47" s="1"/>
  <c r="BD124" i="47"/>
  <c r="BE124" i="47" s="1"/>
  <c r="BU124" i="47" s="1"/>
  <c r="BV124" i="47" s="1"/>
  <c r="CK188" i="47"/>
  <c r="BU160" i="47"/>
  <c r="BZ160" i="47" s="1"/>
  <c r="CA160" i="47" s="1"/>
  <c r="CK202" i="47"/>
  <c r="BZ224" i="47"/>
  <c r="CA224" i="47" s="1"/>
  <c r="CK224" i="47"/>
  <c r="CM224" i="47"/>
  <c r="CN224" i="47" s="1"/>
  <c r="AY235" i="47"/>
  <c r="BD235" i="47"/>
  <c r="BE235" i="47" s="1"/>
  <c r="BU235" i="47" s="1"/>
  <c r="BZ104" i="47"/>
  <c r="CA104" i="47" s="1"/>
  <c r="CK144" i="47"/>
  <c r="CM155" i="47"/>
  <c r="CN155" i="47" s="1"/>
  <c r="CM96" i="47"/>
  <c r="CN96" i="47" s="1"/>
  <c r="BU27" i="47"/>
  <c r="BV27" i="47" s="1"/>
  <c r="CM151" i="47"/>
  <c r="CN151" i="47" s="1"/>
  <c r="AY199" i="47"/>
  <c r="BU190" i="47"/>
  <c r="BV190" i="47" s="1"/>
  <c r="CM103" i="47"/>
  <c r="CN103" i="47" s="1"/>
  <c r="CK83" i="47"/>
  <c r="BU126" i="47"/>
  <c r="BV126" i="47" s="1"/>
  <c r="CK127" i="47"/>
  <c r="CM140" i="47"/>
  <c r="CN140" i="47" s="1"/>
  <c r="CM139" i="47"/>
  <c r="CN139" i="47" s="1"/>
  <c r="BD168" i="47"/>
  <c r="BE168" i="47" s="1"/>
  <c r="BU168" i="47" s="1"/>
  <c r="BZ168" i="47" s="1"/>
  <c r="CA168" i="47" s="1"/>
  <c r="AY104" i="47"/>
  <c r="CK187" i="47"/>
  <c r="BD204" i="47"/>
  <c r="BE204" i="47" s="1"/>
  <c r="BU204" i="47" s="1"/>
  <c r="BV204" i="47" s="1"/>
  <c r="CM206" i="47"/>
  <c r="CN206" i="47" s="1"/>
  <c r="BZ96" i="47"/>
  <c r="CA96" i="47" s="1"/>
  <c r="CK114" i="47"/>
  <c r="BZ164" i="47"/>
  <c r="CA164" i="47" s="1"/>
  <c r="CM161" i="47"/>
  <c r="CN161" i="47" s="1"/>
  <c r="CM170" i="47"/>
  <c r="CN170" i="47" s="1"/>
  <c r="CK156" i="47"/>
  <c r="BU186" i="47"/>
  <c r="BZ186" i="47" s="1"/>
  <c r="CA186" i="47" s="1"/>
  <c r="AY197" i="47"/>
  <c r="CK208" i="47"/>
  <c r="CM198" i="47"/>
  <c r="CN198" i="47" s="1"/>
  <c r="BV35" i="47"/>
  <c r="CK116" i="47"/>
  <c r="CK177" i="47"/>
  <c r="AY96" i="47"/>
  <c r="CK81" i="47"/>
  <c r="BD150" i="47"/>
  <c r="BE150" i="47" s="1"/>
  <c r="BU150" i="47" s="1"/>
  <c r="BV150" i="47" s="1"/>
  <c r="CM163" i="47"/>
  <c r="CN163" i="47" s="1"/>
  <c r="CK172" i="47"/>
  <c r="BU182" i="47"/>
  <c r="BV182" i="47" s="1"/>
  <c r="BU175" i="47"/>
  <c r="BV175" i="47" s="1"/>
  <c r="CM180" i="47"/>
  <c r="CN180" i="47" s="1"/>
  <c r="BU205" i="47"/>
  <c r="BV205" i="47" s="1"/>
  <c r="BV210" i="47"/>
  <c r="BZ210" i="47"/>
  <c r="CA210" i="47" s="1"/>
  <c r="BV139" i="47"/>
  <c r="BZ139" i="47"/>
  <c r="CA139" i="47" s="1"/>
  <c r="BD117" i="47"/>
  <c r="BE117" i="47" s="1"/>
  <c r="BU117" i="47" s="1"/>
  <c r="BV117" i="47" s="1"/>
  <c r="CK147" i="47"/>
  <c r="AY114" i="47"/>
  <c r="BU158" i="47"/>
  <c r="BV158" i="47" s="1"/>
  <c r="CK212" i="47"/>
  <c r="CM212" i="47"/>
  <c r="CN212" i="47" s="1"/>
  <c r="BU146" i="47"/>
  <c r="BV146" i="47" s="1"/>
  <c r="CK154" i="47"/>
  <c r="CM210" i="47"/>
  <c r="CN210" i="47" s="1"/>
  <c r="CK210" i="47"/>
  <c r="BV214" i="47"/>
  <c r="BZ214" i="47"/>
  <c r="CA214" i="47" s="1"/>
  <c r="CK99" i="47"/>
  <c r="BD153" i="47"/>
  <c r="BE153" i="47" s="1"/>
  <c r="BU153" i="47" s="1"/>
  <c r="BV153" i="47" s="1"/>
  <c r="CM152" i="47"/>
  <c r="CN152" i="47" s="1"/>
  <c r="BV174" i="47"/>
  <c r="BD170" i="47"/>
  <c r="BE170" i="47" s="1"/>
  <c r="BU170" i="47" s="1"/>
  <c r="AY170" i="47"/>
  <c r="CM213" i="47"/>
  <c r="CN213" i="47" s="1"/>
  <c r="CK213" i="47"/>
  <c r="BV202" i="47"/>
  <c r="BZ202" i="47"/>
  <c r="CA202" i="47" s="1"/>
  <c r="CM203" i="47"/>
  <c r="CN203" i="47" s="1"/>
  <c r="CK203" i="47"/>
  <c r="CM158" i="47"/>
  <c r="CN158" i="47" s="1"/>
  <c r="BV201" i="47"/>
  <c r="BZ201" i="47"/>
  <c r="CA201" i="47" s="1"/>
  <c r="CK68" i="47"/>
  <c r="BU118" i="47"/>
  <c r="BV118" i="47" s="1"/>
  <c r="CK164" i="47"/>
  <c r="BV171" i="47"/>
  <c r="CM179" i="47"/>
  <c r="CN179" i="47" s="1"/>
  <c r="BU187" i="47"/>
  <c r="BZ187" i="47" s="1"/>
  <c r="CA187" i="47" s="1"/>
  <c r="AY180" i="47"/>
  <c r="BD180" i="47"/>
  <c r="BE180" i="47" s="1"/>
  <c r="BU180" i="47" s="1"/>
  <c r="AY208" i="47"/>
  <c r="BD208" i="47"/>
  <c r="BE208" i="47" s="1"/>
  <c r="BU208" i="47" s="1"/>
  <c r="CM13" i="47"/>
  <c r="CN13" i="47" s="1"/>
  <c r="BU122" i="47"/>
  <c r="BV122" i="47" s="1"/>
  <c r="BV199" i="47"/>
  <c r="BZ199" i="47"/>
  <c r="CA199" i="47" s="1"/>
  <c r="CM62" i="47"/>
  <c r="CN62" i="47" s="1"/>
  <c r="CM74" i="47"/>
  <c r="CN74" i="47" s="1"/>
  <c r="CM89" i="47"/>
  <c r="CN89" i="47" s="1"/>
  <c r="CK106" i="47"/>
  <c r="BZ114" i="47"/>
  <c r="CA114" i="47" s="1"/>
  <c r="CK109" i="47"/>
  <c r="CM143" i="47"/>
  <c r="CN143" i="47" s="1"/>
  <c r="BU167" i="47"/>
  <c r="BV167" i="47" s="1"/>
  <c r="AY171" i="47"/>
  <c r="AY172" i="47"/>
  <c r="BD172" i="47"/>
  <c r="BE172" i="47" s="1"/>
  <c r="BU172" i="47" s="1"/>
  <c r="CK50" i="47"/>
  <c r="CM136" i="47"/>
  <c r="CN136" i="47" s="1"/>
  <c r="BZ137" i="47"/>
  <c r="CA137" i="47" s="1"/>
  <c r="BZ40" i="47"/>
  <c r="CA40" i="47" s="1"/>
  <c r="CM92" i="47"/>
  <c r="CN92" i="47" s="1"/>
  <c r="BZ98" i="47"/>
  <c r="CA98" i="47" s="1"/>
  <c r="CM113" i="47"/>
  <c r="CN113" i="47" s="1"/>
  <c r="BZ102" i="47"/>
  <c r="CA102" i="47" s="1"/>
  <c r="BV132" i="47"/>
  <c r="CK153" i="47"/>
  <c r="AY159" i="47"/>
  <c r="BU130" i="47"/>
  <c r="BV130" i="47" s="1"/>
  <c r="CK159" i="47"/>
  <c r="CK176" i="47"/>
  <c r="BV196" i="47"/>
  <c r="BZ196" i="47"/>
  <c r="CA196" i="47" s="1"/>
  <c r="BD162" i="47"/>
  <c r="BE162" i="47" s="1"/>
  <c r="BU162" i="47" s="1"/>
  <c r="AY162" i="47"/>
  <c r="AY108" i="47"/>
  <c r="BU74" i="47"/>
  <c r="BV74" i="47" s="1"/>
  <c r="CK168" i="47"/>
  <c r="BU113" i="47"/>
  <c r="BV113" i="47" s="1"/>
  <c r="CM171" i="47"/>
  <c r="CN171" i="47" s="1"/>
  <c r="CM178" i="47"/>
  <c r="CN178" i="47" s="1"/>
  <c r="CK178" i="47"/>
  <c r="BZ197" i="47"/>
  <c r="CA197" i="47" s="1"/>
  <c r="BV185" i="47"/>
  <c r="BZ185" i="47"/>
  <c r="CA185" i="47" s="1"/>
  <c r="CM91" i="47"/>
  <c r="CN91" i="47" s="1"/>
  <c r="BU92" i="47"/>
  <c r="BV92" i="47" s="1"/>
  <c r="BZ143" i="47"/>
  <c r="CA143" i="47" s="1"/>
  <c r="CM102" i="47"/>
  <c r="CN102" i="47" s="1"/>
  <c r="BU166" i="47"/>
  <c r="BV166" i="47" s="1"/>
  <c r="AY169" i="47"/>
  <c r="BD169" i="47"/>
  <c r="BE169" i="47" s="1"/>
  <c r="BU169" i="47" s="1"/>
  <c r="AY163" i="47"/>
  <c r="BD163" i="47"/>
  <c r="BE163" i="47" s="1"/>
  <c r="BU163" i="47" s="1"/>
  <c r="BZ181" i="47"/>
  <c r="CA181" i="47" s="1"/>
  <c r="CM186" i="47"/>
  <c r="CN186" i="47" s="1"/>
  <c r="CK186" i="47"/>
  <c r="CM149" i="47"/>
  <c r="CN149" i="47" s="1"/>
  <c r="BD78" i="47"/>
  <c r="BE78" i="47" s="1"/>
  <c r="BU78" i="47" s="1"/>
  <c r="AY78" i="47"/>
  <c r="BU71" i="47"/>
  <c r="BV71" i="47" s="1"/>
  <c r="BZ135" i="47"/>
  <c r="CA135" i="47" s="1"/>
  <c r="BD147" i="47"/>
  <c r="BE147" i="47" s="1"/>
  <c r="BU147" i="47" s="1"/>
  <c r="BV147" i="47" s="1"/>
  <c r="BV179" i="47"/>
  <c r="BZ179" i="47"/>
  <c r="CA179" i="47" s="1"/>
  <c r="CK185" i="47"/>
  <c r="CM185" i="47"/>
  <c r="CN185" i="47" s="1"/>
  <c r="CK181" i="47"/>
  <c r="CM181" i="47"/>
  <c r="CN181" i="47" s="1"/>
  <c r="CM29" i="47"/>
  <c r="CN29" i="47" s="1"/>
  <c r="CM182" i="47"/>
  <c r="CN182" i="47" s="1"/>
  <c r="CK182" i="47"/>
  <c r="CM175" i="47"/>
  <c r="CN175" i="47" s="1"/>
  <c r="CK175" i="47"/>
  <c r="BV176" i="47"/>
  <c r="BZ176" i="47"/>
  <c r="CA176" i="47" s="1"/>
  <c r="BV177" i="47"/>
  <c r="BZ177" i="47"/>
  <c r="CA177" i="47" s="1"/>
  <c r="BD49" i="47"/>
  <c r="BE49" i="47" s="1"/>
  <c r="BU49" i="47" s="1"/>
  <c r="BV49" i="47" s="1"/>
  <c r="BU55" i="47"/>
  <c r="BV55" i="47" s="1"/>
  <c r="CK97" i="47"/>
  <c r="CM115" i="47"/>
  <c r="CN115" i="47" s="1"/>
  <c r="CM82" i="47"/>
  <c r="CN82" i="47" s="1"/>
  <c r="AY66" i="47"/>
  <c r="BU157" i="47"/>
  <c r="BV157" i="47" s="1"/>
  <c r="AY148" i="47"/>
  <c r="BU79" i="47"/>
  <c r="BV79" i="47" s="1"/>
  <c r="CM162" i="47"/>
  <c r="CN162" i="47" s="1"/>
  <c r="CK162" i="47"/>
  <c r="CK27" i="47"/>
  <c r="BU33" i="47"/>
  <c r="BV33" i="47" s="1"/>
  <c r="BD77" i="47"/>
  <c r="BE77" i="47" s="1"/>
  <c r="BU77" i="47" s="1"/>
  <c r="BZ77" i="47" s="1"/>
  <c r="CA77" i="47" s="1"/>
  <c r="CM79" i="47"/>
  <c r="CN79" i="47" s="1"/>
  <c r="BU138" i="47"/>
  <c r="BV138" i="47" s="1"/>
  <c r="BV165" i="47"/>
  <c r="BZ165" i="47"/>
  <c r="CA165" i="47" s="1"/>
  <c r="BV161" i="47"/>
  <c r="BZ161" i="47"/>
  <c r="CA161" i="47" s="1"/>
  <c r="CM166" i="47"/>
  <c r="CN166" i="47" s="1"/>
  <c r="CK166" i="47"/>
  <c r="BD23" i="47"/>
  <c r="BE23" i="47" s="1"/>
  <c r="BU23" i="47" s="1"/>
  <c r="BV23" i="47" s="1"/>
  <c r="CM75" i="47"/>
  <c r="CN75" i="47" s="1"/>
  <c r="BU89" i="47"/>
  <c r="BZ89" i="47" s="1"/>
  <c r="CA89" i="47" s="1"/>
  <c r="BZ99" i="47"/>
  <c r="CA99" i="47" s="1"/>
  <c r="AY152" i="47"/>
  <c r="BD152" i="47"/>
  <c r="BE152" i="47" s="1"/>
  <c r="BU152" i="47" s="1"/>
  <c r="CM71" i="47"/>
  <c r="CN71" i="47" s="1"/>
  <c r="AY40" i="47"/>
  <c r="CK130" i="47"/>
  <c r="CM119" i="47"/>
  <c r="CN119" i="47" s="1"/>
  <c r="CK94" i="47"/>
  <c r="CK104" i="47"/>
  <c r="CK165" i="47"/>
  <c r="CM165" i="47"/>
  <c r="CN165" i="47" s="1"/>
  <c r="BU107" i="47"/>
  <c r="BV107" i="47" s="1"/>
  <c r="BZ106" i="47"/>
  <c r="CA106" i="47" s="1"/>
  <c r="BV159" i="47"/>
  <c r="BZ159" i="47"/>
  <c r="CA159" i="47" s="1"/>
  <c r="CM167" i="47"/>
  <c r="CN167" i="47" s="1"/>
  <c r="CK167" i="47"/>
  <c r="BV155" i="47"/>
  <c r="BZ155" i="47"/>
  <c r="CA155" i="47" s="1"/>
  <c r="BV149" i="47"/>
  <c r="BV148" i="47"/>
  <c r="BZ148" i="47"/>
  <c r="CA148" i="47" s="1"/>
  <c r="BV156" i="47"/>
  <c r="BZ156" i="47"/>
  <c r="CA156" i="47" s="1"/>
  <c r="CK80" i="47"/>
  <c r="CM111" i="47"/>
  <c r="CN111" i="47" s="1"/>
  <c r="AY125" i="47"/>
  <c r="CK142" i="47"/>
  <c r="BV151" i="47"/>
  <c r="BZ151" i="47"/>
  <c r="CA151" i="47" s="1"/>
  <c r="BZ44" i="47"/>
  <c r="CA44" i="47" s="1"/>
  <c r="CK65" i="47"/>
  <c r="BZ66" i="47"/>
  <c r="CA66" i="47" s="1"/>
  <c r="BD70" i="47"/>
  <c r="BE70" i="47" s="1"/>
  <c r="BU70" i="47" s="1"/>
  <c r="BZ70" i="47" s="1"/>
  <c r="CA70" i="47" s="1"/>
  <c r="CK72" i="47"/>
  <c r="CK98" i="47"/>
  <c r="BU111" i="47"/>
  <c r="AY64" i="47"/>
  <c r="BU105" i="47"/>
  <c r="BV105" i="47" s="1"/>
  <c r="BV109" i="47"/>
  <c r="CM157" i="47"/>
  <c r="CN157" i="47" s="1"/>
  <c r="CK157" i="47"/>
  <c r="CK148" i="47"/>
  <c r="CM148" i="47"/>
  <c r="CN148" i="47" s="1"/>
  <c r="CM64" i="47"/>
  <c r="CN64" i="47" s="1"/>
  <c r="CK64" i="47"/>
  <c r="BV81" i="47"/>
  <c r="BZ81" i="47"/>
  <c r="CA81" i="47" s="1"/>
  <c r="BV145" i="47"/>
  <c r="BZ145" i="47"/>
  <c r="CA145" i="47" s="1"/>
  <c r="BZ90" i="47"/>
  <c r="CA90" i="47" s="1"/>
  <c r="BV90" i="47"/>
  <c r="CM20" i="47"/>
  <c r="CN20" i="47" s="1"/>
  <c r="CK90" i="47"/>
  <c r="CM138" i="47"/>
  <c r="CN138" i="47" s="1"/>
  <c r="CK138" i="47"/>
  <c r="BD54" i="47"/>
  <c r="BE54" i="47" s="1"/>
  <c r="BU54" i="47" s="1"/>
  <c r="BV54" i="47" s="1"/>
  <c r="CK43" i="47"/>
  <c r="AY75" i="47"/>
  <c r="CK63" i="47"/>
  <c r="AY121" i="47"/>
  <c r="CK145" i="47"/>
  <c r="CM145" i="47"/>
  <c r="CN145" i="47" s="1"/>
  <c r="CK131" i="47"/>
  <c r="CM131" i="47"/>
  <c r="CN131" i="47" s="1"/>
  <c r="CM137" i="47"/>
  <c r="CN137" i="47" s="1"/>
  <c r="CK137" i="47"/>
  <c r="BD131" i="47"/>
  <c r="BE131" i="47" s="1"/>
  <c r="BU131" i="47" s="1"/>
  <c r="AY131" i="47"/>
  <c r="BD142" i="47"/>
  <c r="BE142" i="47" s="1"/>
  <c r="BU142" i="47" s="1"/>
  <c r="AY142" i="47"/>
  <c r="BZ97" i="47"/>
  <c r="CA97" i="47" s="1"/>
  <c r="CM146" i="47"/>
  <c r="CN146" i="47" s="1"/>
  <c r="CK146" i="47"/>
  <c r="CK40" i="47"/>
  <c r="BZ60" i="47"/>
  <c r="CA60" i="47" s="1"/>
  <c r="CK78" i="47"/>
  <c r="BV83" i="47"/>
  <c r="CK110" i="47"/>
  <c r="BU128" i="47"/>
  <c r="BV128" i="47" s="1"/>
  <c r="CK141" i="47"/>
  <c r="CM141" i="47"/>
  <c r="CN141" i="47" s="1"/>
  <c r="CK135" i="47"/>
  <c r="CM135" i="47"/>
  <c r="CN135" i="47" s="1"/>
  <c r="BZ38" i="47"/>
  <c r="CA38" i="47" s="1"/>
  <c r="CK84" i="47"/>
  <c r="BZ88" i="47"/>
  <c r="CA88" i="47" s="1"/>
  <c r="CM77" i="47"/>
  <c r="CN77" i="47" s="1"/>
  <c r="CK57" i="47"/>
  <c r="BD100" i="47"/>
  <c r="BE100" i="47" s="1"/>
  <c r="BU100" i="47" s="1"/>
  <c r="BV100" i="47" s="1"/>
  <c r="BU101" i="47"/>
  <c r="BV101" i="47" s="1"/>
  <c r="CM129" i="47"/>
  <c r="CN129" i="47" s="1"/>
  <c r="CK129" i="47"/>
  <c r="BD39" i="47"/>
  <c r="BE39" i="47" s="1"/>
  <c r="BU39" i="47" s="1"/>
  <c r="BZ39" i="47" s="1"/>
  <c r="CA39" i="47" s="1"/>
  <c r="BD48" i="47"/>
  <c r="BE48" i="47" s="1"/>
  <c r="BU48" i="47" s="1"/>
  <c r="BV48" i="47" s="1"/>
  <c r="BD67" i="47"/>
  <c r="BE67" i="47" s="1"/>
  <c r="BU67" i="47" s="1"/>
  <c r="BV67" i="47" s="1"/>
  <c r="BV133" i="47"/>
  <c r="BZ133" i="47"/>
  <c r="CA133" i="47" s="1"/>
  <c r="AY129" i="47"/>
  <c r="BD129" i="47"/>
  <c r="BE129" i="47" s="1"/>
  <c r="BU129" i="47" s="1"/>
  <c r="CM128" i="47"/>
  <c r="CN128" i="47" s="1"/>
  <c r="CK128" i="47"/>
  <c r="CM12" i="47"/>
  <c r="CN12" i="47" s="1"/>
  <c r="CK61" i="47"/>
  <c r="BU87" i="47"/>
  <c r="BV87" i="47" s="1"/>
  <c r="CK95" i="47"/>
  <c r="AY60" i="47"/>
  <c r="BV121" i="47"/>
  <c r="BZ121" i="47"/>
  <c r="CA121" i="47" s="1"/>
  <c r="AY127" i="47"/>
  <c r="BD127" i="47"/>
  <c r="BE127" i="47" s="1"/>
  <c r="BU127" i="47" s="1"/>
  <c r="CM21" i="47"/>
  <c r="CN21" i="47" s="1"/>
  <c r="CM33" i="47"/>
  <c r="CN33" i="47" s="1"/>
  <c r="CM85" i="47"/>
  <c r="CN85" i="47" s="1"/>
  <c r="BZ108" i="47"/>
  <c r="CA108" i="47" s="1"/>
  <c r="BV119" i="47"/>
  <c r="BZ119" i="47"/>
  <c r="CA119" i="47" s="1"/>
  <c r="BZ125" i="47"/>
  <c r="CA125" i="47" s="1"/>
  <c r="CK37" i="47"/>
  <c r="BU57" i="47"/>
  <c r="BV57" i="47" s="1"/>
  <c r="CK66" i="47"/>
  <c r="CM126" i="47"/>
  <c r="CN126" i="47" s="1"/>
  <c r="CK126" i="47"/>
  <c r="AY116" i="47"/>
  <c r="BD116" i="47"/>
  <c r="BE116" i="47" s="1"/>
  <c r="BU116" i="47" s="1"/>
  <c r="CM54" i="47"/>
  <c r="CN54" i="47" s="1"/>
  <c r="AY44" i="47"/>
  <c r="CM70" i="47"/>
  <c r="CN70" i="47" s="1"/>
  <c r="BU24" i="47"/>
  <c r="BV24" i="47" s="1"/>
  <c r="BV123" i="47"/>
  <c r="BZ123" i="47"/>
  <c r="CA123" i="47" s="1"/>
  <c r="CM118" i="47"/>
  <c r="CN118" i="47" s="1"/>
  <c r="CK118" i="47"/>
  <c r="CM122" i="47"/>
  <c r="CN122" i="47" s="1"/>
  <c r="CK122" i="47"/>
  <c r="CK121" i="47"/>
  <c r="CM121" i="47"/>
  <c r="CN121" i="47" s="1"/>
  <c r="CK125" i="47"/>
  <c r="CM125" i="47"/>
  <c r="CN125" i="47" s="1"/>
  <c r="BD112" i="47"/>
  <c r="BE112" i="47" s="1"/>
  <c r="BU112" i="47" s="1"/>
  <c r="AY112" i="47"/>
  <c r="AY103" i="47"/>
  <c r="BD103" i="47"/>
  <c r="BE103" i="47" s="1"/>
  <c r="BU103" i="47" s="1"/>
  <c r="BV110" i="47"/>
  <c r="BZ110" i="47"/>
  <c r="CA110" i="47" s="1"/>
  <c r="BZ21" i="47"/>
  <c r="CA21" i="47" s="1"/>
  <c r="AY30" i="47"/>
  <c r="CK34" i="47"/>
  <c r="CK44" i="47"/>
  <c r="CM112" i="47"/>
  <c r="CN112" i="47" s="1"/>
  <c r="CK112" i="47"/>
  <c r="CK108" i="47"/>
  <c r="CM108" i="47"/>
  <c r="CN108" i="47" s="1"/>
  <c r="BZ68" i="47"/>
  <c r="CA68" i="47" s="1"/>
  <c r="BV68" i="47"/>
  <c r="CK31" i="47"/>
  <c r="CM51" i="47"/>
  <c r="CN51" i="47" s="1"/>
  <c r="CK73" i="47"/>
  <c r="BU72" i="47"/>
  <c r="BV72" i="47" s="1"/>
  <c r="BU93" i="47"/>
  <c r="BD94" i="47"/>
  <c r="BE94" i="47" s="1"/>
  <c r="BU94" i="47" s="1"/>
  <c r="AY94" i="47"/>
  <c r="CM107" i="47"/>
  <c r="CN107" i="47" s="1"/>
  <c r="CK107" i="47"/>
  <c r="CK39" i="47"/>
  <c r="CK105" i="47"/>
  <c r="CM105" i="47"/>
  <c r="CN105" i="47" s="1"/>
  <c r="CK101" i="47"/>
  <c r="CM101" i="47"/>
  <c r="CN101" i="47" s="1"/>
  <c r="CM86" i="47"/>
  <c r="CN86" i="47" s="1"/>
  <c r="CK86" i="47"/>
  <c r="AY21" i="47"/>
  <c r="CM93" i="47"/>
  <c r="CN93" i="47" s="1"/>
  <c r="CK93" i="47"/>
  <c r="BD85" i="47"/>
  <c r="BE85" i="47" s="1"/>
  <c r="BU85" i="47" s="1"/>
  <c r="AY85" i="47"/>
  <c r="CK15" i="47"/>
  <c r="CK35" i="47"/>
  <c r="CK53" i="47"/>
  <c r="AY95" i="47"/>
  <c r="BD95" i="47"/>
  <c r="BE95" i="47" s="1"/>
  <c r="BU95" i="47" s="1"/>
  <c r="AY47" i="47"/>
  <c r="AY19" i="47"/>
  <c r="BD20" i="47"/>
  <c r="BE20" i="47" s="1"/>
  <c r="BU20" i="47" s="1"/>
  <c r="AY20" i="47"/>
  <c r="AY73" i="47"/>
  <c r="BD73" i="47"/>
  <c r="BE73" i="47" s="1"/>
  <c r="BU73" i="47" s="1"/>
  <c r="BD63" i="47"/>
  <c r="BE63" i="47" s="1"/>
  <c r="BU63" i="47" s="1"/>
  <c r="AY63" i="47"/>
  <c r="CM76" i="47"/>
  <c r="CN76" i="47" s="1"/>
  <c r="CK76" i="47"/>
  <c r="AY11" i="47"/>
  <c r="CK11" i="47"/>
  <c r="CK23" i="47"/>
  <c r="AY32" i="47"/>
  <c r="CK48" i="47"/>
  <c r="CK49" i="47"/>
  <c r="CK59" i="47"/>
  <c r="BU53" i="47"/>
  <c r="BV53" i="47" s="1"/>
  <c r="CM87" i="47"/>
  <c r="CN87" i="47" s="1"/>
  <c r="CK87" i="47"/>
  <c r="BV84" i="47"/>
  <c r="BZ84" i="47"/>
  <c r="CA84" i="47" s="1"/>
  <c r="AY76" i="47"/>
  <c r="BD76" i="47"/>
  <c r="BE76" i="47" s="1"/>
  <c r="BU76" i="47" s="1"/>
  <c r="BU41" i="47"/>
  <c r="BV41" i="47" s="1"/>
  <c r="BZ34" i="47"/>
  <c r="CA34" i="47" s="1"/>
  <c r="BD59" i="47"/>
  <c r="BE59" i="47" s="1"/>
  <c r="BU59" i="47" s="1"/>
  <c r="AY59" i="47"/>
  <c r="CM69" i="47"/>
  <c r="CN69" i="47" s="1"/>
  <c r="CK69" i="47"/>
  <c r="CK18" i="47"/>
  <c r="AY14" i="47"/>
  <c r="CK25" i="47"/>
  <c r="CK19" i="47"/>
  <c r="CK30" i="47"/>
  <c r="BU69" i="47"/>
  <c r="CK55" i="47"/>
  <c r="CM55" i="47"/>
  <c r="CN55" i="47" s="1"/>
  <c r="CM22" i="47"/>
  <c r="CN22" i="47" s="1"/>
  <c r="BV75" i="47"/>
  <c r="BZ75" i="47"/>
  <c r="CA75" i="47" s="1"/>
  <c r="CM14" i="47"/>
  <c r="CN14" i="47" s="1"/>
  <c r="BU45" i="47"/>
  <c r="BV45" i="47" s="1"/>
  <c r="BD61" i="47"/>
  <c r="BE61" i="47" s="1"/>
  <c r="BU61" i="47" s="1"/>
  <c r="AY61" i="47"/>
  <c r="BV64" i="47"/>
  <c r="BZ64" i="47"/>
  <c r="CA64" i="47" s="1"/>
  <c r="CM58" i="47"/>
  <c r="CN58" i="47" s="1"/>
  <c r="CK58" i="47"/>
  <c r="CK24" i="47"/>
  <c r="BU36" i="47"/>
  <c r="BV36" i="47" s="1"/>
  <c r="CM46" i="47"/>
  <c r="CN46" i="47" s="1"/>
  <c r="CM67" i="47"/>
  <c r="CN67" i="47" s="1"/>
  <c r="CK67" i="47"/>
  <c r="AY29" i="47"/>
  <c r="BD29" i="47"/>
  <c r="BE29" i="47" s="1"/>
  <c r="BU29" i="47" s="1"/>
  <c r="CM10" i="47"/>
  <c r="CN10" i="47" s="1"/>
  <c r="CK26" i="47"/>
  <c r="BU46" i="47"/>
  <c r="BV46" i="47" s="1"/>
  <c r="CK38" i="47"/>
  <c r="BD58" i="47"/>
  <c r="BE58" i="47" s="1"/>
  <c r="BU58" i="47" s="1"/>
  <c r="AY58" i="47"/>
  <c r="CK52" i="47"/>
  <c r="CM52" i="47"/>
  <c r="CN52" i="47" s="1"/>
  <c r="CM56" i="47"/>
  <c r="CN56" i="47" s="1"/>
  <c r="CK56" i="47"/>
  <c r="BD52" i="47"/>
  <c r="BE52" i="47" s="1"/>
  <c r="BU52" i="47" s="1"/>
  <c r="AY52" i="47"/>
  <c r="BV43" i="47"/>
  <c r="BZ43" i="47"/>
  <c r="CA43" i="47" s="1"/>
  <c r="BD56" i="47"/>
  <c r="BE56" i="47" s="1"/>
  <c r="BU56" i="47" s="1"/>
  <c r="AY56" i="47"/>
  <c r="BZ26" i="47"/>
  <c r="CA26" i="47" s="1"/>
  <c r="BV47" i="47"/>
  <c r="BZ47" i="47"/>
  <c r="CA47" i="47" s="1"/>
  <c r="CK41" i="47"/>
  <c r="CM41" i="47"/>
  <c r="CN41" i="47" s="1"/>
  <c r="BU16" i="47"/>
  <c r="BZ16" i="47" s="1"/>
  <c r="CA16" i="47" s="1"/>
  <c r="CK32" i="47"/>
  <c r="CK45" i="47"/>
  <c r="CM45" i="47"/>
  <c r="CN45" i="47" s="1"/>
  <c r="BU42" i="47"/>
  <c r="CM42" i="47"/>
  <c r="CN42" i="47" s="1"/>
  <c r="CK42" i="47"/>
  <c r="CM47" i="47"/>
  <c r="CN47" i="47" s="1"/>
  <c r="CK47" i="47"/>
  <c r="BV25" i="47"/>
  <c r="BZ25" i="47"/>
  <c r="CA25" i="47" s="1"/>
  <c r="BV32" i="47"/>
  <c r="BZ32" i="47"/>
  <c r="CA32" i="47" s="1"/>
  <c r="BV30" i="47"/>
  <c r="BZ30" i="47"/>
  <c r="CA30" i="47" s="1"/>
  <c r="AY22" i="47"/>
  <c r="BZ15" i="47"/>
  <c r="CA15" i="47" s="1"/>
  <c r="BU18" i="47"/>
  <c r="BV18" i="47" s="1"/>
  <c r="BD10" i="47"/>
  <c r="BE10" i="47" s="1"/>
  <c r="BU10" i="47" s="1"/>
  <c r="AY10" i="47"/>
  <c r="CK36" i="47"/>
  <c r="CM36" i="47"/>
  <c r="CN36" i="47" s="1"/>
  <c r="BD12" i="47"/>
  <c r="BE12" i="47" s="1"/>
  <c r="BU12" i="47" s="1"/>
  <c r="AY12" i="47"/>
  <c r="BV19" i="47"/>
  <c r="BZ19" i="47"/>
  <c r="CA19" i="47" s="1"/>
  <c r="BZ22" i="47"/>
  <c r="CA22" i="47" s="1"/>
  <c r="CM16" i="47"/>
  <c r="CN16" i="47" s="1"/>
  <c r="CK16" i="47"/>
  <c r="BV13" i="47"/>
  <c r="BZ13" i="47"/>
  <c r="CA13" i="47" s="1"/>
  <c r="BV14" i="47"/>
  <c r="BZ14" i="47"/>
  <c r="CA14" i="47" s="1"/>
  <c r="BV11" i="47"/>
  <c r="BZ11" i="47"/>
  <c r="CA11" i="47" s="1"/>
  <c r="G28" i="87"/>
  <c r="G32" i="87" s="1"/>
  <c r="AY17" i="47"/>
  <c r="D28" i="90"/>
  <c r="BD17" i="47"/>
  <c r="BE17" i="47" s="1"/>
  <c r="D29" i="87"/>
  <c r="BD9" i="47"/>
  <c r="BE9" i="47" s="1"/>
  <c r="AY9" i="47"/>
  <c r="CK9" i="47"/>
  <c r="CM9" i="47"/>
  <c r="CN9" i="47" s="1"/>
  <c r="CK17" i="47"/>
  <c r="CM17" i="47"/>
  <c r="CN17" i="47" s="1"/>
  <c r="E26" i="90"/>
  <c r="F27" i="90"/>
  <c r="BZ191" i="47" l="1"/>
  <c r="CA191" i="47" s="1"/>
  <c r="BZ194" i="47"/>
  <c r="CA194" i="47" s="1"/>
  <c r="BZ195" i="47"/>
  <c r="CA195" i="47" s="1"/>
  <c r="BZ50" i="47"/>
  <c r="CA50" i="47" s="1"/>
  <c r="BZ86" i="47"/>
  <c r="CA86" i="47" s="1"/>
  <c r="BZ141" i="47"/>
  <c r="CA141" i="47" s="1"/>
  <c r="BZ192" i="47"/>
  <c r="CA192" i="47" s="1"/>
  <c r="BV154" i="47"/>
  <c r="BZ211" i="47"/>
  <c r="CA211" i="47" s="1"/>
  <c r="BV211" i="47"/>
  <c r="BZ173" i="47"/>
  <c r="CA173" i="47" s="1"/>
  <c r="BV160" i="47"/>
  <c r="BZ225" i="47"/>
  <c r="CA225" i="47" s="1"/>
  <c r="BZ140" i="47"/>
  <c r="CA140" i="47" s="1"/>
  <c r="BV187" i="47"/>
  <c r="BV28" i="47"/>
  <c r="AA28" i="15"/>
  <c r="AD9" i="15"/>
  <c r="AD28" i="15" s="1"/>
  <c r="BM12" i="34"/>
  <c r="BN12" i="34" s="1"/>
  <c r="BK12" i="34"/>
  <c r="BK16" i="34"/>
  <c r="BM16" i="34"/>
  <c r="BN16" i="34" s="1"/>
  <c r="BM15" i="34"/>
  <c r="BN15" i="34" s="1"/>
  <c r="BK15" i="34"/>
  <c r="BZ203" i="47"/>
  <c r="CA203" i="47" s="1"/>
  <c r="BZ213" i="47"/>
  <c r="CA213" i="47" s="1"/>
  <c r="BZ206" i="47"/>
  <c r="CA206" i="47" s="1"/>
  <c r="BV144" i="47"/>
  <c r="BZ204" i="47"/>
  <c r="CA204" i="47" s="1"/>
  <c r="BZ80" i="47"/>
  <c r="CA80" i="47" s="1"/>
  <c r="BV168" i="47"/>
  <c r="BZ167" i="47"/>
  <c r="CA167" i="47" s="1"/>
  <c r="BZ183" i="47"/>
  <c r="CA183" i="47" s="1"/>
  <c r="BZ190" i="47"/>
  <c r="CA190" i="47" s="1"/>
  <c r="BZ117" i="47"/>
  <c r="CA117" i="47" s="1"/>
  <c r="BV37" i="47"/>
  <c r="BZ207" i="47"/>
  <c r="CA207" i="47" s="1"/>
  <c r="BZ126" i="47"/>
  <c r="CA126" i="47" s="1"/>
  <c r="BZ153" i="47"/>
  <c r="CA153" i="47" s="1"/>
  <c r="BZ134" i="47"/>
  <c r="CA134" i="47" s="1"/>
  <c r="BZ212" i="47"/>
  <c r="CA212" i="47" s="1"/>
  <c r="BV198" i="47"/>
  <c r="BZ198" i="47"/>
  <c r="CA198" i="47" s="1"/>
  <c r="BZ118" i="47"/>
  <c r="CA118" i="47" s="1"/>
  <c r="BZ150" i="47"/>
  <c r="CA150" i="47" s="1"/>
  <c r="BZ158" i="47"/>
  <c r="CA158" i="47" s="1"/>
  <c r="BZ27" i="47"/>
  <c r="CA27" i="47" s="1"/>
  <c r="BZ55" i="47"/>
  <c r="CA55" i="47" s="1"/>
  <c r="BZ175" i="47"/>
  <c r="CA175" i="47" s="1"/>
  <c r="BZ188" i="47"/>
  <c r="CA188" i="47" s="1"/>
  <c r="BZ124" i="47"/>
  <c r="CA124" i="47" s="1"/>
  <c r="BZ182" i="47"/>
  <c r="CA182" i="47" s="1"/>
  <c r="BZ146" i="47"/>
  <c r="CA146" i="47" s="1"/>
  <c r="BV235" i="47"/>
  <c r="BZ235" i="47"/>
  <c r="CA235" i="47" s="1"/>
  <c r="BV186" i="47"/>
  <c r="BZ205" i="47"/>
  <c r="CA205" i="47" s="1"/>
  <c r="BV89" i="47"/>
  <c r="BZ57" i="47"/>
  <c r="CA57" i="47" s="1"/>
  <c r="BZ170" i="47"/>
  <c r="CA170" i="47" s="1"/>
  <c r="BV170" i="47"/>
  <c r="BZ130" i="47"/>
  <c r="CA130" i="47" s="1"/>
  <c r="BZ79" i="47"/>
  <c r="CA79" i="47" s="1"/>
  <c r="BV208" i="47"/>
  <c r="BZ208" i="47"/>
  <c r="CA208" i="47" s="1"/>
  <c r="BZ92" i="47"/>
  <c r="CA92" i="47" s="1"/>
  <c r="BZ122" i="47"/>
  <c r="CA122" i="47" s="1"/>
  <c r="BZ157" i="47"/>
  <c r="CA157" i="47" s="1"/>
  <c r="BZ71" i="47"/>
  <c r="CA71" i="47" s="1"/>
  <c r="BZ113" i="47"/>
  <c r="CA113" i="47" s="1"/>
  <c r="BV180" i="47"/>
  <c r="BZ180" i="47"/>
  <c r="CA180" i="47" s="1"/>
  <c r="BV172" i="47"/>
  <c r="BZ172" i="47"/>
  <c r="CA172" i="47" s="1"/>
  <c r="BZ49" i="47"/>
  <c r="CA49" i="47" s="1"/>
  <c r="BZ33" i="47"/>
  <c r="CA33" i="47" s="1"/>
  <c r="BV70" i="47"/>
  <c r="BZ107" i="47"/>
  <c r="CA107" i="47" s="1"/>
  <c r="BZ74" i="47"/>
  <c r="CA74" i="47" s="1"/>
  <c r="BZ166" i="47"/>
  <c r="CA166" i="47" s="1"/>
  <c r="BV39" i="47"/>
  <c r="BZ162" i="47"/>
  <c r="CA162" i="47" s="1"/>
  <c r="BV162" i="47"/>
  <c r="BV78" i="47"/>
  <c r="BZ78" i="47"/>
  <c r="CA78" i="47" s="1"/>
  <c r="BZ147" i="47"/>
  <c r="CA147" i="47" s="1"/>
  <c r="BV77" i="47"/>
  <c r="BZ138" i="47"/>
  <c r="CA138" i="47" s="1"/>
  <c r="BV169" i="47"/>
  <c r="BZ169" i="47"/>
  <c r="CA169" i="47" s="1"/>
  <c r="BV163" i="47"/>
  <c r="BZ163" i="47"/>
  <c r="CA163" i="47" s="1"/>
  <c r="BZ23" i="47"/>
  <c r="CA23" i="47" s="1"/>
  <c r="BZ105" i="47"/>
  <c r="CA105" i="47" s="1"/>
  <c r="BV152" i="47"/>
  <c r="BZ152" i="47"/>
  <c r="CA152" i="47" s="1"/>
  <c r="BZ67" i="47"/>
  <c r="CA67" i="47" s="1"/>
  <c r="BZ128" i="47"/>
  <c r="CA128" i="47" s="1"/>
  <c r="BV111" i="47"/>
  <c r="BZ111" i="47"/>
  <c r="CA111" i="47" s="1"/>
  <c r="BV142" i="47"/>
  <c r="BZ142" i="47"/>
  <c r="CA142" i="47" s="1"/>
  <c r="BV131" i="47"/>
  <c r="BZ131" i="47"/>
  <c r="CA131" i="47" s="1"/>
  <c r="BZ54" i="47"/>
  <c r="CA54" i="47" s="1"/>
  <c r="BZ100" i="47"/>
  <c r="CA100" i="47" s="1"/>
  <c r="BZ48" i="47"/>
  <c r="CA48" i="47" s="1"/>
  <c r="BZ24" i="47"/>
  <c r="CA24" i="47" s="1"/>
  <c r="BV129" i="47"/>
  <c r="BZ129" i="47"/>
  <c r="CA129" i="47" s="1"/>
  <c r="BZ53" i="47"/>
  <c r="CA53" i="47" s="1"/>
  <c r="BZ87" i="47"/>
  <c r="CA87" i="47" s="1"/>
  <c r="BZ101" i="47"/>
  <c r="CA101" i="47" s="1"/>
  <c r="BV127" i="47"/>
  <c r="BZ127" i="47"/>
  <c r="CA127" i="47" s="1"/>
  <c r="BV116" i="47"/>
  <c r="BZ116" i="47"/>
  <c r="CA116" i="47" s="1"/>
  <c r="BV103" i="47"/>
  <c r="BZ103" i="47"/>
  <c r="CA103" i="47" s="1"/>
  <c r="BZ45" i="47"/>
  <c r="CA45" i="47" s="1"/>
  <c r="BV112" i="47"/>
  <c r="BZ112" i="47"/>
  <c r="CA112" i="47" s="1"/>
  <c r="BV94" i="47"/>
  <c r="BZ94" i="47"/>
  <c r="CA94" i="47" s="1"/>
  <c r="BZ46" i="47"/>
  <c r="CA46" i="47" s="1"/>
  <c r="BV93" i="47"/>
  <c r="BZ93" i="47"/>
  <c r="CA93" i="47" s="1"/>
  <c r="BZ72" i="47"/>
  <c r="CA72" i="47" s="1"/>
  <c r="BV85" i="47"/>
  <c r="BZ85" i="47"/>
  <c r="CA85" i="47" s="1"/>
  <c r="BV95" i="47"/>
  <c r="BZ95" i="47"/>
  <c r="CA95" i="47" s="1"/>
  <c r="BZ73" i="47"/>
  <c r="CA73" i="47" s="1"/>
  <c r="BV73" i="47"/>
  <c r="BV16" i="47"/>
  <c r="BZ63" i="47"/>
  <c r="CA63" i="47" s="1"/>
  <c r="BV63" i="47"/>
  <c r="BV20" i="47"/>
  <c r="BZ20" i="47"/>
  <c r="CA20" i="47" s="1"/>
  <c r="BZ41" i="47"/>
  <c r="CA41" i="47" s="1"/>
  <c r="BV76" i="47"/>
  <c r="BZ76" i="47"/>
  <c r="CA76" i="47" s="1"/>
  <c r="BZ36" i="47"/>
  <c r="CA36" i="47" s="1"/>
  <c r="BV69" i="47"/>
  <c r="BZ69" i="47"/>
  <c r="CA69" i="47" s="1"/>
  <c r="BV61" i="47"/>
  <c r="BZ61" i="47"/>
  <c r="CA61" i="47" s="1"/>
  <c r="BZ59" i="47"/>
  <c r="CA59" i="47" s="1"/>
  <c r="BV59" i="47"/>
  <c r="BV58" i="47"/>
  <c r="BZ58" i="47"/>
  <c r="CA58" i="47" s="1"/>
  <c r="BV29" i="47"/>
  <c r="BZ29" i="47"/>
  <c r="CA29" i="47" s="1"/>
  <c r="BV56" i="47"/>
  <c r="BZ56" i="47"/>
  <c r="CA56" i="47" s="1"/>
  <c r="BV52" i="47"/>
  <c r="BZ52" i="47"/>
  <c r="CA52" i="47" s="1"/>
  <c r="BV42" i="47"/>
  <c r="BZ42" i="47"/>
  <c r="CA42" i="47" s="1"/>
  <c r="BZ18" i="47"/>
  <c r="CA18" i="47" s="1"/>
  <c r="BZ10" i="47"/>
  <c r="CA10" i="47" s="1"/>
  <c r="BV10" i="47"/>
  <c r="BV12" i="47"/>
  <c r="BZ12" i="47"/>
  <c r="CA12" i="47" s="1"/>
  <c r="F28" i="90"/>
  <c r="F31" i="90" s="1"/>
  <c r="E32" i="90" s="1"/>
  <c r="E39" i="90" s="1"/>
  <c r="E42" i="90" s="1"/>
  <c r="E43" i="90" s="1"/>
  <c r="G44" i="90" s="1"/>
  <c r="BU17" i="47"/>
  <c r="F29" i="87"/>
  <c r="F32" i="87" s="1"/>
  <c r="E33" i="87" s="1"/>
  <c r="E40" i="87" s="1"/>
  <c r="E43" i="87" s="1"/>
  <c r="E44" i="87" s="1"/>
  <c r="G45" i="87" s="1"/>
  <c r="BU9" i="47"/>
  <c r="BV9" i="47" l="1"/>
  <c r="BZ9" i="47"/>
  <c r="BZ17" i="47"/>
  <c r="CA17" i="47" s="1"/>
  <c r="BU240" i="47"/>
  <c r="BV17" i="47"/>
  <c r="CA9" i="47" l="1"/>
  <c r="AI8" i="47"/>
  <c r="F25" i="70" l="1"/>
  <c r="E26" i="70" s="1"/>
  <c r="AN8" i="47"/>
  <c r="AJ8" i="47"/>
  <c r="CF8" i="47"/>
  <c r="CG8" i="47" s="1"/>
  <c r="C7" i="58"/>
  <c r="AP8" i="47"/>
  <c r="AQ8" i="47"/>
  <c r="BX8" i="47"/>
  <c r="AO8" i="47"/>
  <c r="AS8" i="47"/>
  <c r="AR8" i="47"/>
  <c r="F27" i="70" l="1"/>
  <c r="BF8" i="47"/>
  <c r="BF236" i="47" s="1"/>
  <c r="AX8" i="47"/>
  <c r="AX236" i="47" s="1"/>
  <c r="BC8" i="47"/>
  <c r="D242" i="58"/>
  <c r="G22" i="70"/>
  <c r="BY8" i="47"/>
  <c r="E242" i="58"/>
  <c r="Q7" i="58"/>
  <c r="D245" i="58" s="1"/>
  <c r="C238" i="58"/>
  <c r="P7" i="58"/>
  <c r="E245" i="58" s="1"/>
  <c r="G23" i="70"/>
  <c r="AV8" i="47"/>
  <c r="D28" i="70" l="1"/>
  <c r="BC236" i="47"/>
  <c r="BD8" i="47"/>
  <c r="AY8" i="47"/>
  <c r="AY236" i="47" s="1"/>
  <c r="G27" i="70"/>
  <c r="G31" i="70" s="1"/>
  <c r="F245" i="58"/>
  <c r="CJ8" i="47"/>
  <c r="F242" i="58"/>
  <c r="D246" i="58"/>
  <c r="BE8" i="47" l="1"/>
  <c r="BD236" i="47"/>
  <c r="CK8" i="47"/>
  <c r="CM8" i="47"/>
  <c r="BU8" i="47" l="1"/>
  <c r="BE236" i="47"/>
  <c r="F28" i="70"/>
  <c r="F31" i="70" s="1"/>
  <c r="E32" i="70" s="1"/>
  <c r="E39" i="70" s="1"/>
  <c r="E42" i="70" s="1"/>
  <c r="E43" i="70" s="1"/>
  <c r="G44" i="70" s="1"/>
  <c r="CN8" i="47"/>
  <c r="E243" i="58" l="1"/>
  <c r="O7" i="58"/>
  <c r="O236" i="58" s="1"/>
  <c r="BU236" i="47"/>
  <c r="BV8" i="47"/>
  <c r="BV236" i="47" s="1"/>
  <c r="BZ8" i="47"/>
  <c r="F243" i="58" l="1"/>
  <c r="F246" i="58" s="1"/>
  <c r="E246" i="58"/>
  <c r="BU241" i="47"/>
  <c r="BU239" i="47"/>
  <c r="BZ236" i="47"/>
  <c r="CA8" i="47"/>
  <c r="CA236" i="47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Reiye Gandzounou</author>
  </authors>
  <commentList>
    <comment ref="D3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Reiye Gandzounou:</t>
        </r>
        <r>
          <rPr>
            <sz val="9"/>
            <color indexed="81"/>
            <rFont val="Tahoma"/>
            <family val="2"/>
          </rPr>
          <t xml:space="preserve">
C'est le salaire négocié et validé à l'embauche sur la base des compétences, des qualifications et du niveau initial du salarié</t>
        </r>
      </text>
    </comment>
    <comment ref="O3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Reiye Gandzounou:</t>
        </r>
        <r>
          <rPr>
            <sz val="9"/>
            <color indexed="81"/>
            <rFont val="Tahoma"/>
            <family val="2"/>
          </rPr>
          <t xml:space="preserve">
formule de calcul</t>
        </r>
      </text>
    </comment>
    <comment ref="BA3" authorId="0" shapeId="0" xr:uid="{00000000-0006-0000-0300-000003000000}">
      <text>
        <r>
          <rPr>
            <b/>
            <sz val="9"/>
            <color indexed="81"/>
            <rFont val="Tahoma"/>
            <family val="2"/>
          </rPr>
          <t>Reiye Gandzounou:</t>
        </r>
        <r>
          <rPr>
            <sz val="9"/>
            <color indexed="81"/>
            <rFont val="Tahoma"/>
            <family val="2"/>
          </rPr>
          <t xml:space="preserve">
ou prime de précarité</t>
        </r>
      </text>
    </comment>
    <comment ref="BJ3" authorId="0" shapeId="0" xr:uid="{00000000-0006-0000-0300-000004000000}">
      <text>
        <r>
          <rPr>
            <b/>
            <sz val="9"/>
            <color indexed="81"/>
            <rFont val="Tahoma"/>
            <family val="2"/>
          </rPr>
          <t>Reiye Gandzounou:</t>
        </r>
        <r>
          <rPr>
            <sz val="9"/>
            <color indexed="81"/>
            <rFont val="Tahoma"/>
            <family val="2"/>
          </rPr>
          <t xml:space="preserve">
revoir le calcul des coûts salariaux globaux </t>
        </r>
      </text>
    </comment>
    <comment ref="BM3" authorId="0" shapeId="0" xr:uid="{00000000-0006-0000-0300-000005000000}">
      <text>
        <r>
          <rPr>
            <b/>
            <sz val="9"/>
            <color indexed="81"/>
            <rFont val="Tahoma"/>
            <family val="2"/>
          </rPr>
          <t>Reiye Gandzounou:</t>
        </r>
        <r>
          <rPr>
            <sz val="9"/>
            <color indexed="81"/>
            <rFont val="Tahoma"/>
            <family val="2"/>
          </rPr>
          <t xml:space="preserve">
revoir le calcul des coûts salariaux globaux </t>
        </r>
      </text>
    </comment>
    <comment ref="R4" authorId="0" shapeId="0" xr:uid="{00000000-0006-0000-0300-000006000000}">
      <text>
        <r>
          <rPr>
            <b/>
            <sz val="9"/>
            <color indexed="81"/>
            <rFont val="Tahoma"/>
            <family val="2"/>
          </rPr>
          <t>Reiye Gandzounou:</t>
        </r>
        <r>
          <rPr>
            <sz val="9"/>
            <color indexed="81"/>
            <rFont val="Tahoma"/>
            <family val="2"/>
          </rPr>
          <t xml:space="preserve">
formule de calcul</t>
        </r>
      </text>
    </comment>
    <comment ref="W4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>Reiye Gandzounou:</t>
        </r>
        <r>
          <rPr>
            <sz val="9"/>
            <color indexed="81"/>
            <rFont val="Tahoma"/>
            <family val="2"/>
          </rPr>
          <t xml:space="preserve">
PIVD = Prélèvement d'invadité, de viellesse et de départ
mode de calcul : 
- salaire (employé) = salaire brut x 4,00% 
- salaire (employeur) = salaire brut x 8,00</t>
        </r>
      </text>
    </comment>
    <comment ref="X4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>Reiye Gandzounou:</t>
        </r>
        <r>
          <rPr>
            <sz val="9"/>
            <color indexed="81"/>
            <rFont val="Tahoma"/>
            <family val="2"/>
          </rPr>
          <t xml:space="preserve">
AF = Allocation familliale
- mode de callcul = salaire brut plafonné 600 000 x 10,03% </t>
        </r>
      </text>
    </comment>
    <comment ref="Y4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Reiye Gandzounou:</t>
        </r>
        <r>
          <rPr>
            <sz val="9"/>
            <color indexed="81"/>
            <rFont val="Tahoma"/>
            <family val="2"/>
          </rPr>
          <t xml:space="preserve">
AT = Accident du travail 
MP = Maladie professionnelle 
Mode de calcul = salaire brut plafonné 600 000 x 2,25% (pourcentage non variable)</t>
        </r>
      </text>
    </comment>
    <comment ref="AB4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>Reiye Gandzounou:</t>
        </r>
        <r>
          <rPr>
            <sz val="9"/>
            <color indexed="81"/>
            <rFont val="Tahoma"/>
            <family val="2"/>
          </rPr>
          <t xml:space="preserve">
Contrat d'assurance globale dommage (Rep : incendie + sécurité locaux) : 483 558/an
Assurance gardiens : 169 964 /2  / an</t>
        </r>
      </text>
    </comment>
    <comment ref="A9" authorId="0" shapeId="0" xr:uid="{00000000-0006-0000-0300-00000B000000}">
      <text>
        <r>
          <rPr>
            <b/>
            <sz val="9"/>
            <color indexed="81"/>
            <rFont val="Tahoma"/>
            <family val="2"/>
          </rPr>
          <t>Reiye Gandzounou:</t>
        </r>
        <r>
          <rPr>
            <sz val="9"/>
            <color indexed="81"/>
            <rFont val="Tahoma"/>
            <family val="2"/>
          </rPr>
          <t xml:space="preserve">
prendre en compte le plafonnement à 600 000 F Cfa</t>
        </r>
      </text>
    </comment>
    <comment ref="BB9" authorId="0" shapeId="0" xr:uid="{00000000-0006-0000-0300-00000C000000}">
      <text>
        <r>
          <rPr>
            <b/>
            <sz val="9"/>
            <color indexed="81"/>
            <rFont val="Tahoma"/>
            <family val="2"/>
          </rPr>
          <t>Reiye Gandzounou:</t>
        </r>
        <r>
          <rPr>
            <sz val="9"/>
            <color indexed="81"/>
            <rFont val="Tahoma"/>
            <family val="2"/>
          </rPr>
          <t xml:space="preserve">
Calculer les primes de fin de contrat</t>
        </r>
      </text>
    </comment>
    <comment ref="AT14" authorId="0" shapeId="0" xr:uid="{00000000-0006-0000-0300-00000D000000}">
      <text>
        <r>
          <rPr>
            <b/>
            <sz val="9"/>
            <color indexed="81"/>
            <rFont val="Tahoma"/>
            <family val="2"/>
          </rPr>
          <t>Reiye Gandzounou:</t>
        </r>
        <r>
          <rPr>
            <sz val="9"/>
            <color indexed="81"/>
            <rFont val="Tahoma"/>
            <family val="2"/>
          </rPr>
          <t xml:space="preserve">
Pb avec le 13e mois</t>
        </r>
      </text>
    </comment>
    <comment ref="AT15" authorId="0" shapeId="0" xr:uid="{00000000-0006-0000-0300-00000E000000}">
      <text>
        <r>
          <rPr>
            <b/>
            <sz val="9"/>
            <color indexed="81"/>
            <rFont val="Tahoma"/>
            <family val="2"/>
          </rPr>
          <t>Reiye Gandzounou:</t>
        </r>
        <r>
          <rPr>
            <sz val="9"/>
            <color indexed="81"/>
            <rFont val="Tahoma"/>
            <family val="2"/>
          </rPr>
          <t xml:space="preserve">
calcul de l'Irpp ?</t>
        </r>
      </text>
    </comment>
    <comment ref="A28" authorId="0" shapeId="0" xr:uid="{00000000-0006-0000-0300-00000F000000}">
      <text>
        <r>
          <rPr>
            <b/>
            <sz val="9"/>
            <color indexed="81"/>
            <rFont val="Tahoma"/>
            <family val="2"/>
          </rPr>
          <t>Reiye Gandzounou:</t>
        </r>
        <r>
          <rPr>
            <sz val="9"/>
            <color indexed="81"/>
            <rFont val="Tahoma"/>
            <family val="2"/>
          </rPr>
          <t xml:space="preserve">
prendre en compte abattement 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Pascal MILANDOU</author>
  </authors>
  <commentList>
    <comment ref="B4" authorId="0" shapeId="0" xr:uid="{00000000-0006-0000-0600-000001000000}">
      <text>
        <r>
          <rPr>
            <b/>
            <sz val="9"/>
            <color indexed="81"/>
            <rFont val="Tahoma"/>
            <family val="2"/>
          </rPr>
          <t>Pascal MILANDOU:</t>
        </r>
        <r>
          <rPr>
            <sz val="9"/>
            <color indexed="81"/>
            <rFont val="Tahoma"/>
            <family val="2"/>
          </rPr>
          <t xml:space="preserve">
Hervé fera la mise à jour après saisie des salaires du dernier trimestre 2016</t>
        </r>
      </text>
    </comment>
    <comment ref="K4" authorId="0" shapeId="0" xr:uid="{00000000-0006-0000-0600-000002000000}">
      <text>
        <r>
          <rPr>
            <b/>
            <sz val="9"/>
            <color indexed="81"/>
            <rFont val="Tahoma"/>
            <family val="2"/>
          </rPr>
          <t>Pascal MILANDOU:</t>
        </r>
        <r>
          <rPr>
            <sz val="9"/>
            <color indexed="81"/>
            <rFont val="Tahoma"/>
            <family val="2"/>
          </rPr>
          <t xml:space="preserve">
3 ans et 9 mois</t>
        </r>
      </text>
    </comment>
    <comment ref="I5" authorId="0" shapeId="0" xr:uid="{00000000-0006-0000-0600-000003000000}">
      <text>
        <r>
          <rPr>
            <b/>
            <sz val="9"/>
            <color indexed="81"/>
            <rFont val="Tahoma"/>
            <family val="2"/>
          </rPr>
          <t>Pascal MILANDOU:</t>
        </r>
        <r>
          <rPr>
            <sz val="9"/>
            <color indexed="81"/>
            <rFont val="Tahoma"/>
            <family val="2"/>
          </rPr>
          <t xml:space="preserve">
brut mensuel x 12 mois + brut du 13è mois divisé par 12.</t>
        </r>
      </text>
    </comment>
    <comment ref="G6" authorId="0" shapeId="0" xr:uid="{00000000-0006-0000-0600-000004000000}">
      <text>
        <r>
          <rPr>
            <b/>
            <sz val="9"/>
            <color indexed="81"/>
            <rFont val="Tahoma"/>
            <family val="2"/>
          </rPr>
          <t>Pascal MILANDOU:</t>
        </r>
        <r>
          <rPr>
            <sz val="9"/>
            <color indexed="81"/>
            <rFont val="Tahoma"/>
            <family val="2"/>
          </rPr>
          <t xml:space="preserve">
2017 seulement</t>
        </r>
      </text>
    </comment>
    <comment ref="D8" authorId="0" shapeId="0" xr:uid="{00000000-0006-0000-0600-000005000000}">
      <text>
        <r>
          <rPr>
            <b/>
            <sz val="9"/>
            <color indexed="81"/>
            <rFont val="Tahoma"/>
            <family val="2"/>
          </rPr>
          <t>Pascal MILANDOU:</t>
        </r>
        <r>
          <rPr>
            <sz val="9"/>
            <color indexed="81"/>
            <rFont val="Tahoma"/>
            <family val="2"/>
          </rPr>
          <t xml:space="preserve">
Il sied de préciser le vrai montant sur cette ligne sachant qu'elle avait été affichée à mi temps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Reiye Gandzounou</author>
  </authors>
  <commentList>
    <comment ref="AI3" authorId="0" shapeId="0" xr:uid="{00000000-0006-0000-0500-000001000000}">
      <text>
        <r>
          <rPr>
            <b/>
            <sz val="9"/>
            <color indexed="81"/>
            <rFont val="Tahoma"/>
            <family val="2"/>
          </rPr>
          <t>Reiye Gandzounou:</t>
        </r>
        <r>
          <rPr>
            <sz val="9"/>
            <color indexed="81"/>
            <rFont val="Tahoma"/>
            <family val="2"/>
          </rPr>
          <t xml:space="preserve">
formule de calcul</t>
        </r>
      </text>
    </comment>
    <comment ref="CC3" authorId="0" shapeId="0" xr:uid="{00000000-0006-0000-0500-000002000000}">
      <text>
        <r>
          <rPr>
            <b/>
            <sz val="9"/>
            <color indexed="81"/>
            <rFont val="Tahoma"/>
            <family val="2"/>
          </rPr>
          <t>Reiye Gandzounou:</t>
        </r>
        <r>
          <rPr>
            <sz val="9"/>
            <color indexed="81"/>
            <rFont val="Tahoma"/>
            <family val="2"/>
          </rPr>
          <t xml:space="preserve">
ou prime de précarité</t>
        </r>
      </text>
    </comment>
    <comment ref="CJ3" authorId="0" shapeId="0" xr:uid="{00000000-0006-0000-0500-000003000000}">
      <text>
        <r>
          <rPr>
            <b/>
            <sz val="9"/>
            <color indexed="81"/>
            <rFont val="Tahoma"/>
            <family val="2"/>
          </rPr>
          <t>Reiye Gandzounou:</t>
        </r>
        <r>
          <rPr>
            <sz val="9"/>
            <color indexed="81"/>
            <rFont val="Tahoma"/>
            <family val="2"/>
          </rPr>
          <t xml:space="preserve">
revoir le calcul des coûts salariaux globaux </t>
        </r>
      </text>
    </comment>
    <comment ref="AL4" authorId="0" shapeId="0" xr:uid="{00000000-0006-0000-0500-000004000000}">
      <text>
        <r>
          <rPr>
            <b/>
            <sz val="9"/>
            <color indexed="81"/>
            <rFont val="Tahoma"/>
            <family val="2"/>
          </rPr>
          <t xml:space="preserve">Pascal: </t>
        </r>
        <r>
          <rPr>
            <sz val="9"/>
            <color indexed="81"/>
            <rFont val="Tahoma"/>
            <family val="2"/>
          </rPr>
          <t xml:space="preserve">part employé = 4% du salaire brut
</t>
        </r>
      </text>
    </comment>
    <comment ref="AN4" authorId="0" shapeId="0" xr:uid="{00000000-0006-0000-0500-000005000000}">
      <text>
        <r>
          <rPr>
            <b/>
            <sz val="9"/>
            <color indexed="81"/>
            <rFont val="Tahoma"/>
            <family val="2"/>
          </rPr>
          <t>Pascal:</t>
        </r>
        <r>
          <rPr>
            <sz val="9"/>
            <color indexed="81"/>
            <rFont val="Tahoma"/>
            <family val="2"/>
          </rPr>
          <t xml:space="preserve">
PIVD = Prélèvement d'invadité, de vieillesse et de départ
mode de calcul : 
- salaire (employeur) = salaire brut x 8,00</t>
        </r>
      </text>
    </comment>
    <comment ref="AO4" authorId="0" shapeId="0" xr:uid="{00000000-0006-0000-0500-000006000000}">
      <text>
        <r>
          <rPr>
            <b/>
            <sz val="9"/>
            <color indexed="81"/>
            <rFont val="Tahoma"/>
            <family val="2"/>
          </rPr>
          <t>Reiye Gandzounou:</t>
        </r>
        <r>
          <rPr>
            <sz val="9"/>
            <color indexed="81"/>
            <rFont val="Tahoma"/>
            <family val="2"/>
          </rPr>
          <t xml:space="preserve">
AF = Allocation familiale
- mode de calcul = salaire brut plafonné 600 000 x 10,03% </t>
        </r>
      </text>
    </comment>
    <comment ref="AP4" authorId="0" shapeId="0" xr:uid="{00000000-0006-0000-0500-000007000000}">
      <text>
        <r>
          <rPr>
            <b/>
            <sz val="9"/>
            <color indexed="81"/>
            <rFont val="Tahoma"/>
            <family val="2"/>
          </rPr>
          <t>Reiye Gandzounou:</t>
        </r>
        <r>
          <rPr>
            <sz val="9"/>
            <color indexed="81"/>
            <rFont val="Tahoma"/>
            <family val="2"/>
          </rPr>
          <t xml:space="preserve">
AT = Accident du travail 
MP = Maladie professionnelle 
Mode de calcul = salaire brut plafonné 600 000 x 2,25% (pourcentage non variable)</t>
        </r>
      </text>
    </comment>
  </commentList>
</comments>
</file>

<file path=xl/sharedStrings.xml><?xml version="1.0" encoding="utf-8"?>
<sst xmlns="http://schemas.openxmlformats.org/spreadsheetml/2006/main" count="553" uniqueCount="266">
  <si>
    <t>Responsable opérationnel</t>
  </si>
  <si>
    <t>Employé</t>
  </si>
  <si>
    <t>4 - 4,5</t>
  </si>
  <si>
    <t>5 - 5,5</t>
  </si>
  <si>
    <t>Fonction</t>
  </si>
  <si>
    <t>CDI</t>
  </si>
  <si>
    <t>CDD</t>
  </si>
  <si>
    <t>Coûts salariaux Gret CG</t>
  </si>
  <si>
    <t>Prise en charge sur projets</t>
  </si>
  <si>
    <t>Noms et Prénoms</t>
  </si>
  <si>
    <t xml:space="preserve">Classification </t>
  </si>
  <si>
    <t>Salaire brut</t>
  </si>
  <si>
    <t>Retenue  CNSS</t>
  </si>
  <si>
    <t>Base</t>
  </si>
  <si>
    <t>Retenue</t>
  </si>
  <si>
    <t>nb de parts</t>
  </si>
  <si>
    <t>Primes</t>
  </si>
  <si>
    <t>Net à payer mensuel</t>
  </si>
  <si>
    <t>Net à payer mensuel en euros</t>
  </si>
  <si>
    <t>Net à payer avec 13e</t>
  </si>
  <si>
    <t>Employeur</t>
  </si>
  <si>
    <t>Visite médicale (coût annuel)</t>
  </si>
  <si>
    <t xml:space="preserve">Charge totale </t>
  </si>
  <si>
    <t>Charge totale par mois 13e mois inclus</t>
  </si>
  <si>
    <t>type de contrat</t>
  </si>
  <si>
    <t xml:space="preserve">durée (mois) </t>
  </si>
  <si>
    <t>Prime de fin de contrat</t>
  </si>
  <si>
    <t>Charge totale (€) par mois 13e mois inclus et prime de fin de contrat</t>
  </si>
  <si>
    <t>Promaiss</t>
  </si>
  <si>
    <t>Micab II</t>
  </si>
  <si>
    <t>Budget total sur durée initiale du projet</t>
  </si>
  <si>
    <t>Budget total sur durée du contrat de travail</t>
  </si>
  <si>
    <t xml:space="preserve">solde 
(= marge d'évolution) </t>
  </si>
  <si>
    <t xml:space="preserve">Commentaires </t>
  </si>
  <si>
    <t>Imposable</t>
  </si>
  <si>
    <t>IRPP</t>
  </si>
  <si>
    <t>Transport</t>
  </si>
  <si>
    <t>Pharmacie</t>
  </si>
  <si>
    <t>Panier</t>
  </si>
  <si>
    <t>Représentation</t>
  </si>
  <si>
    <t xml:space="preserve">F Cfa </t>
  </si>
  <si>
    <t>€</t>
  </si>
  <si>
    <t>TUS</t>
  </si>
  <si>
    <t>(F Cfa)</t>
  </si>
  <si>
    <t>(€)</t>
  </si>
  <si>
    <t>F CFA</t>
  </si>
  <si>
    <t>en Euros</t>
  </si>
  <si>
    <t xml:space="preserve">budget </t>
  </si>
  <si>
    <t>solde</t>
  </si>
  <si>
    <t>GANDZOUNOU M. Reiye</t>
  </si>
  <si>
    <t xml:space="preserve">Cadre supérieur </t>
  </si>
  <si>
    <t xml:space="preserve">MANTE Mylla Elyte </t>
  </si>
  <si>
    <t xml:space="preserve">Agent d'encadrement </t>
  </si>
  <si>
    <t xml:space="preserve">MILANDOU Pascal </t>
  </si>
  <si>
    <t xml:space="preserve">Agent de maîtrise </t>
  </si>
  <si>
    <t>SOLO Guy Bertin</t>
  </si>
  <si>
    <t xml:space="preserve">Agent technique </t>
  </si>
  <si>
    <t>Employé mini</t>
  </si>
  <si>
    <t>Agent d'exécution</t>
  </si>
  <si>
    <t>Employé maxi</t>
  </si>
  <si>
    <t>Représentant (mini)</t>
  </si>
  <si>
    <t>Chef de projet (mini)</t>
  </si>
  <si>
    <t xml:space="preserve">Resposnable opérationnel </t>
  </si>
  <si>
    <t>Chef de projet (maxi)</t>
  </si>
  <si>
    <t>KOUBEMBA Eddy Séraphin</t>
  </si>
  <si>
    <t>Responsable de volet (mini)</t>
  </si>
  <si>
    <t>Responsable de volet (maxi)</t>
  </si>
  <si>
    <t>Comptable (mini)</t>
  </si>
  <si>
    <t xml:space="preserve">Assistant administratif </t>
  </si>
  <si>
    <t>Comptable (maxi)</t>
  </si>
  <si>
    <t>Raf (mini)</t>
  </si>
  <si>
    <t xml:space="preserve">Responsable administratif </t>
  </si>
  <si>
    <t>Raf (maxi)</t>
  </si>
  <si>
    <t>Animateur (mini)</t>
  </si>
  <si>
    <t>Animateur (maxi)</t>
  </si>
  <si>
    <t>Secrétaire (mini)</t>
  </si>
  <si>
    <t>Secrétaire (maxi)</t>
  </si>
  <si>
    <t>Logisticien (mini)</t>
  </si>
  <si>
    <t>Lgisticien (maxi)</t>
  </si>
  <si>
    <t>TOTAL GENERAL</t>
  </si>
  <si>
    <t>GANDZOUNOU MAKANY Presley</t>
  </si>
  <si>
    <t>MILANDOU Pascal</t>
  </si>
  <si>
    <t>GANDZOUNOU MATOMBOU Reiye</t>
  </si>
  <si>
    <t>KOUAKOUA KEDJOUANI Armel</t>
  </si>
  <si>
    <t>NKIE Armel</t>
  </si>
  <si>
    <t>Rep</t>
  </si>
  <si>
    <t>DAKE Muthis Arries</t>
  </si>
  <si>
    <t>Coûts salariaux GRET CG</t>
  </si>
  <si>
    <t>Noms et prénoms</t>
  </si>
  <si>
    <t>Charges sociales employé</t>
  </si>
  <si>
    <t>c. Salaire net</t>
  </si>
  <si>
    <t>nb parts</t>
  </si>
  <si>
    <t>d. Salaire net à payer</t>
  </si>
  <si>
    <t>13e mois</t>
  </si>
  <si>
    <t>Salaire net 13e mois inclus</t>
  </si>
  <si>
    <t>Indemnité de fin de contrat</t>
  </si>
  <si>
    <t>F Cfa</t>
  </si>
  <si>
    <t>(Dé) localisation</t>
  </si>
  <si>
    <t>Frais pro et assimilés</t>
  </si>
  <si>
    <t>Assiduité</t>
  </si>
  <si>
    <t>Heures sup. except.</t>
  </si>
  <si>
    <t>Logement</t>
  </si>
  <si>
    <t>XAF</t>
  </si>
  <si>
    <t>Visites médicales</t>
  </si>
  <si>
    <t>Assurance expatriation</t>
  </si>
  <si>
    <t xml:space="preserve">Santé </t>
  </si>
  <si>
    <t>Expatriation</t>
  </si>
  <si>
    <t>Supplément famille</t>
  </si>
  <si>
    <t>I. Personnel local</t>
  </si>
  <si>
    <t xml:space="preserve">KONDO MOUHINGOU Aldyss Jarland </t>
  </si>
  <si>
    <t xml:space="preserve">KOUTOUMA NSONA Raïssa Edwige </t>
  </si>
  <si>
    <t xml:space="preserve">II. Personnel expatrié </t>
  </si>
  <si>
    <t>AIHOU Roger</t>
  </si>
  <si>
    <t xml:space="preserve">Cnss Pvid </t>
  </si>
  <si>
    <t>Cnss AF</t>
  </si>
  <si>
    <t>Cnss AT/MP</t>
  </si>
  <si>
    <t>Cnss employé</t>
  </si>
  <si>
    <t>IRPP employé</t>
  </si>
  <si>
    <t xml:space="preserve">MOUKENDI MAWEJA Stève </t>
  </si>
  <si>
    <t xml:space="preserve">MAYIMA Hervé </t>
  </si>
  <si>
    <t>MANTE Elite Mylla</t>
  </si>
  <si>
    <t xml:space="preserve">NSEMBO Arnaud Valère </t>
  </si>
  <si>
    <t xml:space="preserve">Employé </t>
  </si>
  <si>
    <t>SAMBA Tedy Arly</t>
  </si>
  <si>
    <t xml:space="preserve">durée (année) </t>
  </si>
  <si>
    <t>f. Coût salarial global mensuel</t>
  </si>
  <si>
    <t>f. Coût salarial global annuel</t>
  </si>
  <si>
    <t>BOUKAKA Jordan Vénal</t>
  </si>
  <si>
    <t>BIKOUYA Giglah Helburge</t>
  </si>
  <si>
    <t>Prime de salissure</t>
  </si>
  <si>
    <t>Charges de l'employeur</t>
  </si>
  <si>
    <t>a. Salaire de base</t>
  </si>
  <si>
    <t>b. Salaire brut</t>
  </si>
  <si>
    <t>base Irpp</t>
  </si>
  <si>
    <t>Primes et indemnités fiscalisées</t>
  </si>
  <si>
    <t>Responsabilité</t>
  </si>
  <si>
    <t xml:space="preserve">Avantages </t>
  </si>
  <si>
    <t>Taxe régionale</t>
  </si>
  <si>
    <t xml:space="preserve">Total masse salariale mensuelle  </t>
  </si>
  <si>
    <t xml:space="preserve"> MALEKA BADINGA Amour Ferande</t>
  </si>
  <si>
    <t>OUBOUKOULOU - LEHOT Carmella Guevelle</t>
  </si>
  <si>
    <t>Assurance globale annuelle</t>
  </si>
  <si>
    <t>Marges d'augmentation</t>
  </si>
  <si>
    <t>Provision formation (2%)</t>
  </si>
  <si>
    <t>Date d'entrée</t>
  </si>
  <si>
    <t>Total charge employeur</t>
  </si>
  <si>
    <t>Temps de travail</t>
  </si>
  <si>
    <t>date de fin</t>
  </si>
  <si>
    <t>CHARGES</t>
  </si>
  <si>
    <t>Patronales</t>
  </si>
  <si>
    <t>Salaire de base</t>
  </si>
  <si>
    <t>Salaire Brut</t>
  </si>
  <si>
    <t>CNSS A.F</t>
  </si>
  <si>
    <t xml:space="preserve"> </t>
  </si>
  <si>
    <t>Total à Ajouter</t>
  </si>
  <si>
    <t>Acompte sur salaire</t>
  </si>
  <si>
    <t>Total à Retenir</t>
  </si>
  <si>
    <t>Salaire Total après Déductions</t>
  </si>
  <si>
    <t xml:space="preserve">                            NET A PAYER</t>
  </si>
  <si>
    <t>Signature de l'employeur</t>
  </si>
  <si>
    <t>Signature de l'employé</t>
  </si>
  <si>
    <t>Matricule</t>
  </si>
  <si>
    <t>Salaire NET</t>
  </si>
  <si>
    <t>Net à Payer</t>
  </si>
  <si>
    <t>Avantages</t>
  </si>
  <si>
    <t>Total charges sociale</t>
  </si>
  <si>
    <t>Base imposable</t>
  </si>
  <si>
    <t>Totaux</t>
  </si>
  <si>
    <t>Total retenue</t>
  </si>
  <si>
    <t>Taux</t>
  </si>
  <si>
    <t>Cout total mensuel</t>
  </si>
  <si>
    <t>Charges sociales</t>
  </si>
  <si>
    <t>Nbr personne a charge</t>
  </si>
  <si>
    <t xml:space="preserve">Personnes à charges : </t>
  </si>
  <si>
    <t>Situation matrimoniale</t>
  </si>
  <si>
    <t>Nbr d'enfants</t>
  </si>
  <si>
    <t>TATY Huguette Franche</t>
  </si>
  <si>
    <t>NSAKALA Serge Alain</t>
  </si>
  <si>
    <t>LIBA NZAOU Georges</t>
  </si>
  <si>
    <t>MBOUNGOU Edwige</t>
  </si>
  <si>
    <t>AMOUSSA S. Nadirathou A.</t>
  </si>
  <si>
    <t>BINGOUA Marise</t>
  </si>
  <si>
    <t>NZILA Otave</t>
  </si>
  <si>
    <t>TOL</t>
  </si>
  <si>
    <t>coût mensuel</t>
  </si>
  <si>
    <t>échéance</t>
  </si>
  <si>
    <t>solde au 31Decembre 2016</t>
  </si>
  <si>
    <t>COMPENSATION</t>
  </si>
  <si>
    <t>Prime (employeur)</t>
  </si>
  <si>
    <t>Net à payer</t>
  </si>
  <si>
    <t>Charge totale Employeur</t>
  </si>
  <si>
    <t>Total</t>
  </si>
  <si>
    <t>TOTAL</t>
  </si>
  <si>
    <t>solde au 30 sept16</t>
  </si>
  <si>
    <t>complément  rémunération suite aux augmentations</t>
  </si>
  <si>
    <t>solde ligne après régularisation</t>
  </si>
  <si>
    <t>nouveau coût mensuel</t>
  </si>
  <si>
    <t>Coûts à terminaison du projet</t>
  </si>
  <si>
    <t>13è mois 2017&amp;2018</t>
  </si>
  <si>
    <t>ind fin conrat ttc</t>
  </si>
  <si>
    <t>sal moyen</t>
  </si>
  <si>
    <t>durée</t>
  </si>
  <si>
    <t>cnss employeur</t>
  </si>
  <si>
    <t>tus</t>
  </si>
  <si>
    <t>coût clôture projet</t>
  </si>
  <si>
    <t>écart</t>
  </si>
  <si>
    <t>Cnss 8%</t>
  </si>
  <si>
    <t>Cnss 12,28%</t>
  </si>
  <si>
    <t>Diplôme</t>
  </si>
  <si>
    <t>Sursalaire</t>
  </si>
  <si>
    <t>Astreinte</t>
  </si>
  <si>
    <t>Salissure</t>
  </si>
  <si>
    <t>RAS 10%</t>
  </si>
  <si>
    <t>Cnss AT/MP 2,25%</t>
  </si>
  <si>
    <t>Retenue IRPP/RAS</t>
  </si>
  <si>
    <t>Prime de caisse</t>
  </si>
  <si>
    <t>Representation</t>
  </si>
  <si>
    <t>Charges soc. Employé</t>
  </si>
  <si>
    <t xml:space="preserve">CNSS </t>
  </si>
  <si>
    <t>Employeur 20,28%</t>
  </si>
  <si>
    <t>TUS IMPOT 4,5%</t>
  </si>
  <si>
    <t>TUS CNSS 3%</t>
  </si>
  <si>
    <t>Frais de carburant</t>
  </si>
  <si>
    <t>STC</t>
  </si>
  <si>
    <t>célibataire</t>
  </si>
  <si>
    <t>TUS 4,5%/ 3%</t>
  </si>
  <si>
    <t>Employé 4%</t>
  </si>
  <si>
    <t>Acompte</t>
  </si>
  <si>
    <t xml:space="preserve">N° matricule:   </t>
  </si>
  <si>
    <t>Cnss employé 4%</t>
  </si>
  <si>
    <t>NET après impôt</t>
  </si>
  <si>
    <t>Total impôts</t>
  </si>
  <si>
    <r>
      <t>Nom &amp; Prénom</t>
    </r>
    <r>
      <rPr>
        <sz val="11"/>
        <rFont val="Arial Narrow"/>
        <family val="2"/>
      </rPr>
      <t xml:space="preserve"> : </t>
    </r>
  </si>
  <si>
    <r>
      <t>Emploi</t>
    </r>
    <r>
      <rPr>
        <sz val="11"/>
        <rFont val="Arial Narrow"/>
        <family val="2"/>
      </rPr>
      <t xml:space="preserve">: </t>
    </r>
  </si>
  <si>
    <r>
      <t xml:space="preserve">Embauche </t>
    </r>
    <r>
      <rPr>
        <sz val="11"/>
        <rFont val="Arial Narrow"/>
        <family val="2"/>
      </rPr>
      <t xml:space="preserve"> :</t>
    </r>
  </si>
  <si>
    <r>
      <t>Situation Matrimo.</t>
    </r>
    <r>
      <rPr>
        <sz val="11"/>
        <rFont val="Arial Narrow"/>
        <family val="2"/>
      </rPr>
      <t xml:space="preserve"> :</t>
    </r>
  </si>
  <si>
    <r>
      <t>Nombre d'enfants</t>
    </r>
    <r>
      <rPr>
        <sz val="11"/>
        <rFont val="Arial Narrow"/>
        <family val="2"/>
      </rPr>
      <t xml:space="preserve"> :    </t>
    </r>
  </si>
  <si>
    <r>
      <t>Nombre de parts</t>
    </r>
    <r>
      <rPr>
        <sz val="11"/>
        <rFont val="Arial Narrow"/>
        <family val="2"/>
      </rPr>
      <t xml:space="preserve"> :       </t>
    </r>
  </si>
  <si>
    <t>TUS impôt</t>
  </si>
  <si>
    <t>Impôts</t>
  </si>
  <si>
    <t>base IRPP</t>
  </si>
  <si>
    <t xml:space="preserve">F CFA </t>
  </si>
  <si>
    <t>(F CFA)</t>
  </si>
  <si>
    <t>Regularisation</t>
  </si>
  <si>
    <t>Forfait Heure supplémentaires </t>
  </si>
  <si>
    <t>Langue</t>
  </si>
  <si>
    <t>Risque</t>
  </si>
  <si>
    <t xml:space="preserve">Quotion familial </t>
  </si>
  <si>
    <t>C.N.S.S  employeur</t>
  </si>
  <si>
    <t>C.N.S.S employé</t>
  </si>
  <si>
    <t xml:space="preserve">TUS CNSS </t>
  </si>
  <si>
    <t>Prime de chantier</t>
  </si>
  <si>
    <t>Période: du 01/10 au 31/10/2023</t>
  </si>
  <si>
    <t>BULLETIN OCTOBRE 2023</t>
  </si>
  <si>
    <t>Fait à Oyo, le 31 octobre 2023</t>
  </si>
  <si>
    <t>ETAT RECAPITULATIF DES  SALAIRES DU MOIS D OCTOBRE 2023</t>
  </si>
  <si>
    <t>Taxes  mois d octobre 2023</t>
  </si>
  <si>
    <t>Ancienneté</t>
  </si>
  <si>
    <t xml:space="preserve">HS
6 premières heures
10% </t>
  </si>
  <si>
    <t xml:space="preserve">HS
à partir de la 7ème heure
25% </t>
  </si>
  <si>
    <t xml:space="preserve">HS  de nuit et h supp sur tps de repos et h sur jour férié
50% </t>
  </si>
  <si>
    <t>Indemnité de tenue</t>
  </si>
  <si>
    <t>Indemnitéde Production</t>
  </si>
  <si>
    <t>Volume Production</t>
  </si>
  <si>
    <t>Prix FCFA</t>
  </si>
  <si>
    <t>CAMU 0,5%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</si>
</sst>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_-* #,##0.00\ _€_-;\-* #,##0.00\ _€_-;_-* &quot;-&quot;??\ _€_-;_-@_-"/>
    <numFmt numFmtId="165" formatCode="_-* #,##0.00\ _F_-;\-* #,##0.00\ _F_-;_-* &quot;-&quot;??\ _F_-;_-@_-"/>
    <numFmt numFmtId="166" formatCode="_-* #,##0\ _€_-;\-* #,##0\ _€_-;_-* &quot;-&quot;??\ _€_-;_-@_-"/>
    <numFmt numFmtId="167" formatCode="#,##0.0"/>
    <numFmt numFmtId="168" formatCode="_-* #,##0.0\ _€_-;\-* #,##0.0\ _€_-;_-* &quot;-&quot;??\ _€_-;_-@_-"/>
    <numFmt numFmtId="169" formatCode="0.0%"/>
    <numFmt numFmtId="170" formatCode="_-* #,##0\ _F_-;\-* #,##0\ _F_-;_-* &quot;-&quot;??\ _F_-;_-@_-"/>
    <numFmt numFmtId="171" formatCode="[$-40C]d\-mmm\-yy;@"/>
    <numFmt numFmtId="172" formatCode="_-* #,##0_-;\-* #,##0_-;_-* &quot;-&quot;??_-;_-@_-"/>
  </numFmts>
  <fonts count="9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0"/>
      <color indexed="8"/>
      <name val="MS Sans Serif"/>
      <family val="2"/>
    </font>
    <font>
      <b/>
      <sz val="14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Arial Narrow"/>
      <family val="2"/>
    </font>
    <font>
      <b/>
      <sz val="9"/>
      <color theme="1"/>
      <name val="Arial Narrow"/>
      <family val="2"/>
    </font>
    <font>
      <b/>
      <sz val="9"/>
      <name val="Arial Narrow"/>
      <family val="2"/>
    </font>
    <font>
      <sz val="9"/>
      <name val="Arial Narrow"/>
      <family val="2"/>
    </font>
    <font>
      <b/>
      <i/>
      <sz val="9"/>
      <color rgb="FF00B050"/>
      <name val="Arial Narrow"/>
      <family val="2"/>
    </font>
    <font>
      <sz val="9"/>
      <color rgb="FFFF0000"/>
      <name val="Arial Narrow"/>
      <family val="2"/>
    </font>
    <font>
      <sz val="9"/>
      <color rgb="FF0070C0"/>
      <name val="Arial Narrow"/>
      <family val="2"/>
    </font>
    <font>
      <sz val="9"/>
      <color theme="3"/>
      <name val="Arial Narrow"/>
      <family val="2"/>
    </font>
    <font>
      <sz val="9"/>
      <color theme="5"/>
      <name val="Arial Narrow"/>
      <family val="2"/>
    </font>
    <font>
      <b/>
      <i/>
      <sz val="9"/>
      <color theme="3"/>
      <name val="Arial Narrow"/>
      <family val="2"/>
    </font>
    <font>
      <b/>
      <i/>
      <sz val="9"/>
      <color theme="1"/>
      <name val="Arial Narrow"/>
      <family val="2"/>
    </font>
    <font>
      <b/>
      <i/>
      <sz val="9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4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sz val="9"/>
      <color theme="1"/>
      <name val="Cambria"/>
      <family val="1"/>
      <scheme val="major"/>
    </font>
    <font>
      <b/>
      <sz val="9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  <font>
      <b/>
      <sz val="9"/>
      <name val="Cambria"/>
      <family val="1"/>
      <scheme val="major"/>
    </font>
    <font>
      <sz val="9"/>
      <color theme="9" tint="-0.499984740745262"/>
      <name val="Cambria"/>
      <family val="1"/>
      <scheme val="major"/>
    </font>
    <font>
      <sz val="9"/>
      <color theme="3" tint="-0.499984740745262"/>
      <name val="Cambria"/>
      <family val="1"/>
      <scheme val="major"/>
    </font>
    <font>
      <sz val="9"/>
      <color theme="8" tint="-0.499984740745262"/>
      <name val="Cambria"/>
      <family val="1"/>
      <scheme val="major"/>
    </font>
    <font>
      <b/>
      <i/>
      <sz val="9"/>
      <color theme="1"/>
      <name val="Cambria"/>
      <family val="1"/>
      <scheme val="major"/>
    </font>
    <font>
      <i/>
      <sz val="11"/>
      <color theme="1"/>
      <name val="Cambria"/>
      <family val="1"/>
      <scheme val="major"/>
    </font>
    <font>
      <b/>
      <sz val="9"/>
      <color theme="9" tint="-0.499984740745262"/>
      <name val="Cambria"/>
      <family val="1"/>
      <scheme val="major"/>
    </font>
    <font>
      <b/>
      <sz val="9"/>
      <color theme="8" tint="-0.499984740745262"/>
      <name val="Cambria"/>
      <family val="1"/>
      <scheme val="major"/>
    </font>
    <font>
      <i/>
      <sz val="8.5"/>
      <name val="Cambria"/>
      <family val="1"/>
      <scheme val="major"/>
    </font>
    <font>
      <b/>
      <sz val="8.5"/>
      <color theme="1"/>
      <name val="Cambria"/>
      <family val="1"/>
      <scheme val="major"/>
    </font>
    <font>
      <sz val="8.5"/>
      <color theme="1"/>
      <name val="Cambria"/>
      <family val="1"/>
      <scheme val="major"/>
    </font>
    <font>
      <sz val="8.5"/>
      <name val="Cambria"/>
      <family val="1"/>
      <scheme val="major"/>
    </font>
    <font>
      <sz val="8.5"/>
      <color theme="9" tint="-0.499984740745262"/>
      <name val="Cambria"/>
      <family val="1"/>
      <scheme val="major"/>
    </font>
    <font>
      <sz val="8.5"/>
      <color theme="3" tint="-0.499984740745262"/>
      <name val="Cambria"/>
      <family val="1"/>
      <scheme val="major"/>
    </font>
    <font>
      <sz val="8.5"/>
      <color theme="8" tint="-0.499984740745262"/>
      <name val="Cambria"/>
      <family val="1"/>
      <scheme val="major"/>
    </font>
    <font>
      <b/>
      <i/>
      <sz val="8.5"/>
      <color theme="1"/>
      <name val="Cambria"/>
      <family val="1"/>
      <scheme val="major"/>
    </font>
    <font>
      <i/>
      <sz val="8.5"/>
      <color theme="1"/>
      <name val="Cambria"/>
      <family val="1"/>
      <scheme val="major"/>
    </font>
    <font>
      <sz val="8.5"/>
      <color rgb="FFFF0000"/>
      <name val="Cambria"/>
      <family val="1"/>
      <scheme val="major"/>
    </font>
    <font>
      <i/>
      <sz val="9"/>
      <name val="Cambria"/>
      <family val="1"/>
      <scheme val="major"/>
    </font>
    <font>
      <i/>
      <sz val="9"/>
      <color theme="1"/>
      <name val="Cambria"/>
      <family val="1"/>
      <scheme val="major"/>
    </font>
    <font>
      <b/>
      <sz val="8.5"/>
      <name val="Cambria"/>
      <family val="1"/>
      <scheme val="major"/>
    </font>
    <font>
      <b/>
      <i/>
      <sz val="8.5"/>
      <name val="Cambria"/>
      <family val="1"/>
      <scheme val="major"/>
    </font>
    <font>
      <b/>
      <sz val="10"/>
      <color theme="9" tint="-0.499984740745262"/>
      <name val="Cambria"/>
      <family val="1"/>
      <scheme val="major"/>
    </font>
    <font>
      <b/>
      <sz val="11"/>
      <name val="Calibri"/>
      <family val="2"/>
      <scheme val="minor"/>
    </font>
    <font>
      <sz val="9"/>
      <name val="Calibri"/>
      <family val="2"/>
      <scheme val="minor"/>
    </font>
    <font>
      <i/>
      <u/>
      <sz val="10"/>
      <name val="Arial"/>
      <family val="2"/>
    </font>
    <font>
      <i/>
      <u/>
      <sz val="9"/>
      <name val="Arial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sz val="11"/>
      <name val="Arial Narrow"/>
      <family val="2"/>
    </font>
    <font>
      <b/>
      <sz val="9"/>
      <name val="Calibri"/>
      <family val="2"/>
      <scheme val="minor"/>
    </font>
    <font>
      <sz val="10"/>
      <name val="Calibri"/>
      <family val="2"/>
      <scheme val="minor"/>
    </font>
    <font>
      <sz val="11"/>
      <name val="Arial Narrow"/>
      <family val="2"/>
    </font>
    <font>
      <b/>
      <sz val="12"/>
      <name val="Arial Narrow"/>
      <family val="2"/>
    </font>
    <font>
      <sz val="12"/>
      <name val="Arial Narrow"/>
      <family val="2"/>
    </font>
    <font>
      <b/>
      <sz val="14"/>
      <name val="Calibri"/>
      <family val="2"/>
      <scheme val="minor"/>
    </font>
    <font>
      <b/>
      <u val="singleAccounting"/>
      <sz val="11"/>
      <name val="Calibri"/>
      <family val="2"/>
      <scheme val="minor"/>
    </font>
    <font>
      <b/>
      <i/>
      <u val="singleAccounting"/>
      <sz val="9"/>
      <name val="Arial"/>
      <family val="2"/>
    </font>
    <font>
      <b/>
      <i/>
      <u val="singleAccounting"/>
      <sz val="10"/>
      <name val="Arial"/>
      <family val="2"/>
    </font>
    <font>
      <sz val="14"/>
      <name val="Calibri"/>
      <family val="2"/>
      <scheme val="minor"/>
    </font>
    <font>
      <sz val="8.5"/>
      <name val="Calibri"/>
      <family val="2"/>
      <scheme val="minor"/>
    </font>
    <font>
      <b/>
      <sz val="8.5"/>
      <name val="Calibri"/>
      <family val="2"/>
      <scheme val="minor"/>
    </font>
    <font>
      <b/>
      <sz val="14"/>
      <name val="Century Gothic"/>
      <family val="2"/>
    </font>
    <font>
      <sz val="12"/>
      <color theme="1"/>
      <name val="Arial Narrow"/>
      <family val="2"/>
    </font>
    <font>
      <i/>
      <sz val="10"/>
      <color theme="1"/>
      <name val="Times New Roman"/>
      <family val="1"/>
    </font>
    <font>
      <b/>
      <sz val="11"/>
      <name val="Arial"/>
      <family val="2"/>
    </font>
    <font>
      <sz val="11"/>
      <name val="Arial"/>
      <family val="2"/>
    </font>
    <font>
      <sz val="11"/>
      <color theme="1"/>
      <name val="Arial Narrow"/>
      <family val="2"/>
    </font>
    <font>
      <sz val="14"/>
      <name val="Arial Narrow"/>
      <family val="2"/>
    </font>
    <font>
      <sz val="14"/>
      <color theme="1"/>
      <name val="Arial Narrow"/>
      <family val="2"/>
    </font>
    <font>
      <i/>
      <sz val="8"/>
      <color theme="1"/>
      <name val="Times New Roman"/>
      <family val="1"/>
    </font>
    <font>
      <b/>
      <sz val="14"/>
      <name val="Arial Narrow"/>
      <family val="2"/>
    </font>
    <font>
      <b/>
      <u val="singleAccounting"/>
      <sz val="11"/>
      <name val="Arial Narrow"/>
      <family val="2"/>
    </font>
    <font>
      <b/>
      <u val="singleAccounting"/>
      <sz val="9"/>
      <name val="Arial Narrow"/>
      <family val="2"/>
    </font>
    <font>
      <b/>
      <sz val="9"/>
      <color theme="0"/>
      <name val="Calibri"/>
      <family val="2"/>
      <scheme val="minor"/>
    </font>
    <font>
      <b/>
      <sz val="10"/>
      <name val="Calibri"/>
      <family val="2"/>
      <scheme val="minor"/>
    </font>
    <font>
      <b/>
      <sz val="9"/>
      <name val="Arial"/>
      <family val="2"/>
    </font>
    <font>
      <b/>
      <sz val="10"/>
      <color theme="1"/>
      <name val="Calibri"/>
      <family val="2"/>
      <scheme val="minor"/>
    </font>
    <font>
      <sz val="8.5"/>
      <color rgb="FF00B050"/>
      <name val="Calibri"/>
      <family val="2"/>
      <scheme val="minor"/>
    </font>
    <font>
      <sz val="8.5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9"/>
      <color theme="1"/>
      <name val="Times New Roman"/>
      <family val="1"/>
    </font>
    <font>
      <b/>
      <i/>
      <u/>
      <sz val="10"/>
      <name val="Arial"/>
      <family val="2"/>
    </font>
    <font>
      <b/>
      <i/>
      <u/>
      <sz val="9"/>
      <name val="Arial"/>
      <family val="2"/>
    </font>
    <font>
      <sz val="14"/>
      <name val="Century Gothic"/>
      <family val="2"/>
    </font>
    <font>
      <b/>
      <i/>
      <sz val="14"/>
      <name val="Century Gothic"/>
      <family val="2"/>
    </font>
    <font>
      <b/>
      <sz val="8.5"/>
      <color theme="1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gray0625">
        <bgColor theme="3" tint="0.59999389629810485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 tint="0.39997558519241921"/>
        <bgColor indexed="64"/>
      </patternFill>
    </fill>
  </fills>
  <borders count="8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DashDot">
        <color indexed="64"/>
      </bottom>
      <diagonal/>
    </border>
    <border>
      <left/>
      <right/>
      <top style="thin">
        <color indexed="64"/>
      </top>
      <bottom style="mediumDashDot">
        <color indexed="64"/>
      </bottom>
      <diagonal/>
    </border>
    <border>
      <left/>
      <right style="thin">
        <color indexed="64"/>
      </right>
      <top style="thin">
        <color indexed="64"/>
      </top>
      <bottom style="mediumDashDot">
        <color indexed="64"/>
      </bottom>
      <diagonal/>
    </border>
    <border>
      <left/>
      <right/>
      <top style="mediumDashDot">
        <color indexed="64"/>
      </top>
      <bottom style="thin">
        <color indexed="64"/>
      </bottom>
      <diagonal/>
    </border>
    <border>
      <left/>
      <right style="mediumDashed">
        <color indexed="64"/>
      </right>
      <top style="mediumDashDot">
        <color indexed="64"/>
      </top>
      <bottom style="thin">
        <color indexed="64"/>
      </bottom>
      <diagonal/>
    </border>
    <border>
      <left style="mediumDashed">
        <color indexed="64"/>
      </left>
      <right style="mediumDashed">
        <color indexed="64"/>
      </right>
      <top style="thin">
        <color indexed="64"/>
      </top>
      <bottom/>
      <diagonal/>
    </border>
    <border>
      <left style="mediumDashDot">
        <color indexed="64"/>
      </left>
      <right/>
      <top/>
      <bottom style="thin">
        <color indexed="64"/>
      </bottom>
      <diagonal/>
    </border>
    <border>
      <left/>
      <right style="mediumDashDot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Dashed">
        <color indexed="64"/>
      </right>
      <top style="thin">
        <color indexed="64"/>
      </top>
      <bottom/>
      <diagonal/>
    </border>
    <border>
      <left style="mediumDashed">
        <color indexed="64"/>
      </left>
      <right style="mediumDashed">
        <color indexed="64"/>
      </right>
      <top/>
      <bottom style="thin">
        <color indexed="64"/>
      </bottom>
      <diagonal/>
    </border>
    <border>
      <left style="mediumDashDot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DashDot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Dashed">
        <color indexed="64"/>
      </right>
      <top/>
      <bottom/>
      <diagonal/>
    </border>
    <border>
      <left style="mediumDashed">
        <color indexed="64"/>
      </left>
      <right style="mediumDashed">
        <color indexed="64"/>
      </right>
      <top/>
      <bottom/>
      <diagonal/>
    </border>
    <border>
      <left style="mediumDashDot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DashDot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Dashed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5">
    <xf numFmtId="0" fontId="0" fillId="0" borderId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5" fillId="0" borderId="0"/>
    <xf numFmtId="0" fontId="6" fillId="0" borderId="0"/>
    <xf numFmtId="0" fontId="2" fillId="0" borderId="0"/>
    <xf numFmtId="9" fontId="3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</cellStyleXfs>
  <cellXfs count="898">
    <xf numFmtId="0" fontId="0" fillId="0" borderId="0" xfId="0"/>
    <xf numFmtId="0" fontId="1" fillId="0" borderId="0" xfId="0" applyFont="1"/>
    <xf numFmtId="166" fontId="0" fillId="0" borderId="0" xfId="8" applyNumberFormat="1" applyFont="1"/>
    <xf numFmtId="166" fontId="0" fillId="0" borderId="0" xfId="0" applyNumberFormat="1"/>
    <xf numFmtId="0" fontId="7" fillId="0" borderId="0" xfId="0" applyFont="1"/>
    <xf numFmtId="0" fontId="8" fillId="0" borderId="0" xfId="0" applyFont="1"/>
    <xf numFmtId="0" fontId="9" fillId="0" borderId="0" xfId="0" applyFont="1"/>
    <xf numFmtId="166" fontId="10" fillId="0" borderId="0" xfId="0" applyNumberFormat="1" applyFont="1"/>
    <xf numFmtId="0" fontId="10" fillId="0" borderId="0" xfId="0" applyFont="1"/>
    <xf numFmtId="164" fontId="10" fillId="0" borderId="0" xfId="8" applyFont="1"/>
    <xf numFmtId="0" fontId="11" fillId="0" borderId="0" xfId="0" applyFont="1"/>
    <xf numFmtId="0" fontId="11" fillId="3" borderId="1" xfId="0" applyFont="1" applyFill="1" applyBorder="1" applyAlignment="1">
      <alignment horizontal="center" vertical="center"/>
    </xf>
    <xf numFmtId="0" fontId="11" fillId="3" borderId="10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0" fillId="0" borderId="0" xfId="0" applyAlignment="1">
      <alignment vertical="center"/>
    </xf>
    <xf numFmtId="0" fontId="10" fillId="3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35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1" fillId="0" borderId="37" xfId="0" applyFont="1" applyBorder="1" applyAlignment="1">
      <alignment horizontal="center" vertical="center" wrapText="1"/>
    </xf>
    <xf numFmtId="0" fontId="11" fillId="0" borderId="38" xfId="0" applyFont="1" applyBorder="1" applyAlignment="1">
      <alignment horizontal="center" vertical="center" wrapText="1"/>
    </xf>
    <xf numFmtId="0" fontId="13" fillId="0" borderId="1" xfId="0" applyFont="1" applyBorder="1"/>
    <xf numFmtId="3" fontId="13" fillId="0" borderId="1" xfId="0" applyNumberFormat="1" applyFont="1" applyBorder="1"/>
    <xf numFmtId="3" fontId="10" fillId="0" borderId="1" xfId="0" applyNumberFormat="1" applyFont="1" applyBorder="1"/>
    <xf numFmtId="167" fontId="10" fillId="0" borderId="1" xfId="0" applyNumberFormat="1" applyFont="1" applyBorder="1"/>
    <xf numFmtId="3" fontId="10" fillId="4" borderId="1" xfId="0" applyNumberFormat="1" applyFont="1" applyFill="1" applyBorder="1"/>
    <xf numFmtId="166" fontId="10" fillId="4" borderId="1" xfId="8" applyNumberFormat="1" applyFont="1" applyFill="1" applyBorder="1"/>
    <xf numFmtId="3" fontId="14" fillId="0" borderId="1" xfId="0" applyNumberFormat="1" applyFont="1" applyBorder="1"/>
    <xf numFmtId="166" fontId="10" fillId="0" borderId="1" xfId="8" applyNumberFormat="1" applyFont="1" applyBorder="1"/>
    <xf numFmtId="166" fontId="11" fillId="0" borderId="1" xfId="8" applyNumberFormat="1" applyFont="1" applyFill="1" applyBorder="1"/>
    <xf numFmtId="166" fontId="10" fillId="0" borderId="1" xfId="0" applyNumberFormat="1" applyFont="1" applyBorder="1"/>
    <xf numFmtId="166" fontId="13" fillId="0" borderId="1" xfId="0" applyNumberFormat="1" applyFont="1" applyBorder="1"/>
    <xf numFmtId="168" fontId="10" fillId="0" borderId="0" xfId="0" applyNumberFormat="1" applyFont="1"/>
    <xf numFmtId="166" fontId="10" fillId="0" borderId="2" xfId="0" applyNumberFormat="1" applyFont="1" applyBorder="1"/>
    <xf numFmtId="0" fontId="10" fillId="0" borderId="41" xfId="0" applyFont="1" applyBorder="1"/>
    <xf numFmtId="166" fontId="10" fillId="0" borderId="42" xfId="8" applyNumberFormat="1" applyFont="1" applyFill="1" applyBorder="1"/>
    <xf numFmtId="166" fontId="10" fillId="0" borderId="0" xfId="8" applyNumberFormat="1" applyFont="1" applyFill="1" applyBorder="1"/>
    <xf numFmtId="166" fontId="10" fillId="0" borderId="43" xfId="0" applyNumberFormat="1" applyFont="1" applyBorder="1"/>
    <xf numFmtId="166" fontId="15" fillId="0" borderId="44" xfId="0" applyNumberFormat="1" applyFont="1" applyBorder="1"/>
    <xf numFmtId="166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0" fillId="0" borderId="45" xfId="0" applyBorder="1"/>
    <xf numFmtId="167" fontId="13" fillId="0" borderId="1" xfId="0" applyNumberFormat="1" applyFont="1" applyBorder="1"/>
    <xf numFmtId="166" fontId="10" fillId="0" borderId="3" xfId="0" applyNumberFormat="1" applyFont="1" applyBorder="1"/>
    <xf numFmtId="0" fontId="0" fillId="0" borderId="46" xfId="0" applyBorder="1"/>
    <xf numFmtId="1" fontId="10" fillId="0" borderId="41" xfId="0" applyNumberFormat="1" applyFont="1" applyBorder="1"/>
    <xf numFmtId="166" fontId="16" fillId="0" borderId="44" xfId="0" applyNumberFormat="1" applyFont="1" applyBorder="1"/>
    <xf numFmtId="0" fontId="13" fillId="5" borderId="1" xfId="0" applyFont="1" applyFill="1" applyBorder="1"/>
    <xf numFmtId="167" fontId="17" fillId="0" borderId="1" xfId="0" applyNumberFormat="1" applyFont="1" applyBorder="1"/>
    <xf numFmtId="0" fontId="10" fillId="0" borderId="42" xfId="8" applyNumberFormat="1" applyFont="1" applyFill="1" applyBorder="1"/>
    <xf numFmtId="3" fontId="17" fillId="0" borderId="1" xfId="0" applyNumberFormat="1" applyFont="1" applyBorder="1"/>
    <xf numFmtId="3" fontId="18" fillId="0" borderId="1" xfId="0" applyNumberFormat="1" applyFont="1" applyBorder="1"/>
    <xf numFmtId="3" fontId="17" fillId="4" borderId="1" xfId="0" applyNumberFormat="1" applyFont="1" applyFill="1" applyBorder="1"/>
    <xf numFmtId="166" fontId="17" fillId="4" borderId="1" xfId="8" applyNumberFormat="1" applyFont="1" applyFill="1" applyBorder="1"/>
    <xf numFmtId="3" fontId="19" fillId="0" borderId="1" xfId="0" applyNumberFormat="1" applyFont="1" applyBorder="1"/>
    <xf numFmtId="166" fontId="17" fillId="0" borderId="1" xfId="0" applyNumberFormat="1" applyFont="1" applyBorder="1"/>
    <xf numFmtId="166" fontId="10" fillId="0" borderId="0" xfId="8" applyNumberFormat="1" applyFont="1" applyBorder="1"/>
    <xf numFmtId="167" fontId="15" fillId="0" borderId="1" xfId="0" applyNumberFormat="1" applyFont="1" applyBorder="1"/>
    <xf numFmtId="166" fontId="16" fillId="0" borderId="42" xfId="8" applyNumberFormat="1" applyFont="1" applyFill="1" applyBorder="1"/>
    <xf numFmtId="166" fontId="16" fillId="0" borderId="0" xfId="8" applyNumberFormat="1" applyFont="1" applyFill="1" applyBorder="1"/>
    <xf numFmtId="166" fontId="16" fillId="0" borderId="43" xfId="0" applyNumberFormat="1" applyFont="1" applyBorder="1"/>
    <xf numFmtId="166" fontId="10" fillId="0" borderId="4" xfId="0" applyNumberFormat="1" applyFont="1" applyBorder="1"/>
    <xf numFmtId="166" fontId="10" fillId="0" borderId="9" xfId="8" applyNumberFormat="1" applyFont="1" applyBorder="1"/>
    <xf numFmtId="1" fontId="10" fillId="0" borderId="47" xfId="0" applyNumberFormat="1" applyFont="1" applyBorder="1"/>
    <xf numFmtId="3" fontId="11" fillId="6" borderId="1" xfId="0" applyNumberFormat="1" applyFont="1" applyFill="1" applyBorder="1"/>
    <xf numFmtId="0" fontId="1" fillId="0" borderId="48" xfId="0" applyFont="1" applyBorder="1"/>
    <xf numFmtId="166" fontId="9" fillId="0" borderId="0" xfId="8" applyNumberFormat="1" applyFont="1"/>
    <xf numFmtId="166" fontId="9" fillId="0" borderId="0" xfId="0" applyNumberFormat="1" applyFont="1"/>
    <xf numFmtId="0" fontId="9" fillId="2" borderId="0" xfId="0" applyFont="1" applyFill="1"/>
    <xf numFmtId="3" fontId="9" fillId="0" borderId="0" xfId="0" applyNumberFormat="1" applyFont="1"/>
    <xf numFmtId="0" fontId="10" fillId="2" borderId="0" xfId="0" applyFont="1" applyFill="1"/>
    <xf numFmtId="0" fontId="20" fillId="2" borderId="0" xfId="0" applyFont="1" applyFill="1" applyAlignment="1">
      <alignment horizontal="center"/>
    </xf>
    <xf numFmtId="0" fontId="21" fillId="0" borderId="0" xfId="0" applyFont="1" applyAlignment="1">
      <alignment horizontal="center"/>
    </xf>
    <xf numFmtId="3" fontId="10" fillId="2" borderId="0" xfId="0" applyNumberFormat="1" applyFont="1" applyFill="1"/>
    <xf numFmtId="0" fontId="11" fillId="2" borderId="0" xfId="0" applyFont="1" applyFill="1"/>
    <xf numFmtId="3" fontId="11" fillId="2" borderId="0" xfId="0" applyNumberFormat="1" applyFont="1" applyFill="1"/>
    <xf numFmtId="3" fontId="8" fillId="0" borderId="0" xfId="0" applyNumberFormat="1" applyFont="1"/>
    <xf numFmtId="0" fontId="0" fillId="2" borderId="0" xfId="0" applyFill="1"/>
    <xf numFmtId="0" fontId="25" fillId="0" borderId="0" xfId="0" applyFont="1"/>
    <xf numFmtId="166" fontId="25" fillId="0" borderId="0" xfId="8" applyNumberFormat="1" applyFont="1"/>
    <xf numFmtId="166" fontId="25" fillId="0" borderId="0" xfId="0" applyNumberFormat="1" applyFont="1"/>
    <xf numFmtId="0" fontId="27" fillId="0" borderId="0" xfId="0" applyFont="1"/>
    <xf numFmtId="0" fontId="25" fillId="8" borderId="0" xfId="0" applyFont="1" applyFill="1"/>
    <xf numFmtId="0" fontId="27" fillId="8" borderId="0" xfId="0" applyFont="1" applyFill="1"/>
    <xf numFmtId="0" fontId="27" fillId="0" borderId="0" xfId="0" applyFont="1" applyAlignment="1">
      <alignment vertical="center"/>
    </xf>
    <xf numFmtId="0" fontId="35" fillId="0" borderId="0" xfId="0" applyFont="1" applyAlignment="1">
      <alignment vertical="center" wrapText="1"/>
    </xf>
    <xf numFmtId="166" fontId="35" fillId="0" borderId="0" xfId="8" applyNumberFormat="1" applyFont="1" applyFill="1" applyAlignment="1">
      <alignment vertical="center" wrapText="1"/>
    </xf>
    <xf numFmtId="0" fontId="31" fillId="0" borderId="0" xfId="0" applyFont="1" applyAlignment="1">
      <alignment vertical="center"/>
    </xf>
    <xf numFmtId="0" fontId="27" fillId="0" borderId="0" xfId="0" applyFont="1" applyAlignment="1">
      <alignment vertical="center" wrapText="1"/>
    </xf>
    <xf numFmtId="0" fontId="28" fillId="0" borderId="0" xfId="0" applyFont="1" applyAlignment="1">
      <alignment horizontal="right" vertical="center"/>
    </xf>
    <xf numFmtId="0" fontId="32" fillId="0" borderId="0" xfId="0" applyFont="1" applyAlignment="1">
      <alignment horizontal="center" vertical="center"/>
    </xf>
    <xf numFmtId="0" fontId="33" fillId="0" borderId="0" xfId="0" applyFont="1" applyAlignment="1">
      <alignment vertical="center"/>
    </xf>
    <xf numFmtId="166" fontId="33" fillId="0" borderId="0" xfId="0" applyNumberFormat="1" applyFont="1" applyAlignment="1">
      <alignment vertical="center"/>
    </xf>
    <xf numFmtId="0" fontId="28" fillId="0" borderId="0" xfId="0" applyFont="1" applyAlignment="1">
      <alignment horizontal="right"/>
    </xf>
    <xf numFmtId="0" fontId="28" fillId="0" borderId="0" xfId="0" applyFont="1" applyAlignment="1">
      <alignment horizontal="center" vertical="center"/>
    </xf>
    <xf numFmtId="0" fontId="27" fillId="0" borderId="0" xfId="0" applyFont="1" applyAlignment="1">
      <alignment horizontal="right"/>
    </xf>
    <xf numFmtId="0" fontId="35" fillId="0" borderId="0" xfId="0" applyFont="1"/>
    <xf numFmtId="0" fontId="27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7" fillId="8" borderId="0" xfId="0" applyFont="1" applyFill="1" applyAlignment="1">
      <alignment horizontal="center" vertical="center"/>
    </xf>
    <xf numFmtId="166" fontId="28" fillId="0" borderId="0" xfId="12" applyNumberFormat="1" applyFont="1" applyAlignment="1">
      <alignment horizontal="right" vertical="center"/>
    </xf>
    <xf numFmtId="0" fontId="24" fillId="3" borderId="0" xfId="0" applyFont="1" applyFill="1" applyAlignment="1">
      <alignment horizontal="center" vertical="center"/>
    </xf>
    <xf numFmtId="0" fontId="28" fillId="2" borderId="0" xfId="0" applyFont="1" applyFill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28" fillId="0" borderId="56" xfId="0" applyFont="1" applyBorder="1" applyAlignment="1">
      <alignment horizontal="center" vertical="center" wrapText="1"/>
    </xf>
    <xf numFmtId="0" fontId="28" fillId="0" borderId="5" xfId="0" applyFont="1" applyBorder="1" applyAlignment="1">
      <alignment horizontal="center" vertical="center"/>
    </xf>
    <xf numFmtId="0" fontId="28" fillId="10" borderId="52" xfId="0" applyFont="1" applyFill="1" applyBorder="1" applyAlignment="1">
      <alignment horizontal="center" vertical="center" wrapText="1"/>
    </xf>
    <xf numFmtId="0" fontId="28" fillId="0" borderId="51" xfId="0" applyFont="1" applyBorder="1" applyAlignment="1">
      <alignment horizontal="center" vertical="center" wrapText="1"/>
    </xf>
    <xf numFmtId="0" fontId="28" fillId="3" borderId="39" xfId="0" applyFont="1" applyFill="1" applyBorder="1" applyAlignment="1">
      <alignment horizontal="center" vertical="center" wrapText="1"/>
    </xf>
    <xf numFmtId="0" fontId="28" fillId="3" borderId="16" xfId="0" applyFont="1" applyFill="1" applyBorder="1" applyAlignment="1">
      <alignment horizontal="center" vertical="center" wrapText="1"/>
    </xf>
    <xf numFmtId="0" fontId="28" fillId="9" borderId="57" xfId="0" applyFont="1" applyFill="1" applyBorder="1" applyAlignment="1">
      <alignment horizontal="center" vertical="center" wrapText="1"/>
    </xf>
    <xf numFmtId="0" fontId="28" fillId="9" borderId="67" xfId="0" applyFont="1" applyFill="1" applyBorder="1" applyAlignment="1">
      <alignment horizontal="center" vertical="center" wrapText="1"/>
    </xf>
    <xf numFmtId="0" fontId="28" fillId="9" borderId="21" xfId="0" applyFont="1" applyFill="1" applyBorder="1" applyAlignment="1">
      <alignment horizontal="center" vertical="center" wrapText="1"/>
    </xf>
    <xf numFmtId="0" fontId="28" fillId="9" borderId="24" xfId="0" applyFont="1" applyFill="1" applyBorder="1" applyAlignment="1">
      <alignment horizontal="center" vertical="center" wrapText="1"/>
    </xf>
    <xf numFmtId="0" fontId="28" fillId="3" borderId="57" xfId="0" applyFont="1" applyFill="1" applyBorder="1" applyAlignment="1">
      <alignment horizontal="center" vertical="center" wrapText="1"/>
    </xf>
    <xf numFmtId="0" fontId="28" fillId="3" borderId="58" xfId="0" applyFont="1" applyFill="1" applyBorder="1" applyAlignment="1">
      <alignment horizontal="center" vertical="center" wrapText="1"/>
    </xf>
    <xf numFmtId="0" fontId="28" fillId="9" borderId="39" xfId="0" applyFont="1" applyFill="1" applyBorder="1" applyAlignment="1">
      <alignment horizontal="center" vertical="center" wrapText="1"/>
    </xf>
    <xf numFmtId="0" fontId="28" fillId="9" borderId="16" xfId="0" applyFont="1" applyFill="1" applyBorder="1" applyAlignment="1">
      <alignment horizontal="center" vertical="center" wrapText="1"/>
    </xf>
    <xf numFmtId="0" fontId="28" fillId="7" borderId="23" xfId="0" applyFont="1" applyFill="1" applyBorder="1" applyAlignment="1">
      <alignment horizontal="center" vertical="center" wrapText="1"/>
    </xf>
    <xf numFmtId="0" fontId="28" fillId="7" borderId="15" xfId="0" applyFont="1" applyFill="1" applyBorder="1" applyAlignment="1">
      <alignment horizontal="center" vertical="center" wrapText="1"/>
    </xf>
    <xf numFmtId="0" fontId="28" fillId="7" borderId="16" xfId="0" applyFont="1" applyFill="1" applyBorder="1" applyAlignment="1">
      <alignment horizontal="center" vertical="center" wrapText="1"/>
    </xf>
    <xf numFmtId="0" fontId="36" fillId="0" borderId="0" xfId="0" applyFont="1" applyAlignment="1">
      <alignment horizontal="center" vertical="center" wrapText="1"/>
    </xf>
    <xf numFmtId="0" fontId="30" fillId="3" borderId="39" xfId="0" applyFont="1" applyFill="1" applyBorder="1" applyAlignment="1">
      <alignment horizontal="center" vertical="center"/>
    </xf>
    <xf numFmtId="0" fontId="30" fillId="3" borderId="16" xfId="0" applyFont="1" applyFill="1" applyBorder="1" applyAlignment="1">
      <alignment horizontal="center" vertical="center"/>
    </xf>
    <xf numFmtId="0" fontId="36" fillId="0" borderId="5" xfId="0" applyFont="1" applyBorder="1" applyAlignment="1">
      <alignment horizontal="center" vertical="center"/>
    </xf>
    <xf numFmtId="0" fontId="28" fillId="10" borderId="21" xfId="0" applyFont="1" applyFill="1" applyBorder="1" applyAlignment="1">
      <alignment horizontal="center" vertical="center" wrapText="1"/>
    </xf>
    <xf numFmtId="0" fontId="28" fillId="0" borderId="57" xfId="0" applyFont="1" applyBorder="1" applyAlignment="1">
      <alignment horizontal="center" vertical="center"/>
    </xf>
    <xf numFmtId="0" fontId="28" fillId="0" borderId="21" xfId="0" applyFont="1" applyBorder="1" applyAlignment="1">
      <alignment horizontal="center" vertical="center"/>
    </xf>
    <xf numFmtId="0" fontId="28" fillId="0" borderId="68" xfId="0" applyFont="1" applyBorder="1" applyAlignment="1">
      <alignment horizontal="center" vertical="center" wrapText="1"/>
    </xf>
    <xf numFmtId="0" fontId="28" fillId="0" borderId="24" xfId="0" applyFont="1" applyBorder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28" fillId="11" borderId="57" xfId="0" applyFont="1" applyFill="1" applyBorder="1" applyAlignment="1">
      <alignment horizontal="center" vertical="center" wrapText="1"/>
    </xf>
    <xf numFmtId="0" fontId="28" fillId="11" borderId="24" xfId="0" applyFont="1" applyFill="1" applyBorder="1" applyAlignment="1">
      <alignment horizontal="center" vertical="center" wrapText="1"/>
    </xf>
    <xf numFmtId="0" fontId="28" fillId="0" borderId="4" xfId="0" applyFont="1" applyBorder="1" applyAlignment="1">
      <alignment horizontal="center" vertical="center" wrapText="1"/>
    </xf>
    <xf numFmtId="0" fontId="28" fillId="0" borderId="62" xfId="0" applyFont="1" applyBorder="1" applyAlignment="1">
      <alignment horizontal="center" vertical="center" wrapText="1"/>
    </xf>
    <xf numFmtId="0" fontId="28" fillId="12" borderId="57" xfId="0" applyFont="1" applyFill="1" applyBorder="1" applyAlignment="1">
      <alignment horizontal="center" vertical="center" wrapText="1"/>
    </xf>
    <xf numFmtId="0" fontId="28" fillId="12" borderId="24" xfId="0" applyFont="1" applyFill="1" applyBorder="1" applyAlignment="1">
      <alignment horizontal="center" vertical="center" wrapText="1"/>
    </xf>
    <xf numFmtId="0" fontId="28" fillId="13" borderId="39" xfId="0" applyFont="1" applyFill="1" applyBorder="1" applyAlignment="1">
      <alignment horizontal="center" vertical="center" wrapText="1"/>
    </xf>
    <xf numFmtId="0" fontId="28" fillId="13" borderId="16" xfId="0" applyFont="1" applyFill="1" applyBorder="1" applyAlignment="1">
      <alignment horizontal="center" vertical="center" wrapText="1"/>
    </xf>
    <xf numFmtId="0" fontId="28" fillId="14" borderId="39" xfId="0" applyFont="1" applyFill="1" applyBorder="1" applyAlignment="1">
      <alignment horizontal="center" vertical="center" wrapText="1"/>
    </xf>
    <xf numFmtId="0" fontId="28" fillId="14" borderId="24" xfId="0" applyFont="1" applyFill="1" applyBorder="1" applyAlignment="1">
      <alignment horizontal="center" vertical="center" wrapText="1"/>
    </xf>
    <xf numFmtId="0" fontId="28" fillId="9" borderId="68" xfId="0" applyFont="1" applyFill="1" applyBorder="1" applyAlignment="1">
      <alignment horizontal="center" vertical="center" wrapText="1"/>
    </xf>
    <xf numFmtId="0" fontId="28" fillId="3" borderId="0" xfId="0" applyFont="1" applyFill="1" applyAlignment="1">
      <alignment horizontal="center" vertical="center"/>
    </xf>
    <xf numFmtId="0" fontId="34" fillId="0" borderId="64" xfId="0" applyFont="1" applyBorder="1" applyAlignment="1">
      <alignment horizontal="center" vertical="center" wrapText="1"/>
    </xf>
    <xf numFmtId="0" fontId="35" fillId="8" borderId="0" xfId="0" applyFont="1" applyFill="1"/>
    <xf numFmtId="3" fontId="38" fillId="0" borderId="3" xfId="0" applyNumberFormat="1" applyFont="1" applyBorder="1" applyAlignment="1">
      <alignment vertical="center" wrapText="1"/>
    </xf>
    <xf numFmtId="166" fontId="38" fillId="3" borderId="1" xfId="8" applyNumberFormat="1" applyFont="1" applyFill="1" applyBorder="1" applyAlignment="1">
      <alignment vertical="center" wrapText="1"/>
    </xf>
    <xf numFmtId="166" fontId="38" fillId="2" borderId="3" xfId="8" applyNumberFormat="1" applyFont="1" applyFill="1" applyBorder="1" applyAlignment="1">
      <alignment vertical="center" wrapText="1"/>
    </xf>
    <xf numFmtId="166" fontId="38" fillId="9" borderId="1" xfId="8" applyNumberFormat="1" applyFont="1" applyFill="1" applyBorder="1" applyAlignment="1">
      <alignment vertical="center" wrapText="1"/>
    </xf>
    <xf numFmtId="166" fontId="38" fillId="0" borderId="3" xfId="8" applyNumberFormat="1" applyFont="1" applyFill="1" applyBorder="1" applyAlignment="1">
      <alignment vertical="center" wrapText="1"/>
    </xf>
    <xf numFmtId="166" fontId="39" fillId="3" borderId="1" xfId="8" applyNumberFormat="1" applyFont="1" applyFill="1" applyBorder="1" applyAlignment="1">
      <alignment horizontal="right" vertical="center" indent="1"/>
    </xf>
    <xf numFmtId="166" fontId="39" fillId="0" borderId="3" xfId="8" applyNumberFormat="1" applyFont="1" applyBorder="1" applyAlignment="1">
      <alignment horizontal="right" vertical="center" indent="1"/>
    </xf>
    <xf numFmtId="3" fontId="40" fillId="9" borderId="1" xfId="0" applyNumberFormat="1" applyFont="1" applyFill="1" applyBorder="1" applyAlignment="1">
      <alignment vertical="center"/>
    </xf>
    <xf numFmtId="3" fontId="38" fillId="0" borderId="10" xfId="0" applyNumberFormat="1" applyFont="1" applyBorder="1" applyAlignment="1">
      <alignment vertical="center"/>
    </xf>
    <xf numFmtId="3" fontId="41" fillId="9" borderId="1" xfId="0" applyNumberFormat="1" applyFont="1" applyFill="1" applyBorder="1" applyAlignment="1">
      <alignment vertical="center"/>
    </xf>
    <xf numFmtId="3" fontId="40" fillId="0" borderId="3" xfId="0" applyNumberFormat="1" applyFont="1" applyBorder="1" applyAlignment="1">
      <alignment vertical="center"/>
    </xf>
    <xf numFmtId="3" fontId="40" fillId="7" borderId="1" xfId="0" applyNumberFormat="1" applyFont="1" applyFill="1" applyBorder="1" applyAlignment="1">
      <alignment vertical="center"/>
    </xf>
    <xf numFmtId="166" fontId="40" fillId="7" borderId="1" xfId="8" applyNumberFormat="1" applyFont="1" applyFill="1" applyBorder="1" applyAlignment="1">
      <alignment vertical="center"/>
    </xf>
    <xf numFmtId="3" fontId="42" fillId="0" borderId="3" xfId="0" applyNumberFormat="1" applyFont="1" applyBorder="1" applyAlignment="1">
      <alignment vertical="center"/>
    </xf>
    <xf numFmtId="166" fontId="40" fillId="0" borderId="1" xfId="0" applyNumberFormat="1" applyFont="1" applyBorder="1" applyAlignment="1">
      <alignment vertical="center"/>
    </xf>
    <xf numFmtId="0" fontId="40" fillId="0" borderId="0" xfId="0" applyFont="1"/>
    <xf numFmtId="167" fontId="43" fillId="10" borderId="1" xfId="0" applyNumberFormat="1" applyFont="1" applyFill="1" applyBorder="1" applyAlignment="1">
      <alignment horizontal="center" vertical="center"/>
    </xf>
    <xf numFmtId="167" fontId="43" fillId="0" borderId="3" xfId="0" applyNumberFormat="1" applyFont="1" applyBorder="1" applyAlignment="1">
      <alignment horizontal="center" vertical="center"/>
    </xf>
    <xf numFmtId="166" fontId="44" fillId="0" borderId="1" xfId="8" applyNumberFormat="1" applyFont="1" applyBorder="1" applyAlignment="1">
      <alignment vertical="center"/>
    </xf>
    <xf numFmtId="166" fontId="44" fillId="0" borderId="1" xfId="8" applyNumberFormat="1" applyFont="1" applyFill="1" applyBorder="1"/>
    <xf numFmtId="166" fontId="44" fillId="0" borderId="3" xfId="8" applyNumberFormat="1" applyFont="1" applyFill="1" applyBorder="1"/>
    <xf numFmtId="3" fontId="45" fillId="11" borderId="1" xfId="0" applyNumberFormat="1" applyFont="1" applyFill="1" applyBorder="1" applyAlignment="1">
      <alignment vertical="center"/>
    </xf>
    <xf numFmtId="3" fontId="45" fillId="0" borderId="3" xfId="0" applyNumberFormat="1" applyFont="1" applyBorder="1" applyAlignment="1">
      <alignment vertical="center"/>
    </xf>
    <xf numFmtId="3" fontId="46" fillId="0" borderId="1" xfId="0" applyNumberFormat="1" applyFont="1" applyBorder="1" applyAlignment="1">
      <alignment vertical="center"/>
    </xf>
    <xf numFmtId="3" fontId="45" fillId="12" borderId="1" xfId="0" applyNumberFormat="1" applyFont="1" applyFill="1" applyBorder="1" applyAlignment="1">
      <alignment vertical="center"/>
    </xf>
    <xf numFmtId="166" fontId="40" fillId="0" borderId="0" xfId="0" applyNumberFormat="1" applyFont="1"/>
    <xf numFmtId="0" fontId="40" fillId="0" borderId="1" xfId="0" applyFont="1" applyBorder="1" applyAlignment="1">
      <alignment horizontal="center" vertical="center"/>
    </xf>
    <xf numFmtId="1" fontId="40" fillId="0" borderId="0" xfId="0" applyNumberFormat="1" applyFont="1" applyAlignment="1">
      <alignment vertical="center"/>
    </xf>
    <xf numFmtId="166" fontId="40" fillId="13" borderId="14" xfId="8" applyNumberFormat="1" applyFont="1" applyFill="1" applyBorder="1" applyAlignment="1">
      <alignment vertical="center"/>
    </xf>
    <xf numFmtId="166" fontId="40" fillId="14" borderId="14" xfId="0" applyNumberFormat="1" applyFont="1" applyFill="1" applyBorder="1" applyAlignment="1">
      <alignment vertical="center"/>
    </xf>
    <xf numFmtId="0" fontId="40" fillId="0" borderId="0" xfId="0" applyFont="1" applyAlignment="1">
      <alignment vertical="center"/>
    </xf>
    <xf numFmtId="3" fontId="46" fillId="0" borderId="3" xfId="0" applyNumberFormat="1" applyFont="1" applyBorder="1" applyAlignment="1">
      <alignment vertical="center" wrapText="1"/>
    </xf>
    <xf numFmtId="166" fontId="46" fillId="3" borderId="1" xfId="8" applyNumberFormat="1" applyFont="1" applyFill="1" applyBorder="1" applyAlignment="1">
      <alignment vertical="center" wrapText="1"/>
    </xf>
    <xf numFmtId="166" fontId="46" fillId="2" borderId="3" xfId="8" applyNumberFormat="1" applyFont="1" applyFill="1" applyBorder="1" applyAlignment="1">
      <alignment vertical="center" wrapText="1"/>
    </xf>
    <xf numFmtId="166" fontId="46" fillId="9" borderId="1" xfId="8" applyNumberFormat="1" applyFont="1" applyFill="1" applyBorder="1" applyAlignment="1">
      <alignment vertical="center" wrapText="1"/>
    </xf>
    <xf numFmtId="166" fontId="46" fillId="0" borderId="3" xfId="8" applyNumberFormat="1" applyFont="1" applyFill="1" applyBorder="1" applyAlignment="1">
      <alignment vertical="center" wrapText="1"/>
    </xf>
    <xf numFmtId="0" fontId="43" fillId="10" borderId="1" xfId="0" applyFont="1" applyFill="1" applyBorder="1" applyAlignment="1">
      <alignment horizontal="center" vertical="center"/>
    </xf>
    <xf numFmtId="0" fontId="43" fillId="0" borderId="3" xfId="0" applyFont="1" applyBorder="1" applyAlignment="1">
      <alignment horizontal="center" vertical="center"/>
    </xf>
    <xf numFmtId="166" fontId="47" fillId="0" borderId="1" xfId="8" applyNumberFormat="1" applyFont="1" applyBorder="1" applyAlignment="1">
      <alignment vertical="center"/>
    </xf>
    <xf numFmtId="166" fontId="44" fillId="0" borderId="3" xfId="8" applyNumberFormat="1" applyFont="1" applyBorder="1" applyAlignment="1">
      <alignment vertical="center"/>
    </xf>
    <xf numFmtId="1" fontId="47" fillId="0" borderId="0" xfId="0" applyNumberFormat="1" applyFont="1" applyAlignment="1">
      <alignment vertical="center"/>
    </xf>
    <xf numFmtId="166" fontId="40" fillId="13" borderId="59" xfId="8" applyNumberFormat="1" applyFont="1" applyFill="1" applyBorder="1" applyAlignment="1">
      <alignment horizontal="right" vertical="center"/>
    </xf>
    <xf numFmtId="166" fontId="40" fillId="13" borderId="22" xfId="8" applyNumberFormat="1" applyFont="1" applyFill="1" applyBorder="1" applyAlignment="1">
      <alignment vertical="center"/>
    </xf>
    <xf numFmtId="166" fontId="40" fillId="14" borderId="22" xfId="0" applyNumberFormat="1" applyFont="1" applyFill="1" applyBorder="1" applyAlignment="1">
      <alignment vertical="center"/>
    </xf>
    <xf numFmtId="0" fontId="39" fillId="0" borderId="1" xfId="0" applyFont="1" applyBorder="1" applyAlignment="1">
      <alignment vertical="center" wrapText="1"/>
    </xf>
    <xf numFmtId="3" fontId="41" fillId="0" borderId="3" xfId="0" applyNumberFormat="1" applyFont="1" applyBorder="1" applyAlignment="1">
      <alignment vertical="center"/>
    </xf>
    <xf numFmtId="166" fontId="41" fillId="7" borderId="1" xfId="8" applyNumberFormat="1" applyFont="1" applyFill="1" applyBorder="1" applyAlignment="1">
      <alignment vertical="center"/>
    </xf>
    <xf numFmtId="1" fontId="41" fillId="0" borderId="1" xfId="0" applyNumberFormat="1" applyFont="1" applyBorder="1" applyAlignment="1">
      <alignment vertical="center"/>
    </xf>
    <xf numFmtId="166" fontId="40" fillId="0" borderId="0" xfId="8" applyNumberFormat="1" applyFont="1" applyFill="1" applyBorder="1" applyAlignment="1">
      <alignment vertical="center"/>
    </xf>
    <xf numFmtId="166" fontId="40" fillId="0" borderId="0" xfId="0" applyNumberFormat="1" applyFont="1" applyAlignment="1">
      <alignment vertical="center"/>
    </xf>
    <xf numFmtId="3" fontId="46" fillId="0" borderId="1" xfId="0" applyNumberFormat="1" applyFont="1" applyBorder="1" applyAlignment="1">
      <alignment vertical="center" wrapText="1"/>
    </xf>
    <xf numFmtId="166" fontId="44" fillId="0" borderId="1" xfId="8" applyNumberFormat="1" applyFont="1" applyFill="1" applyBorder="1" applyAlignment="1">
      <alignment vertical="center"/>
    </xf>
    <xf numFmtId="166" fontId="44" fillId="0" borderId="3" xfId="8" applyNumberFormat="1" applyFont="1" applyFill="1" applyBorder="1" applyAlignment="1">
      <alignment vertical="center"/>
    </xf>
    <xf numFmtId="166" fontId="40" fillId="14" borderId="62" xfId="0" applyNumberFormat="1" applyFont="1" applyFill="1" applyBorder="1" applyAlignment="1">
      <alignment vertical="center"/>
    </xf>
    <xf numFmtId="3" fontId="45" fillId="11" borderId="1" xfId="0" applyNumberFormat="1" applyFont="1" applyFill="1" applyBorder="1" applyAlignment="1">
      <alignment horizontal="center" vertical="center"/>
    </xf>
    <xf numFmtId="3" fontId="46" fillId="0" borderId="0" xfId="0" applyNumberFormat="1" applyFont="1" applyAlignment="1">
      <alignment vertical="center" wrapText="1"/>
    </xf>
    <xf numFmtId="166" fontId="46" fillId="2" borderId="0" xfId="8" applyNumberFormat="1" applyFont="1" applyFill="1" applyBorder="1" applyAlignment="1">
      <alignment vertical="center" wrapText="1"/>
    </xf>
    <xf numFmtId="3" fontId="45" fillId="11" borderId="1" xfId="0" applyNumberFormat="1" applyFont="1" applyFill="1" applyBorder="1" applyAlignment="1">
      <alignment horizontal="right" vertical="center"/>
    </xf>
    <xf numFmtId="0" fontId="39" fillId="0" borderId="0" xfId="0" applyFont="1" applyAlignment="1">
      <alignment vertical="center" wrapText="1"/>
    </xf>
    <xf numFmtId="166" fontId="46" fillId="0" borderId="0" xfId="8" applyNumberFormat="1" applyFont="1" applyFill="1" applyBorder="1" applyAlignment="1">
      <alignment vertical="center" wrapText="1"/>
    </xf>
    <xf numFmtId="166" fontId="38" fillId="0" borderId="0" xfId="8" applyNumberFormat="1" applyFont="1" applyFill="1" applyBorder="1" applyAlignment="1">
      <alignment vertical="center" wrapText="1"/>
    </xf>
    <xf numFmtId="166" fontId="39" fillId="0" borderId="0" xfId="8" applyNumberFormat="1" applyFont="1" applyFill="1" applyBorder="1" applyAlignment="1">
      <alignment horizontal="right" vertical="center" indent="1"/>
    </xf>
    <xf numFmtId="3" fontId="41" fillId="0" borderId="0" xfId="0" applyNumberFormat="1" applyFont="1" applyAlignment="1">
      <alignment vertical="center"/>
    </xf>
    <xf numFmtId="166" fontId="41" fillId="0" borderId="0" xfId="8" applyNumberFormat="1" applyFont="1" applyFill="1" applyBorder="1" applyAlignment="1">
      <alignment vertical="center"/>
    </xf>
    <xf numFmtId="3" fontId="42" fillId="0" borderId="0" xfId="0" applyNumberFormat="1" applyFont="1" applyAlignment="1">
      <alignment vertical="center"/>
    </xf>
    <xf numFmtId="1" fontId="41" fillId="0" borderId="0" xfId="0" applyNumberFormat="1" applyFont="1" applyAlignment="1">
      <alignment vertical="center"/>
    </xf>
    <xf numFmtId="167" fontId="43" fillId="0" borderId="0" xfId="0" applyNumberFormat="1" applyFont="1" applyAlignment="1">
      <alignment horizontal="center" vertical="center"/>
    </xf>
    <xf numFmtId="166" fontId="44" fillId="0" borderId="0" xfId="8" applyNumberFormat="1" applyFont="1" applyFill="1" applyBorder="1" applyAlignment="1">
      <alignment vertical="center"/>
    </xf>
    <xf numFmtId="3" fontId="45" fillId="0" borderId="0" xfId="0" applyNumberFormat="1" applyFont="1" applyAlignment="1">
      <alignment vertical="center"/>
    </xf>
    <xf numFmtId="3" fontId="45" fillId="0" borderId="0" xfId="0" applyNumberFormat="1" applyFont="1" applyAlignment="1">
      <alignment horizontal="right" vertical="center"/>
    </xf>
    <xf numFmtId="3" fontId="46" fillId="0" borderId="0" xfId="0" applyNumberFormat="1" applyFont="1" applyAlignment="1">
      <alignment vertical="center"/>
    </xf>
    <xf numFmtId="0" fontId="40" fillId="0" borderId="0" xfId="0" applyFont="1" applyAlignment="1">
      <alignment horizontal="center" vertical="center"/>
    </xf>
    <xf numFmtId="166" fontId="40" fillId="0" borderId="0" xfId="8" applyNumberFormat="1" applyFont="1" applyFill="1" applyBorder="1" applyAlignment="1">
      <alignment horizontal="right" vertical="center"/>
    </xf>
    <xf numFmtId="0" fontId="46" fillId="0" borderId="0" xfId="0" applyFont="1" applyAlignment="1">
      <alignment vertical="center" wrapText="1"/>
    </xf>
    <xf numFmtId="166" fontId="46" fillId="0" borderId="0" xfId="8" applyNumberFormat="1" applyFont="1" applyFill="1" applyAlignment="1">
      <alignment vertical="center" wrapText="1"/>
    </xf>
    <xf numFmtId="166" fontId="39" fillId="0" borderId="1" xfId="8" applyNumberFormat="1" applyFont="1" applyBorder="1" applyAlignment="1">
      <alignment horizontal="right" vertical="center" indent="1"/>
    </xf>
    <xf numFmtId="3" fontId="41" fillId="7" borderId="1" xfId="0" applyNumberFormat="1" applyFont="1" applyFill="1" applyBorder="1" applyAlignment="1">
      <alignment vertical="center"/>
    </xf>
    <xf numFmtId="0" fontId="42" fillId="0" borderId="0" xfId="0" applyFont="1" applyAlignment="1">
      <alignment vertical="center"/>
    </xf>
    <xf numFmtId="3" fontId="41" fillId="0" borderId="10" xfId="0" applyNumberFormat="1" applyFont="1" applyBorder="1" applyAlignment="1">
      <alignment vertical="center"/>
    </xf>
    <xf numFmtId="3" fontId="47" fillId="9" borderId="1" xfId="0" applyNumberFormat="1" applyFont="1" applyFill="1" applyBorder="1" applyAlignment="1">
      <alignment vertical="center"/>
    </xf>
    <xf numFmtId="3" fontId="27" fillId="0" borderId="0" xfId="0" applyNumberFormat="1" applyFont="1"/>
    <xf numFmtId="0" fontId="34" fillId="0" borderId="1" xfId="0" applyFont="1" applyBorder="1" applyAlignment="1">
      <alignment horizontal="center" vertical="center" wrapText="1"/>
    </xf>
    <xf numFmtId="166" fontId="25" fillId="0" borderId="0" xfId="8" applyNumberFormat="1" applyFont="1" applyAlignment="1"/>
    <xf numFmtId="166" fontId="25" fillId="0" borderId="0" xfId="8" applyNumberFormat="1" applyFont="1" applyFill="1" applyAlignment="1"/>
    <xf numFmtId="169" fontId="25" fillId="0" borderId="0" xfId="12" applyNumberFormat="1" applyFont="1" applyAlignment="1"/>
    <xf numFmtId="166" fontId="40" fillId="3" borderId="22" xfId="0" applyNumberFormat="1" applyFont="1" applyFill="1" applyBorder="1" applyAlignment="1">
      <alignment vertical="center"/>
    </xf>
    <xf numFmtId="166" fontId="40" fillId="3" borderId="14" xfId="0" applyNumberFormat="1" applyFont="1" applyFill="1" applyBorder="1" applyAlignment="1">
      <alignment vertical="center"/>
    </xf>
    <xf numFmtId="166" fontId="40" fillId="3" borderId="62" xfId="0" applyNumberFormat="1" applyFont="1" applyFill="1" applyBorder="1" applyAlignment="1">
      <alignment vertical="center"/>
    </xf>
    <xf numFmtId="0" fontId="28" fillId="3" borderId="24" xfId="0" applyFont="1" applyFill="1" applyBorder="1" applyAlignment="1">
      <alignment horizontal="center" vertical="center" wrapText="1"/>
    </xf>
    <xf numFmtId="166" fontId="26" fillId="0" borderId="0" xfId="8" applyNumberFormat="1" applyFont="1" applyAlignment="1">
      <alignment vertical="center"/>
    </xf>
    <xf numFmtId="166" fontId="40" fillId="14" borderId="12" xfId="8" applyNumberFormat="1" applyFont="1" applyFill="1" applyBorder="1" applyAlignment="1">
      <alignment vertical="center"/>
    </xf>
    <xf numFmtId="166" fontId="40" fillId="14" borderId="59" xfId="8" applyNumberFormat="1" applyFont="1" applyFill="1" applyBorder="1" applyAlignment="1">
      <alignment vertical="center"/>
    </xf>
    <xf numFmtId="166" fontId="40" fillId="14" borderId="61" xfId="8" applyNumberFormat="1" applyFont="1" applyFill="1" applyBorder="1" applyAlignment="1">
      <alignment vertical="center"/>
    </xf>
    <xf numFmtId="166" fontId="40" fillId="3" borderId="12" xfId="8" applyNumberFormat="1" applyFont="1" applyFill="1" applyBorder="1" applyAlignment="1">
      <alignment vertical="center"/>
    </xf>
    <xf numFmtId="166" fontId="40" fillId="3" borderId="59" xfId="8" applyNumberFormat="1" applyFont="1" applyFill="1" applyBorder="1" applyAlignment="1">
      <alignment vertical="center"/>
    </xf>
    <xf numFmtId="166" fontId="40" fillId="3" borderId="61" xfId="8" applyNumberFormat="1" applyFont="1" applyFill="1" applyBorder="1" applyAlignment="1">
      <alignment vertical="center"/>
    </xf>
    <xf numFmtId="0" fontId="40" fillId="15" borderId="0" xfId="0" applyFont="1" applyFill="1"/>
    <xf numFmtId="1" fontId="40" fillId="15" borderId="0" xfId="0" applyNumberFormat="1" applyFont="1" applyFill="1" applyAlignment="1">
      <alignment vertical="center"/>
    </xf>
    <xf numFmtId="0" fontId="40" fillId="15" borderId="0" xfId="0" applyFont="1" applyFill="1" applyAlignment="1">
      <alignment horizontal="center" vertical="center"/>
    </xf>
    <xf numFmtId="166" fontId="40" fillId="15" borderId="0" xfId="0" applyNumberFormat="1" applyFont="1" applyFill="1" applyAlignment="1">
      <alignment horizontal="center" vertical="center"/>
    </xf>
    <xf numFmtId="0" fontId="24" fillId="8" borderId="0" xfId="0" applyFont="1" applyFill="1"/>
    <xf numFmtId="0" fontId="24" fillId="15" borderId="0" xfId="0" applyFont="1" applyFill="1"/>
    <xf numFmtId="0" fontId="28" fillId="0" borderId="1" xfId="0" applyFont="1" applyBorder="1" applyAlignment="1">
      <alignment vertical="center" wrapText="1"/>
    </xf>
    <xf numFmtId="3" fontId="48" fillId="0" borderId="1" xfId="0" applyNumberFormat="1" applyFont="1" applyBorder="1" applyAlignment="1">
      <alignment vertical="center" wrapText="1"/>
    </xf>
    <xf numFmtId="3" fontId="49" fillId="0" borderId="1" xfId="0" applyNumberFormat="1" applyFont="1" applyBorder="1" applyAlignment="1">
      <alignment vertical="center" wrapText="1"/>
    </xf>
    <xf numFmtId="167" fontId="41" fillId="10" borderId="1" xfId="0" applyNumberFormat="1" applyFont="1" applyFill="1" applyBorder="1" applyAlignment="1">
      <alignment horizontal="center" vertical="center"/>
    </xf>
    <xf numFmtId="3" fontId="38" fillId="0" borderId="0" xfId="0" applyNumberFormat="1" applyFont="1" applyAlignment="1">
      <alignment vertical="center" wrapText="1"/>
    </xf>
    <xf numFmtId="166" fontId="38" fillId="2" borderId="0" xfId="8" applyNumberFormat="1" applyFont="1" applyFill="1" applyBorder="1" applyAlignment="1">
      <alignment vertical="center" wrapText="1"/>
    </xf>
    <xf numFmtId="166" fontId="50" fillId="3" borderId="1" xfId="8" applyNumberFormat="1" applyFont="1" applyFill="1" applyBorder="1" applyAlignment="1">
      <alignment horizontal="right" vertical="center" indent="1"/>
    </xf>
    <xf numFmtId="166" fontId="50" fillId="0" borderId="3" xfId="8" applyNumberFormat="1" applyFont="1" applyBorder="1" applyAlignment="1">
      <alignment horizontal="right" vertical="center" indent="1"/>
    </xf>
    <xf numFmtId="0" fontId="41" fillId="0" borderId="0" xfId="0" applyFont="1"/>
    <xf numFmtId="167" fontId="41" fillId="0" borderId="3" xfId="0" applyNumberFormat="1" applyFont="1" applyBorder="1" applyAlignment="1">
      <alignment horizontal="center" vertical="center"/>
    </xf>
    <xf numFmtId="166" fontId="41" fillId="0" borderId="1" xfId="8" applyNumberFormat="1" applyFont="1" applyFill="1" applyBorder="1" applyAlignment="1">
      <alignment vertical="center"/>
    </xf>
    <xf numFmtId="166" fontId="41" fillId="0" borderId="3" xfId="8" applyNumberFormat="1" applyFont="1" applyFill="1" applyBorder="1" applyAlignment="1">
      <alignment vertical="center"/>
    </xf>
    <xf numFmtId="3" fontId="51" fillId="11" borderId="1" xfId="0" applyNumberFormat="1" applyFont="1" applyFill="1" applyBorder="1" applyAlignment="1">
      <alignment vertical="center"/>
    </xf>
    <xf numFmtId="3" fontId="51" fillId="11" borderId="1" xfId="0" applyNumberFormat="1" applyFont="1" applyFill="1" applyBorder="1" applyAlignment="1">
      <alignment horizontal="right" vertical="center"/>
    </xf>
    <xf numFmtId="3" fontId="51" fillId="0" borderId="3" xfId="0" applyNumberFormat="1" applyFont="1" applyBorder="1" applyAlignment="1">
      <alignment vertical="center"/>
    </xf>
    <xf numFmtId="3" fontId="38" fillId="0" borderId="1" xfId="0" applyNumberFormat="1" applyFont="1" applyBorder="1" applyAlignment="1">
      <alignment vertical="center"/>
    </xf>
    <xf numFmtId="3" fontId="51" fillId="12" borderId="1" xfId="0" applyNumberFormat="1" applyFont="1" applyFill="1" applyBorder="1" applyAlignment="1">
      <alignment vertical="center"/>
    </xf>
    <xf numFmtId="0" fontId="41" fillId="0" borderId="1" xfId="0" applyFont="1" applyBorder="1" applyAlignment="1">
      <alignment horizontal="center" vertical="center"/>
    </xf>
    <xf numFmtId="166" fontId="41" fillId="13" borderId="22" xfId="8" applyNumberFormat="1" applyFont="1" applyFill="1" applyBorder="1" applyAlignment="1">
      <alignment vertical="center"/>
    </xf>
    <xf numFmtId="0" fontId="41" fillId="0" borderId="0" xfId="0" applyFont="1" applyAlignment="1">
      <alignment vertical="center"/>
    </xf>
    <xf numFmtId="166" fontId="41" fillId="14" borderId="59" xfId="8" applyNumberFormat="1" applyFont="1" applyFill="1" applyBorder="1" applyAlignment="1">
      <alignment vertical="center"/>
    </xf>
    <xf numFmtId="166" fontId="41" fillId="14" borderId="22" xfId="0" applyNumberFormat="1" applyFont="1" applyFill="1" applyBorder="1" applyAlignment="1">
      <alignment vertical="center"/>
    </xf>
    <xf numFmtId="0" fontId="28" fillId="7" borderId="71" xfId="0" applyFont="1" applyFill="1" applyBorder="1" applyAlignment="1">
      <alignment horizontal="center" vertical="center" wrapText="1"/>
    </xf>
    <xf numFmtId="166" fontId="40" fillId="15" borderId="0" xfId="0" applyNumberFormat="1" applyFont="1" applyFill="1"/>
    <xf numFmtId="166" fontId="40" fillId="15" borderId="0" xfId="8" applyNumberFormat="1" applyFont="1" applyFill="1" applyAlignment="1">
      <alignment vertical="center"/>
    </xf>
    <xf numFmtId="0" fontId="52" fillId="0" borderId="1" xfId="0" applyFont="1" applyBorder="1" applyAlignment="1">
      <alignment horizontal="right" vertical="center" wrapText="1"/>
    </xf>
    <xf numFmtId="166" fontId="26" fillId="13" borderId="72" xfId="8" applyNumberFormat="1" applyFont="1" applyFill="1" applyBorder="1" applyAlignment="1">
      <alignment vertical="center"/>
    </xf>
    <xf numFmtId="166" fontId="29" fillId="13" borderId="73" xfId="0" applyNumberFormat="1" applyFont="1" applyFill="1" applyBorder="1" applyAlignment="1">
      <alignment vertical="center"/>
    </xf>
    <xf numFmtId="0" fontId="25" fillId="13" borderId="72" xfId="0" applyFont="1" applyFill="1" applyBorder="1" applyAlignment="1">
      <alignment vertical="center"/>
    </xf>
    <xf numFmtId="0" fontId="28" fillId="10" borderId="16" xfId="0" applyFont="1" applyFill="1" applyBorder="1" applyAlignment="1">
      <alignment horizontal="center" vertical="center" wrapText="1"/>
    </xf>
    <xf numFmtId="0" fontId="28" fillId="15" borderId="23" xfId="0" applyFont="1" applyFill="1" applyBorder="1" applyAlignment="1">
      <alignment horizontal="center" vertical="center" wrapText="1"/>
    </xf>
    <xf numFmtId="0" fontId="28" fillId="15" borderId="16" xfId="0" applyFont="1" applyFill="1" applyBorder="1" applyAlignment="1">
      <alignment horizontal="center" vertical="center" wrapText="1"/>
    </xf>
    <xf numFmtId="166" fontId="40" fillId="15" borderId="1" xfId="8" applyNumberFormat="1" applyFont="1" applyFill="1" applyBorder="1" applyAlignment="1">
      <alignment vertical="center"/>
    </xf>
    <xf numFmtId="1" fontId="40" fillId="15" borderId="1" xfId="0" applyNumberFormat="1" applyFont="1" applyFill="1" applyBorder="1" applyAlignment="1">
      <alignment vertical="center"/>
    </xf>
    <xf numFmtId="0" fontId="28" fillId="10" borderId="39" xfId="0" applyFont="1" applyFill="1" applyBorder="1" applyAlignment="1">
      <alignment horizontal="center" vertical="center" wrapText="1"/>
    </xf>
    <xf numFmtId="166" fontId="40" fillId="10" borderId="59" xfId="8" applyNumberFormat="1" applyFont="1" applyFill="1" applyBorder="1" applyAlignment="1">
      <alignment horizontal="right" vertical="center"/>
    </xf>
    <xf numFmtId="166" fontId="40" fillId="10" borderId="14" xfId="8" applyNumberFormat="1" applyFont="1" applyFill="1" applyBorder="1" applyAlignment="1">
      <alignment vertical="center"/>
    </xf>
    <xf numFmtId="166" fontId="40" fillId="10" borderId="22" xfId="8" applyNumberFormat="1" applyFont="1" applyFill="1" applyBorder="1" applyAlignment="1">
      <alignment vertical="center"/>
    </xf>
    <xf numFmtId="166" fontId="41" fillId="10" borderId="22" xfId="8" applyNumberFormat="1" applyFont="1" applyFill="1" applyBorder="1" applyAlignment="1">
      <alignment vertical="center"/>
    </xf>
    <xf numFmtId="166" fontId="40" fillId="13" borderId="62" xfId="8" applyNumberFormat="1" applyFont="1" applyFill="1" applyBorder="1" applyAlignment="1">
      <alignment vertical="center"/>
    </xf>
    <xf numFmtId="166" fontId="40" fillId="13" borderId="12" xfId="8" applyNumberFormat="1" applyFont="1" applyFill="1" applyBorder="1" applyAlignment="1">
      <alignment horizontal="right" vertical="center"/>
    </xf>
    <xf numFmtId="166" fontId="40" fillId="13" borderId="16" xfId="8" applyNumberFormat="1" applyFont="1" applyFill="1" applyBorder="1" applyAlignment="1">
      <alignment vertical="center"/>
    </xf>
    <xf numFmtId="0" fontId="40" fillId="0" borderId="10" xfId="0" applyFont="1" applyBorder="1" applyAlignment="1">
      <alignment horizontal="center" vertical="center"/>
    </xf>
    <xf numFmtId="0" fontId="41" fillId="0" borderId="10" xfId="0" applyFont="1" applyBorder="1" applyAlignment="1">
      <alignment horizontal="center" vertical="center"/>
    </xf>
    <xf numFmtId="166" fontId="40" fillId="7" borderId="4" xfId="8" applyNumberFormat="1" applyFont="1" applyFill="1" applyBorder="1" applyAlignment="1">
      <alignment vertical="center"/>
    </xf>
    <xf numFmtId="1" fontId="40" fillId="7" borderId="4" xfId="0" applyNumberFormat="1" applyFont="1" applyFill="1" applyBorder="1" applyAlignment="1">
      <alignment vertical="center"/>
    </xf>
    <xf numFmtId="166" fontId="40" fillId="15" borderId="12" xfId="8" applyNumberFormat="1" applyFont="1" applyFill="1" applyBorder="1" applyAlignment="1">
      <alignment vertical="center"/>
    </xf>
    <xf numFmtId="1" fontId="47" fillId="15" borderId="14" xfId="0" applyNumberFormat="1" applyFont="1" applyFill="1" applyBorder="1" applyAlignment="1">
      <alignment vertical="center"/>
    </xf>
    <xf numFmtId="166" fontId="40" fillId="15" borderId="59" xfId="8" applyNumberFormat="1" applyFont="1" applyFill="1" applyBorder="1" applyAlignment="1">
      <alignment vertical="center"/>
    </xf>
    <xf numFmtId="1" fontId="47" fillId="15" borderId="22" xfId="0" applyNumberFormat="1" applyFont="1" applyFill="1" applyBorder="1" applyAlignment="1">
      <alignment vertical="center"/>
    </xf>
    <xf numFmtId="166" fontId="40" fillId="15" borderId="39" xfId="8" applyNumberFormat="1" applyFont="1" applyFill="1" applyBorder="1" applyAlignment="1">
      <alignment vertical="center"/>
    </xf>
    <xf numFmtId="1" fontId="47" fillId="15" borderId="16" xfId="0" applyNumberFormat="1" applyFont="1" applyFill="1" applyBorder="1" applyAlignment="1">
      <alignment vertical="center"/>
    </xf>
    <xf numFmtId="166" fontId="40" fillId="10" borderId="12" xfId="8" applyNumberFormat="1" applyFont="1" applyFill="1" applyBorder="1" applyAlignment="1">
      <alignment horizontal="right" vertical="center"/>
    </xf>
    <xf numFmtId="166" fontId="40" fillId="10" borderId="39" xfId="8" applyNumberFormat="1" applyFont="1" applyFill="1" applyBorder="1" applyAlignment="1">
      <alignment horizontal="right" vertical="center"/>
    </xf>
    <xf numFmtId="166" fontId="40" fillId="10" borderId="16" xfId="8" applyNumberFormat="1" applyFont="1" applyFill="1" applyBorder="1" applyAlignment="1">
      <alignment vertical="center"/>
    </xf>
    <xf numFmtId="10" fontId="27" fillId="8" borderId="0" xfId="0" applyNumberFormat="1" applyFont="1" applyFill="1"/>
    <xf numFmtId="0" fontId="27" fillId="0" borderId="0" xfId="0" applyFont="1" applyAlignment="1">
      <alignment horizontal="center" vertical="center" wrapText="1"/>
    </xf>
    <xf numFmtId="0" fontId="52" fillId="0" borderId="1" xfId="0" applyFont="1" applyBorder="1" applyAlignment="1">
      <alignment horizontal="left" vertical="center" wrapText="1"/>
    </xf>
    <xf numFmtId="0" fontId="58" fillId="0" borderId="0" xfId="0" applyFont="1" applyAlignment="1">
      <alignment horizontal="center"/>
    </xf>
    <xf numFmtId="166" fontId="0" fillId="0" borderId="1" xfId="8" applyNumberFormat="1" applyFont="1" applyBorder="1"/>
    <xf numFmtId="0" fontId="0" fillId="0" borderId="1" xfId="0" applyBorder="1"/>
    <xf numFmtId="166" fontId="0" fillId="0" borderId="1" xfId="0" applyNumberFormat="1" applyBorder="1"/>
    <xf numFmtId="0" fontId="52" fillId="0" borderId="4" xfId="0" applyFont="1" applyBorder="1" applyAlignment="1">
      <alignment horizontal="left" vertical="center" wrapText="1"/>
    </xf>
    <xf numFmtId="166" fontId="0" fillId="0" borderId="4" xfId="8" applyNumberFormat="1" applyFont="1" applyBorder="1"/>
    <xf numFmtId="0" fontId="0" fillId="0" borderId="4" xfId="0" applyBorder="1"/>
    <xf numFmtId="166" fontId="0" fillId="0" borderId="4" xfId="0" applyNumberFormat="1" applyBorder="1"/>
    <xf numFmtId="0" fontId="0" fillId="0" borderId="69" xfId="0" applyBorder="1" applyAlignment="1">
      <alignment vertical="center"/>
    </xf>
    <xf numFmtId="0" fontId="58" fillId="0" borderId="70" xfId="0" applyFont="1" applyBorder="1" applyAlignment="1">
      <alignment horizontal="center" vertical="center" wrapText="1"/>
    </xf>
    <xf numFmtId="166" fontId="0" fillId="0" borderId="70" xfId="8" applyNumberFormat="1" applyFont="1" applyBorder="1" applyAlignment="1">
      <alignment horizontal="center" vertical="center"/>
    </xf>
    <xf numFmtId="0" fontId="58" fillId="0" borderId="70" xfId="0" applyFont="1" applyBorder="1" applyAlignment="1">
      <alignment horizontal="center" vertical="center"/>
    </xf>
    <xf numFmtId="166" fontId="0" fillId="6" borderId="4" xfId="8" applyNumberFormat="1" applyFont="1" applyFill="1" applyBorder="1"/>
    <xf numFmtId="166" fontId="0" fillId="6" borderId="1" xfId="8" applyNumberFormat="1" applyFont="1" applyFill="1" applyBorder="1"/>
    <xf numFmtId="166" fontId="1" fillId="0" borderId="0" xfId="0" applyNumberFormat="1" applyFont="1"/>
    <xf numFmtId="0" fontId="0" fillId="0" borderId="74" xfId="0" applyBorder="1" applyAlignment="1">
      <alignment horizontal="center" vertical="center" wrapText="1"/>
    </xf>
    <xf numFmtId="0" fontId="0" fillId="0" borderId="75" xfId="0" applyBorder="1" applyAlignment="1">
      <alignment horizontal="center" vertical="center"/>
    </xf>
    <xf numFmtId="166" fontId="0" fillId="4" borderId="1" xfId="8" applyNumberFormat="1" applyFont="1" applyFill="1" applyBorder="1"/>
    <xf numFmtId="0" fontId="4" fillId="0" borderId="0" xfId="0" applyFont="1"/>
    <xf numFmtId="166" fontId="4" fillId="0" borderId="0" xfId="8" applyNumberFormat="1" applyFont="1"/>
    <xf numFmtId="0" fontId="65" fillId="3" borderId="0" xfId="0" applyFont="1" applyFill="1" applyAlignment="1">
      <alignment horizontal="center" vertical="center"/>
    </xf>
    <xf numFmtId="0" fontId="69" fillId="3" borderId="0" xfId="0" applyFont="1" applyFill="1" applyAlignment="1">
      <alignment horizontal="center" vertical="center"/>
    </xf>
    <xf numFmtId="166" fontId="60" fillId="3" borderId="0" xfId="0" applyNumberFormat="1" applyFont="1" applyFill="1" applyAlignment="1">
      <alignment horizontal="center" vertical="center"/>
    </xf>
    <xf numFmtId="0" fontId="5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60" fillId="0" borderId="0" xfId="0" applyFont="1" applyAlignment="1">
      <alignment horizontal="center" vertical="center"/>
    </xf>
    <xf numFmtId="0" fontId="60" fillId="2" borderId="0" xfId="0" applyFont="1" applyFill="1" applyAlignment="1">
      <alignment horizontal="center" vertical="center" wrapText="1"/>
    </xf>
    <xf numFmtId="0" fontId="60" fillId="0" borderId="0" xfId="0" applyFont="1" applyAlignment="1">
      <alignment horizontal="center" vertical="center" wrapText="1"/>
    </xf>
    <xf numFmtId="0" fontId="60" fillId="0" borderId="56" xfId="0" applyFont="1" applyBorder="1" applyAlignment="1">
      <alignment horizontal="center" vertical="center" wrapText="1"/>
    </xf>
    <xf numFmtId="0" fontId="60" fillId="0" borderId="5" xfId="0" applyFont="1" applyBorder="1" applyAlignment="1">
      <alignment horizontal="center" vertical="center"/>
    </xf>
    <xf numFmtId="0" fontId="60" fillId="10" borderId="52" xfId="0" applyFont="1" applyFill="1" applyBorder="1" applyAlignment="1">
      <alignment horizontal="center" vertical="center" wrapText="1"/>
    </xf>
    <xf numFmtId="0" fontId="60" fillId="0" borderId="51" xfId="0" applyFont="1" applyBorder="1" applyAlignment="1">
      <alignment horizontal="center" vertical="center" wrapText="1"/>
    </xf>
    <xf numFmtId="0" fontId="54" fillId="0" borderId="0" xfId="0" applyFont="1" applyAlignment="1">
      <alignment horizontal="center" vertical="center" wrapText="1"/>
    </xf>
    <xf numFmtId="0" fontId="54" fillId="0" borderId="0" xfId="0" applyFont="1" applyAlignment="1">
      <alignment horizontal="center" vertical="center"/>
    </xf>
    <xf numFmtId="0" fontId="54" fillId="0" borderId="0" xfId="0" applyFont="1" applyAlignment="1">
      <alignment vertical="center"/>
    </xf>
    <xf numFmtId="0" fontId="60" fillId="3" borderId="39" xfId="0" applyFont="1" applyFill="1" applyBorder="1" applyAlignment="1">
      <alignment horizontal="center" vertical="center" wrapText="1"/>
    </xf>
    <xf numFmtId="0" fontId="60" fillId="3" borderId="16" xfId="0" applyFont="1" applyFill="1" applyBorder="1" applyAlignment="1">
      <alignment horizontal="center" vertical="center" wrapText="1"/>
    </xf>
    <xf numFmtId="0" fontId="60" fillId="9" borderId="57" xfId="0" applyFont="1" applyFill="1" applyBorder="1" applyAlignment="1">
      <alignment horizontal="center" vertical="center" wrapText="1"/>
    </xf>
    <xf numFmtId="0" fontId="60" fillId="9" borderId="67" xfId="0" applyFont="1" applyFill="1" applyBorder="1" applyAlignment="1">
      <alignment horizontal="center" vertical="center" wrapText="1"/>
    </xf>
    <xf numFmtId="0" fontId="60" fillId="9" borderId="21" xfId="0" applyFont="1" applyFill="1" applyBorder="1" applyAlignment="1">
      <alignment horizontal="center" vertical="center" wrapText="1"/>
    </xf>
    <xf numFmtId="0" fontId="60" fillId="9" borderId="68" xfId="0" applyFont="1" applyFill="1" applyBorder="1" applyAlignment="1">
      <alignment horizontal="center" vertical="center" wrapText="1"/>
    </xf>
    <xf numFmtId="0" fontId="60" fillId="9" borderId="24" xfId="0" applyFont="1" applyFill="1" applyBorder="1" applyAlignment="1">
      <alignment horizontal="center" vertical="center" wrapText="1"/>
    </xf>
    <xf numFmtId="0" fontId="60" fillId="3" borderId="57" xfId="0" applyFont="1" applyFill="1" applyBorder="1" applyAlignment="1">
      <alignment horizontal="center" vertical="center" wrapText="1"/>
    </xf>
    <xf numFmtId="0" fontId="60" fillId="3" borderId="58" xfId="0" applyFont="1" applyFill="1" applyBorder="1" applyAlignment="1">
      <alignment horizontal="center" vertical="center" wrapText="1"/>
    </xf>
    <xf numFmtId="0" fontId="60" fillId="9" borderId="39" xfId="0" applyFont="1" applyFill="1" applyBorder="1" applyAlignment="1">
      <alignment horizontal="center" vertical="center" wrapText="1"/>
    </xf>
    <xf numFmtId="0" fontId="60" fillId="7" borderId="23" xfId="0" applyFont="1" applyFill="1" applyBorder="1" applyAlignment="1">
      <alignment horizontal="center" vertical="center" wrapText="1"/>
    </xf>
    <xf numFmtId="0" fontId="60" fillId="7" borderId="15" xfId="0" applyFont="1" applyFill="1" applyBorder="1" applyAlignment="1">
      <alignment horizontal="center" vertical="center" wrapText="1"/>
    </xf>
    <xf numFmtId="0" fontId="60" fillId="7" borderId="71" xfId="0" applyFont="1" applyFill="1" applyBorder="1" applyAlignment="1">
      <alignment horizontal="center" vertical="center" wrapText="1"/>
    </xf>
    <xf numFmtId="0" fontId="60" fillId="7" borderId="16" xfId="0" applyFont="1" applyFill="1" applyBorder="1" applyAlignment="1">
      <alignment horizontal="center" vertical="center" wrapText="1"/>
    </xf>
    <xf numFmtId="0" fontId="60" fillId="3" borderId="39" xfId="0" applyFont="1" applyFill="1" applyBorder="1" applyAlignment="1">
      <alignment horizontal="center" vertical="center"/>
    </xf>
    <xf numFmtId="0" fontId="60" fillId="3" borderId="16" xfId="0" applyFont="1" applyFill="1" applyBorder="1" applyAlignment="1">
      <alignment horizontal="center" vertical="center"/>
    </xf>
    <xf numFmtId="0" fontId="60" fillId="10" borderId="21" xfId="0" applyFont="1" applyFill="1" applyBorder="1" applyAlignment="1">
      <alignment horizontal="center" vertical="center" wrapText="1"/>
    </xf>
    <xf numFmtId="0" fontId="60" fillId="9" borderId="58" xfId="0" applyFont="1" applyFill="1" applyBorder="1" applyAlignment="1">
      <alignment horizontal="center" vertical="center" wrapText="1"/>
    </xf>
    <xf numFmtId="0" fontId="60" fillId="0" borderId="57" xfId="0" applyFont="1" applyBorder="1" applyAlignment="1">
      <alignment horizontal="center" vertical="center"/>
    </xf>
    <xf numFmtId="0" fontId="60" fillId="0" borderId="21" xfId="0" applyFont="1" applyBorder="1" applyAlignment="1">
      <alignment horizontal="center" vertical="center"/>
    </xf>
    <xf numFmtId="0" fontId="60" fillId="0" borderId="68" xfId="0" applyFont="1" applyBorder="1" applyAlignment="1">
      <alignment horizontal="center" vertical="center"/>
    </xf>
    <xf numFmtId="0" fontId="60" fillId="0" borderId="68" xfId="0" applyFont="1" applyBorder="1" applyAlignment="1">
      <alignment horizontal="center" vertical="center" wrapText="1"/>
    </xf>
    <xf numFmtId="0" fontId="60" fillId="0" borderId="24" xfId="0" applyFont="1" applyBorder="1" applyAlignment="1">
      <alignment horizontal="center" vertical="center"/>
    </xf>
    <xf numFmtId="0" fontId="60" fillId="0" borderId="4" xfId="0" applyFont="1" applyBorder="1" applyAlignment="1">
      <alignment horizontal="center" vertical="center" wrapText="1"/>
    </xf>
    <xf numFmtId="0" fontId="60" fillId="0" borderId="62" xfId="0" applyFont="1" applyBorder="1" applyAlignment="1">
      <alignment horizontal="center" vertical="center" wrapText="1"/>
    </xf>
    <xf numFmtId="0" fontId="60" fillId="12" borderId="57" xfId="0" applyFont="1" applyFill="1" applyBorder="1" applyAlignment="1">
      <alignment horizontal="center" vertical="center" wrapText="1"/>
    </xf>
    <xf numFmtId="0" fontId="60" fillId="12" borderId="24" xfId="0" applyFont="1" applyFill="1" applyBorder="1" applyAlignment="1">
      <alignment horizontal="center" vertical="center" wrapText="1"/>
    </xf>
    <xf numFmtId="0" fontId="60" fillId="15" borderId="23" xfId="0" applyFont="1" applyFill="1" applyBorder="1" applyAlignment="1">
      <alignment horizontal="center" vertical="center" wrapText="1"/>
    </xf>
    <xf numFmtId="0" fontId="60" fillId="15" borderId="16" xfId="0" applyFont="1" applyFill="1" applyBorder="1" applyAlignment="1">
      <alignment horizontal="center" vertical="center" wrapText="1"/>
    </xf>
    <xf numFmtId="0" fontId="60" fillId="13" borderId="39" xfId="0" applyFont="1" applyFill="1" applyBorder="1" applyAlignment="1">
      <alignment horizontal="center" vertical="center" wrapText="1"/>
    </xf>
    <xf numFmtId="0" fontId="60" fillId="13" borderId="16" xfId="0" applyFont="1" applyFill="1" applyBorder="1" applyAlignment="1">
      <alignment horizontal="center" vertical="center" wrapText="1"/>
    </xf>
    <xf numFmtId="0" fontId="60" fillId="3" borderId="24" xfId="0" applyFont="1" applyFill="1" applyBorder="1" applyAlignment="1">
      <alignment horizontal="center" vertical="center" wrapText="1"/>
    </xf>
    <xf numFmtId="0" fontId="60" fillId="14" borderId="39" xfId="0" applyFont="1" applyFill="1" applyBorder="1" applyAlignment="1">
      <alignment horizontal="center" vertical="center" wrapText="1"/>
    </xf>
    <xf numFmtId="0" fontId="60" fillId="14" borderId="24" xfId="0" applyFont="1" applyFill="1" applyBorder="1" applyAlignment="1">
      <alignment horizontal="center" vertical="center" wrapText="1"/>
    </xf>
    <xf numFmtId="0" fontId="54" fillId="0" borderId="0" xfId="0" applyFont="1" applyAlignment="1">
      <alignment horizontal="center"/>
    </xf>
    <xf numFmtId="0" fontId="65" fillId="8" borderId="0" xfId="0" applyFont="1" applyFill="1"/>
    <xf numFmtId="0" fontId="4" fillId="8" borderId="0" xfId="0" applyFont="1" applyFill="1"/>
    <xf numFmtId="0" fontId="4" fillId="8" borderId="0" xfId="0" applyFont="1" applyFill="1" applyAlignment="1">
      <alignment horizontal="center"/>
    </xf>
    <xf numFmtId="0" fontId="54" fillId="8" borderId="0" xfId="0" applyFont="1" applyFill="1" applyAlignment="1">
      <alignment horizontal="center"/>
    </xf>
    <xf numFmtId="0" fontId="54" fillId="8" borderId="0" xfId="0" applyFont="1" applyFill="1" applyAlignment="1">
      <alignment horizontal="center" vertical="center"/>
    </xf>
    <xf numFmtId="0" fontId="54" fillId="8" borderId="0" xfId="0" applyFont="1" applyFill="1"/>
    <xf numFmtId="166" fontId="4" fillId="0" borderId="0" xfId="0" applyNumberFormat="1" applyFont="1"/>
    <xf numFmtId="0" fontId="70" fillId="0" borderId="0" xfId="0" applyFont="1"/>
    <xf numFmtId="166" fontId="70" fillId="0" borderId="1" xfId="8" applyNumberFormat="1" applyFont="1" applyBorder="1" applyAlignment="1">
      <alignment vertical="center"/>
    </xf>
    <xf numFmtId="0" fontId="54" fillId="0" borderId="0" xfId="0" applyFont="1" applyAlignment="1">
      <alignment vertical="center" wrapText="1"/>
    </xf>
    <xf numFmtId="0" fontId="60" fillId="0" borderId="0" xfId="0" applyFont="1" applyAlignment="1">
      <alignment horizontal="right" vertical="center"/>
    </xf>
    <xf numFmtId="166" fontId="54" fillId="0" borderId="0" xfId="0" applyNumberFormat="1" applyFont="1" applyAlignment="1">
      <alignment vertical="center"/>
    </xf>
    <xf numFmtId="166" fontId="53" fillId="13" borderId="73" xfId="0" applyNumberFormat="1" applyFont="1" applyFill="1" applyBorder="1" applyAlignment="1">
      <alignment vertical="center"/>
    </xf>
    <xf numFmtId="166" fontId="53" fillId="13" borderId="72" xfId="0" applyNumberFormat="1" applyFont="1" applyFill="1" applyBorder="1" applyAlignment="1">
      <alignment vertical="center"/>
    </xf>
    <xf numFmtId="0" fontId="4" fillId="13" borderId="72" xfId="0" applyFont="1" applyFill="1" applyBorder="1" applyAlignment="1">
      <alignment vertical="center"/>
    </xf>
    <xf numFmtId="0" fontId="4" fillId="13" borderId="72" xfId="0" applyFont="1" applyFill="1" applyBorder="1" applyAlignment="1">
      <alignment horizontal="center" vertical="center"/>
    </xf>
    <xf numFmtId="166" fontId="4" fillId="13" borderId="72" xfId="0" applyNumberFormat="1" applyFont="1" applyFill="1" applyBorder="1" applyAlignment="1">
      <alignment vertical="center"/>
    </xf>
    <xf numFmtId="166" fontId="61" fillId="13" borderId="72" xfId="8" applyNumberFormat="1" applyFont="1" applyFill="1" applyBorder="1" applyAlignment="1">
      <alignment vertical="center"/>
    </xf>
    <xf numFmtId="166" fontId="61" fillId="0" borderId="0" xfId="8" applyNumberFormat="1" applyFont="1" applyAlignment="1">
      <alignment vertical="center"/>
    </xf>
    <xf numFmtId="166" fontId="60" fillId="0" borderId="0" xfId="12" applyNumberFormat="1" applyFont="1" applyAlignment="1">
      <alignment horizontal="right" vertical="center"/>
    </xf>
    <xf numFmtId="166" fontId="4" fillId="0" borderId="0" xfId="8" applyNumberFormat="1" applyFont="1" applyAlignment="1"/>
    <xf numFmtId="166" fontId="4" fillId="0" borderId="0" xfId="8" applyNumberFormat="1" applyFont="1" applyFill="1" applyAlignment="1"/>
    <xf numFmtId="169" fontId="4" fillId="0" borderId="0" xfId="12" applyNumberFormat="1" applyFont="1" applyAlignment="1"/>
    <xf numFmtId="0" fontId="60" fillId="0" borderId="0" xfId="0" applyFont="1" applyAlignment="1">
      <alignment horizontal="right"/>
    </xf>
    <xf numFmtId="0" fontId="60" fillId="0" borderId="0" xfId="0" applyFont="1" applyAlignment="1">
      <alignment horizontal="center"/>
    </xf>
    <xf numFmtId="0" fontId="54" fillId="0" borderId="0" xfId="0" applyFont="1" applyAlignment="1">
      <alignment horizontal="right"/>
    </xf>
    <xf numFmtId="164" fontId="54" fillId="0" borderId="0" xfId="8" applyFont="1" applyAlignment="1">
      <alignment horizontal="right"/>
    </xf>
    <xf numFmtId="166" fontId="54" fillId="0" borderId="0" xfId="8" applyNumberFormat="1" applyFont="1" applyAlignment="1">
      <alignment horizontal="right"/>
    </xf>
    <xf numFmtId="166" fontId="4" fillId="0" borderId="0" xfId="8" applyNumberFormat="1" applyFont="1" applyFill="1" applyAlignment="1">
      <alignment vertical="center" wrapText="1"/>
    </xf>
    <xf numFmtId="0" fontId="60" fillId="0" borderId="17" xfId="0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3" fontId="4" fillId="0" borderId="0" xfId="0" applyNumberFormat="1" applyFont="1"/>
    <xf numFmtId="0" fontId="72" fillId="0" borderId="1" xfId="0" applyFont="1" applyBorder="1" applyAlignment="1">
      <alignment horizontal="left" vertical="center" wrapText="1"/>
    </xf>
    <xf numFmtId="0" fontId="60" fillId="9" borderId="18" xfId="0" applyFont="1" applyFill="1" applyBorder="1" applyAlignment="1">
      <alignment horizontal="center" vertical="center" wrapText="1"/>
    </xf>
    <xf numFmtId="0" fontId="77" fillId="0" borderId="0" xfId="0" applyFont="1"/>
    <xf numFmtId="0" fontId="73" fillId="0" borderId="0" xfId="0" applyFont="1"/>
    <xf numFmtId="0" fontId="79" fillId="0" borderId="0" xfId="0" applyFont="1"/>
    <xf numFmtId="0" fontId="81" fillId="19" borderId="76" xfId="0" applyFont="1" applyFill="1" applyBorder="1"/>
    <xf numFmtId="0" fontId="78" fillId="19" borderId="9" xfId="0" applyFont="1" applyFill="1" applyBorder="1"/>
    <xf numFmtId="170" fontId="78" fillId="19" borderId="55" xfId="8" applyNumberFormat="1" applyFont="1" applyFill="1" applyBorder="1"/>
    <xf numFmtId="170" fontId="81" fillId="19" borderId="40" xfId="8" applyNumberFormat="1" applyFont="1" applyFill="1" applyBorder="1"/>
    <xf numFmtId="0" fontId="60" fillId="22" borderId="57" xfId="0" applyFont="1" applyFill="1" applyBorder="1" applyAlignment="1">
      <alignment horizontal="center" vertical="center" wrapText="1"/>
    </xf>
    <xf numFmtId="0" fontId="60" fillId="22" borderId="24" xfId="0" applyFont="1" applyFill="1" applyBorder="1" applyAlignment="1">
      <alignment horizontal="center" vertical="center" wrapText="1"/>
    </xf>
    <xf numFmtId="3" fontId="54" fillId="0" borderId="0" xfId="0" applyNumberFormat="1" applyFont="1" applyAlignment="1">
      <alignment horizontal="center"/>
    </xf>
    <xf numFmtId="166" fontId="4" fillId="0" borderId="0" xfId="8" applyNumberFormat="1" applyFont="1" applyAlignment="1">
      <alignment horizontal="center"/>
    </xf>
    <xf numFmtId="166" fontId="4" fillId="0" borderId="0" xfId="0" applyNumberFormat="1" applyFont="1" applyAlignment="1">
      <alignment horizontal="center"/>
    </xf>
    <xf numFmtId="166" fontId="54" fillId="0" borderId="0" xfId="8" applyNumberFormat="1" applyFont="1" applyAlignment="1">
      <alignment vertical="center" wrapText="1"/>
    </xf>
    <xf numFmtId="166" fontId="4" fillId="0" borderId="0" xfId="8" applyNumberFormat="1" applyFont="1" applyFill="1" applyAlignment="1">
      <alignment horizontal="center" vertical="center" wrapText="1"/>
    </xf>
    <xf numFmtId="166" fontId="54" fillId="0" borderId="0" xfId="8" applyNumberFormat="1" applyFont="1" applyAlignment="1">
      <alignment horizontal="center" vertical="center"/>
    </xf>
    <xf numFmtId="166" fontId="60" fillId="0" borderId="0" xfId="8" applyNumberFormat="1" applyFont="1" applyAlignment="1">
      <alignment horizontal="right" vertical="center"/>
    </xf>
    <xf numFmtId="166" fontId="54" fillId="0" borderId="0" xfId="8" applyNumberFormat="1" applyFont="1" applyAlignment="1">
      <alignment vertical="center"/>
    </xf>
    <xf numFmtId="166" fontId="54" fillId="0" borderId="0" xfId="8" applyNumberFormat="1" applyFont="1" applyBorder="1" applyAlignment="1">
      <alignment horizontal="center" vertical="center"/>
    </xf>
    <xf numFmtId="166" fontId="54" fillId="0" borderId="0" xfId="8" applyNumberFormat="1" applyFont="1" applyFill="1" applyAlignment="1">
      <alignment vertical="center"/>
    </xf>
    <xf numFmtId="0" fontId="71" fillId="0" borderId="0" xfId="0" applyFont="1"/>
    <xf numFmtId="0" fontId="71" fillId="0" borderId="1" xfId="0" applyFont="1" applyBorder="1" applyAlignment="1">
      <alignment vertical="center" wrapText="1"/>
    </xf>
    <xf numFmtId="3" fontId="71" fillId="0" borderId="1" xfId="0" applyNumberFormat="1" applyFont="1" applyBorder="1" applyAlignment="1">
      <alignment vertical="center" wrapText="1"/>
    </xf>
    <xf numFmtId="171" fontId="60" fillId="0" borderId="1" xfId="0" applyNumberFormat="1" applyFont="1" applyBorder="1" applyAlignment="1">
      <alignment vertical="center" wrapText="1"/>
    </xf>
    <xf numFmtId="0" fontId="71" fillId="0" borderId="1" xfId="0" applyFont="1" applyBorder="1" applyAlignment="1">
      <alignment vertical="center"/>
    </xf>
    <xf numFmtId="9" fontId="71" fillId="0" borderId="1" xfId="0" applyNumberFormat="1" applyFont="1" applyBorder="1" applyAlignment="1">
      <alignment vertical="center"/>
    </xf>
    <xf numFmtId="0" fontId="71" fillId="0" borderId="0" xfId="0" applyFont="1" applyAlignment="1">
      <alignment vertical="center" wrapText="1"/>
    </xf>
    <xf numFmtId="166" fontId="71" fillId="3" borderId="80" xfId="8" applyNumberFormat="1" applyFont="1" applyFill="1" applyBorder="1" applyAlignment="1">
      <alignment vertical="center" wrapText="1"/>
    </xf>
    <xf numFmtId="166" fontId="71" fillId="0" borderId="0" xfId="8" applyNumberFormat="1" applyFont="1" applyFill="1" applyAlignment="1">
      <alignment vertical="center" wrapText="1"/>
    </xf>
    <xf numFmtId="0" fontId="71" fillId="0" borderId="0" xfId="0" applyFont="1" applyAlignment="1">
      <alignment vertical="center"/>
    </xf>
    <xf numFmtId="167" fontId="71" fillId="0" borderId="0" xfId="0" applyNumberFormat="1" applyFont="1" applyAlignment="1">
      <alignment vertical="center"/>
    </xf>
    <xf numFmtId="166" fontId="71" fillId="0" borderId="0" xfId="8" applyNumberFormat="1" applyFont="1" applyFill="1" applyBorder="1" applyAlignment="1">
      <alignment vertical="center"/>
    </xf>
    <xf numFmtId="3" fontId="71" fillId="0" borderId="0" xfId="0" applyNumberFormat="1" applyFont="1" applyAlignment="1">
      <alignment vertical="center"/>
    </xf>
    <xf numFmtId="1" fontId="71" fillId="0" borderId="0" xfId="0" applyNumberFormat="1" applyFont="1" applyAlignment="1">
      <alignment vertical="center"/>
    </xf>
    <xf numFmtId="166" fontId="54" fillId="0" borderId="0" xfId="0" applyNumberFormat="1" applyFont="1"/>
    <xf numFmtId="3" fontId="84" fillId="2" borderId="0" xfId="0" applyNumberFormat="1" applyFont="1" applyFill="1" applyAlignment="1">
      <alignment horizontal="center" vertical="center"/>
    </xf>
    <xf numFmtId="0" fontId="53" fillId="0" borderId="0" xfId="0" applyFont="1"/>
    <xf numFmtId="0" fontId="4" fillId="2" borderId="75" xfId="0" applyFont="1" applyFill="1" applyBorder="1"/>
    <xf numFmtId="0" fontId="4" fillId="2" borderId="77" xfId="0" applyFont="1" applyFill="1" applyBorder="1"/>
    <xf numFmtId="0" fontId="4" fillId="2" borderId="78" xfId="0" applyFont="1" applyFill="1" applyBorder="1"/>
    <xf numFmtId="170" fontId="57" fillId="2" borderId="78" xfId="8" applyNumberFormat="1" applyFont="1" applyFill="1" applyBorder="1" applyAlignment="1">
      <alignment horizontal="left" vertical="center"/>
    </xf>
    <xf numFmtId="0" fontId="4" fillId="2" borderId="58" xfId="0" applyFont="1" applyFill="1" applyBorder="1"/>
    <xf numFmtId="0" fontId="4" fillId="2" borderId="56" xfId="0" applyFont="1" applyFill="1" applyBorder="1"/>
    <xf numFmtId="0" fontId="4" fillId="2" borderId="0" xfId="0" applyFont="1" applyFill="1"/>
    <xf numFmtId="170" fontId="4" fillId="2" borderId="0" xfId="8" applyNumberFormat="1" applyFont="1" applyFill="1" applyBorder="1"/>
    <xf numFmtId="0" fontId="59" fillId="2" borderId="56" xfId="0" applyFont="1" applyFill="1" applyBorder="1"/>
    <xf numFmtId="0" fontId="59" fillId="2" borderId="0" xfId="0" applyFont="1" applyFill="1"/>
    <xf numFmtId="0" fontId="62" fillId="2" borderId="0" xfId="0" applyFont="1" applyFill="1"/>
    <xf numFmtId="170" fontId="59" fillId="2" borderId="0" xfId="8" applyNumberFormat="1" applyFont="1" applyFill="1" applyBorder="1" applyAlignment="1"/>
    <xf numFmtId="0" fontId="62" fillId="2" borderId="0" xfId="0" applyFont="1" applyFill="1" applyAlignment="1">
      <alignment horizontal="center"/>
    </xf>
    <xf numFmtId="0" fontId="59" fillId="2" borderId="46" xfId="0" applyFont="1" applyFill="1" applyBorder="1" applyAlignment="1">
      <alignment horizontal="center"/>
    </xf>
    <xf numFmtId="3" fontId="62" fillId="2" borderId="0" xfId="0" applyNumberFormat="1" applyFont="1" applyFill="1"/>
    <xf numFmtId="171" fontId="62" fillId="2" borderId="0" xfId="0" applyNumberFormat="1" applyFont="1" applyFill="1"/>
    <xf numFmtId="171" fontId="62" fillId="2" borderId="0" xfId="0" applyNumberFormat="1" applyFont="1" applyFill="1" applyAlignment="1">
      <alignment horizontal="center"/>
    </xf>
    <xf numFmtId="170" fontId="59" fillId="2" borderId="78" xfId="8" applyNumberFormat="1" applyFont="1" applyFill="1" applyBorder="1" applyAlignment="1"/>
    <xf numFmtId="0" fontId="62" fillId="2" borderId="25" xfId="0" applyFont="1" applyFill="1" applyBorder="1"/>
    <xf numFmtId="0" fontId="62" fillId="2" borderId="74" xfId="0" applyFont="1" applyFill="1" applyBorder="1"/>
    <xf numFmtId="168" fontId="62" fillId="2" borderId="74" xfId="8" applyNumberFormat="1" applyFont="1" applyFill="1" applyBorder="1"/>
    <xf numFmtId="170" fontId="4" fillId="2" borderId="34" xfId="8" applyNumberFormat="1" applyFont="1" applyFill="1" applyBorder="1"/>
    <xf numFmtId="0" fontId="4" fillId="2" borderId="34" xfId="0" applyFont="1" applyFill="1" applyBorder="1"/>
    <xf numFmtId="0" fontId="62" fillId="2" borderId="56" xfId="0" applyFont="1" applyFill="1" applyBorder="1"/>
    <xf numFmtId="168" fontId="62" fillId="2" borderId="0" xfId="8" applyNumberFormat="1" applyFont="1" applyFill="1" applyBorder="1"/>
    <xf numFmtId="2" fontId="62" fillId="2" borderId="60" xfId="0" applyNumberFormat="1" applyFont="1" applyFill="1" applyBorder="1"/>
    <xf numFmtId="166" fontId="62" fillId="2" borderId="46" xfId="8" applyNumberFormat="1" applyFont="1" applyFill="1" applyBorder="1"/>
    <xf numFmtId="170" fontId="4" fillId="2" borderId="46" xfId="8" applyNumberFormat="1" applyFont="1" applyFill="1" applyBorder="1"/>
    <xf numFmtId="0" fontId="4" fillId="2" borderId="46" xfId="0" applyFont="1" applyFill="1" applyBorder="1"/>
    <xf numFmtId="2" fontId="62" fillId="2" borderId="0" xfId="0" applyNumberFormat="1" applyFont="1" applyFill="1"/>
    <xf numFmtId="0" fontId="63" fillId="2" borderId="56" xfId="0" applyFont="1" applyFill="1" applyBorder="1"/>
    <xf numFmtId="0" fontId="64" fillId="2" borderId="0" xfId="0" applyFont="1" applyFill="1"/>
    <xf numFmtId="0" fontId="64" fillId="2" borderId="74" xfId="0" applyFont="1" applyFill="1" applyBorder="1"/>
    <xf numFmtId="170" fontId="64" fillId="2" borderId="75" xfId="8" applyNumberFormat="1" applyFont="1" applyFill="1" applyBorder="1"/>
    <xf numFmtId="170" fontId="63" fillId="2" borderId="34" xfId="8" applyNumberFormat="1" applyFont="1" applyFill="1" applyBorder="1"/>
    <xf numFmtId="170" fontId="64" fillId="2" borderId="46" xfId="8" applyNumberFormat="1" applyFont="1" applyFill="1" applyBorder="1"/>
    <xf numFmtId="0" fontId="64" fillId="2" borderId="46" xfId="0" applyFont="1" applyFill="1" applyBorder="1"/>
    <xf numFmtId="166" fontId="62" fillId="2" borderId="1" xfId="8" applyNumberFormat="1" applyFont="1" applyFill="1" applyBorder="1" applyAlignment="1">
      <alignment horizontal="center"/>
    </xf>
    <xf numFmtId="170" fontId="62" fillId="2" borderId="1" xfId="8" applyNumberFormat="1" applyFont="1" applyFill="1" applyBorder="1" applyAlignment="1">
      <alignment horizontal="center"/>
    </xf>
    <xf numFmtId="170" fontId="62" fillId="2" borderId="60" xfId="8" applyNumberFormat="1" applyFont="1" applyFill="1" applyBorder="1"/>
    <xf numFmtId="170" fontId="62" fillId="2" borderId="46" xfId="8" applyNumberFormat="1" applyFont="1" applyFill="1" applyBorder="1"/>
    <xf numFmtId="0" fontId="62" fillId="2" borderId="46" xfId="0" applyFont="1" applyFill="1" applyBorder="1"/>
    <xf numFmtId="0" fontId="77" fillId="2" borderId="56" xfId="0" applyFont="1" applyFill="1" applyBorder="1"/>
    <xf numFmtId="10" fontId="77" fillId="2" borderId="0" xfId="0" applyNumberFormat="1" applyFont="1" applyFill="1"/>
    <xf numFmtId="0" fontId="77" fillId="2" borderId="0" xfId="0" applyFont="1" applyFill="1"/>
    <xf numFmtId="9" fontId="77" fillId="2" borderId="0" xfId="0" applyNumberFormat="1" applyFont="1" applyFill="1"/>
    <xf numFmtId="9" fontId="62" fillId="2" borderId="0" xfId="0" applyNumberFormat="1" applyFont="1" applyFill="1"/>
    <xf numFmtId="170" fontId="59" fillId="2" borderId="46" xfId="8" applyNumberFormat="1" applyFont="1" applyFill="1" applyBorder="1"/>
    <xf numFmtId="0" fontId="62" fillId="2" borderId="69" xfId="0" applyFont="1" applyFill="1" applyBorder="1"/>
    <xf numFmtId="170" fontId="62" fillId="2" borderId="79" xfId="8" applyNumberFormat="1" applyFont="1" applyFill="1" applyBorder="1"/>
    <xf numFmtId="170" fontId="62" fillId="2" borderId="17" xfId="8" applyNumberFormat="1" applyFont="1" applyFill="1" applyBorder="1"/>
    <xf numFmtId="166" fontId="59" fillId="2" borderId="17" xfId="0" applyNumberFormat="1" applyFont="1" applyFill="1" applyBorder="1"/>
    <xf numFmtId="10" fontId="62" fillId="2" borderId="0" xfId="0" applyNumberFormat="1" applyFont="1" applyFill="1"/>
    <xf numFmtId="170" fontId="62" fillId="2" borderId="56" xfId="8" applyNumberFormat="1" applyFont="1" applyFill="1" applyBorder="1"/>
    <xf numFmtId="3" fontId="62" fillId="2" borderId="46" xfId="0" applyNumberFormat="1" applyFont="1" applyFill="1" applyBorder="1" applyAlignment="1">
      <alignment horizontal="center"/>
    </xf>
    <xf numFmtId="166" fontId="62" fillId="2" borderId="34" xfId="0" applyNumberFormat="1" applyFont="1" applyFill="1" applyBorder="1"/>
    <xf numFmtId="170" fontId="62" fillId="2" borderId="0" xfId="8" applyNumberFormat="1" applyFont="1" applyFill="1" applyBorder="1"/>
    <xf numFmtId="164" fontId="62" fillId="2" borderId="46" xfId="8" applyFont="1" applyFill="1" applyBorder="1" applyAlignment="1">
      <alignment horizontal="center"/>
    </xf>
    <xf numFmtId="164" fontId="62" fillId="2" borderId="48" xfId="8" applyFont="1" applyFill="1" applyBorder="1" applyAlignment="1">
      <alignment horizontal="center"/>
    </xf>
    <xf numFmtId="166" fontId="59" fillId="2" borderId="17" xfId="8" applyNumberFormat="1" applyFont="1" applyFill="1" applyBorder="1"/>
    <xf numFmtId="0" fontId="63" fillId="2" borderId="0" xfId="0" applyFont="1" applyFill="1"/>
    <xf numFmtId="170" fontId="64" fillId="2" borderId="60" xfId="8" applyNumberFormat="1" applyFont="1" applyFill="1" applyBorder="1"/>
    <xf numFmtId="170" fontId="63" fillId="2" borderId="46" xfId="8" applyNumberFormat="1" applyFont="1" applyFill="1" applyBorder="1"/>
    <xf numFmtId="166" fontId="64" fillId="2" borderId="46" xfId="8" applyNumberFormat="1" applyFont="1" applyFill="1" applyBorder="1"/>
    <xf numFmtId="170" fontId="4" fillId="2" borderId="17" xfId="8" applyNumberFormat="1" applyFont="1" applyFill="1" applyBorder="1"/>
    <xf numFmtId="170" fontId="53" fillId="2" borderId="17" xfId="8" applyNumberFormat="1" applyFont="1" applyFill="1" applyBorder="1"/>
    <xf numFmtId="0" fontId="76" fillId="2" borderId="56" xfId="0" applyFont="1" applyFill="1" applyBorder="1"/>
    <xf numFmtId="0" fontId="75" fillId="2" borderId="0" xfId="0" applyFont="1" applyFill="1"/>
    <xf numFmtId="166" fontId="62" fillId="2" borderId="60" xfId="8" applyNumberFormat="1" applyFont="1" applyFill="1" applyBorder="1"/>
    <xf numFmtId="170" fontId="75" fillId="2" borderId="46" xfId="8" applyNumberFormat="1" applyFont="1" applyFill="1" applyBorder="1"/>
    <xf numFmtId="166" fontId="62" fillId="2" borderId="60" xfId="8" applyNumberFormat="1" applyFont="1" applyFill="1" applyBorder="1" applyAlignment="1">
      <alignment horizontal="center" vertical="center"/>
    </xf>
    <xf numFmtId="170" fontId="59" fillId="2" borderId="17" xfId="8" applyNumberFormat="1" applyFont="1" applyFill="1" applyBorder="1"/>
    <xf numFmtId="0" fontId="63" fillId="2" borderId="77" xfId="0" applyFont="1" applyFill="1" applyBorder="1"/>
    <xf numFmtId="0" fontId="63" fillId="2" borderId="78" xfId="0" applyFont="1" applyFill="1" applyBorder="1"/>
    <xf numFmtId="170" fontId="64" fillId="2" borderId="58" xfId="8" applyNumberFormat="1" applyFont="1" applyFill="1" applyBorder="1"/>
    <xf numFmtId="170" fontId="63" fillId="2" borderId="17" xfId="8" applyNumberFormat="1" applyFont="1" applyFill="1" applyBorder="1"/>
    <xf numFmtId="170" fontId="78" fillId="2" borderId="40" xfId="8" applyNumberFormat="1" applyFont="1" applyFill="1" applyBorder="1"/>
    <xf numFmtId="0" fontId="78" fillId="2" borderId="40" xfId="0" applyFont="1" applyFill="1" applyBorder="1"/>
    <xf numFmtId="0" fontId="59" fillId="2" borderId="74" xfId="0" applyFont="1" applyFill="1" applyBorder="1"/>
    <xf numFmtId="170" fontId="82" fillId="2" borderId="74" xfId="8" applyNumberFormat="1" applyFont="1" applyFill="1" applyBorder="1"/>
    <xf numFmtId="170" fontId="83" fillId="2" borderId="74" xfId="8" applyNumberFormat="1" applyFont="1" applyFill="1" applyBorder="1"/>
    <xf numFmtId="170" fontId="82" fillId="2" borderId="75" xfId="8" applyNumberFormat="1" applyFont="1" applyFill="1" applyBorder="1"/>
    <xf numFmtId="170" fontId="59" fillId="2" borderId="34" xfId="0" applyNumberFormat="1" applyFont="1" applyFill="1" applyBorder="1"/>
    <xf numFmtId="0" fontId="4" fillId="2" borderId="74" xfId="0" applyFont="1" applyFill="1" applyBorder="1"/>
    <xf numFmtId="170" fontId="66" fillId="2" borderId="74" xfId="8" applyNumberFormat="1" applyFont="1" applyFill="1" applyBorder="1"/>
    <xf numFmtId="170" fontId="67" fillId="2" borderId="74" xfId="8" applyNumberFormat="1" applyFont="1" applyFill="1" applyBorder="1"/>
    <xf numFmtId="170" fontId="68" fillId="2" borderId="74" xfId="8" applyNumberFormat="1" applyFont="1" applyFill="1" applyBorder="1"/>
    <xf numFmtId="0" fontId="55" fillId="2" borderId="0" xfId="0" applyFont="1" applyFill="1"/>
    <xf numFmtId="170" fontId="56" fillId="2" borderId="0" xfId="8" applyNumberFormat="1" applyFont="1" applyFill="1" applyBorder="1"/>
    <xf numFmtId="170" fontId="55" fillId="2" borderId="0" xfId="8" applyNumberFormat="1" applyFont="1" applyFill="1" applyBorder="1"/>
    <xf numFmtId="0" fontId="4" fillId="2" borderId="60" xfId="0" applyFont="1" applyFill="1" applyBorder="1"/>
    <xf numFmtId="0" fontId="0" fillId="2" borderId="56" xfId="0" applyFill="1" applyBorder="1"/>
    <xf numFmtId="0" fontId="74" fillId="2" borderId="0" xfId="0" applyFont="1" applyFill="1" applyAlignment="1">
      <alignment horizontal="center" vertical="center"/>
    </xf>
    <xf numFmtId="0" fontId="0" fillId="2" borderId="60" xfId="0" applyFill="1" applyBorder="1"/>
    <xf numFmtId="172" fontId="4" fillId="0" borderId="70" xfId="8" applyNumberFormat="1" applyFont="1" applyFill="1" applyBorder="1" applyAlignment="1">
      <alignment horizontal="center" vertical="center"/>
    </xf>
    <xf numFmtId="172" fontId="4" fillId="7" borderId="1" xfId="8" applyNumberFormat="1" applyFont="1" applyFill="1" applyBorder="1" applyAlignment="1">
      <alignment horizontal="center" vertical="center"/>
    </xf>
    <xf numFmtId="0" fontId="71" fillId="0" borderId="1" xfId="0" applyFont="1" applyBorder="1" applyAlignment="1">
      <alignment horizontal="center" vertical="center"/>
    </xf>
    <xf numFmtId="0" fontId="85" fillId="0" borderId="1" xfId="0" applyFont="1" applyBorder="1" applyAlignment="1">
      <alignment horizontal="left" vertical="center" wrapText="1"/>
    </xf>
    <xf numFmtId="2" fontId="85" fillId="0" borderId="1" xfId="0" applyNumberFormat="1" applyFont="1" applyBorder="1" applyAlignment="1">
      <alignment horizontal="center" vertical="center" wrapText="1"/>
    </xf>
    <xf numFmtId="3" fontId="60" fillId="0" borderId="1" xfId="0" applyNumberFormat="1" applyFont="1" applyBorder="1" applyAlignment="1">
      <alignment vertical="center" wrapText="1"/>
    </xf>
    <xf numFmtId="171" fontId="60" fillId="0" borderId="1" xfId="0" applyNumberFormat="1" applyFont="1" applyBorder="1" applyAlignment="1">
      <alignment horizontal="center" vertical="center" wrapText="1"/>
    </xf>
    <xf numFmtId="0" fontId="71" fillId="18" borderId="1" xfId="0" applyFont="1" applyFill="1" applyBorder="1" applyAlignment="1">
      <alignment horizontal="center" vertical="center"/>
    </xf>
    <xf numFmtId="14" fontId="71" fillId="10" borderId="10" xfId="0" applyNumberFormat="1" applyFont="1" applyFill="1" applyBorder="1" applyAlignment="1">
      <alignment horizontal="center" vertical="center"/>
    </xf>
    <xf numFmtId="3" fontId="71" fillId="0" borderId="0" xfId="0" applyNumberFormat="1" applyFont="1" applyAlignment="1">
      <alignment vertical="center" wrapText="1"/>
    </xf>
    <xf numFmtId="166" fontId="71" fillId="3" borderId="1" xfId="8" applyNumberFormat="1" applyFont="1" applyFill="1" applyBorder="1" applyAlignment="1">
      <alignment vertical="center" wrapText="1"/>
    </xf>
    <xf numFmtId="166" fontId="71" fillId="2" borderId="0" xfId="8" applyNumberFormat="1" applyFont="1" applyFill="1" applyBorder="1" applyAlignment="1">
      <alignment vertical="center" wrapText="1"/>
    </xf>
    <xf numFmtId="166" fontId="71" fillId="9" borderId="1" xfId="8" applyNumberFormat="1" applyFont="1" applyFill="1" applyBorder="1" applyAlignment="1">
      <alignment vertical="center" wrapText="1"/>
    </xf>
    <xf numFmtId="166" fontId="71" fillId="0" borderId="0" xfId="8" applyNumberFormat="1" applyFont="1" applyFill="1" applyBorder="1" applyAlignment="1">
      <alignment vertical="center" wrapText="1"/>
    </xf>
    <xf numFmtId="166" fontId="71" fillId="21" borderId="1" xfId="8" applyNumberFormat="1" applyFont="1" applyFill="1" applyBorder="1" applyAlignment="1">
      <alignment horizontal="right" vertical="center" indent="1"/>
    </xf>
    <xf numFmtId="166" fontId="71" fillId="3" borderId="1" xfId="8" applyNumberFormat="1" applyFont="1" applyFill="1" applyBorder="1" applyAlignment="1">
      <alignment horizontal="right" vertical="center" indent="1"/>
    </xf>
    <xf numFmtId="166" fontId="71" fillId="0" borderId="3" xfId="8" applyNumberFormat="1" applyFont="1" applyBorder="1" applyAlignment="1">
      <alignment horizontal="right" vertical="center" indent="1"/>
    </xf>
    <xf numFmtId="3" fontId="71" fillId="7" borderId="1" xfId="0" applyNumberFormat="1" applyFont="1" applyFill="1" applyBorder="1" applyAlignment="1">
      <alignment vertical="center"/>
    </xf>
    <xf numFmtId="166" fontId="71" fillId="7" borderId="1" xfId="8" applyNumberFormat="1" applyFont="1" applyFill="1" applyBorder="1" applyAlignment="1">
      <alignment vertical="center"/>
    </xf>
    <xf numFmtId="167" fontId="71" fillId="10" borderId="1" xfId="0" applyNumberFormat="1" applyFont="1" applyFill="1" applyBorder="1" applyAlignment="1">
      <alignment horizontal="center" vertical="center"/>
    </xf>
    <xf numFmtId="166" fontId="71" fillId="0" borderId="1" xfId="8" applyNumberFormat="1" applyFont="1" applyBorder="1" applyAlignment="1">
      <alignment vertical="center"/>
    </xf>
    <xf numFmtId="3" fontId="71" fillId="12" borderId="1" xfId="0" applyNumberFormat="1" applyFont="1" applyFill="1" applyBorder="1" applyAlignment="1">
      <alignment horizontal="center" vertical="center"/>
    </xf>
    <xf numFmtId="3" fontId="71" fillId="0" borderId="1" xfId="0" applyNumberFormat="1" applyFont="1" applyBorder="1" applyAlignment="1">
      <alignment horizontal="center" vertical="center"/>
    </xf>
    <xf numFmtId="166" fontId="71" fillId="15" borderId="1" xfId="8" applyNumberFormat="1" applyFont="1" applyFill="1" applyBorder="1" applyAlignment="1">
      <alignment horizontal="center" vertical="center"/>
    </xf>
    <xf numFmtId="1" fontId="71" fillId="15" borderId="1" xfId="0" applyNumberFormat="1" applyFont="1" applyFill="1" applyBorder="1" applyAlignment="1">
      <alignment horizontal="center" vertical="center"/>
    </xf>
    <xf numFmtId="166" fontId="71" fillId="13" borderId="1" xfId="8" applyNumberFormat="1" applyFont="1" applyFill="1" applyBorder="1" applyAlignment="1">
      <alignment horizontal="right" vertical="center"/>
    </xf>
    <xf numFmtId="166" fontId="71" fillId="13" borderId="1" xfId="8" applyNumberFormat="1" applyFont="1" applyFill="1" applyBorder="1" applyAlignment="1">
      <alignment vertical="center"/>
    </xf>
    <xf numFmtId="166" fontId="71" fillId="3" borderId="1" xfId="8" applyNumberFormat="1" applyFont="1" applyFill="1" applyBorder="1" applyAlignment="1">
      <alignment vertical="center"/>
    </xf>
    <xf numFmtId="166" fontId="71" fillId="3" borderId="1" xfId="0" applyNumberFormat="1" applyFont="1" applyFill="1" applyBorder="1" applyAlignment="1">
      <alignment vertical="center"/>
    </xf>
    <xf numFmtId="166" fontId="71" fillId="14" borderId="1" xfId="8" applyNumberFormat="1" applyFont="1" applyFill="1" applyBorder="1" applyAlignment="1">
      <alignment vertical="center"/>
    </xf>
    <xf numFmtId="166" fontId="71" fillId="14" borderId="1" xfId="0" applyNumberFormat="1" applyFont="1" applyFill="1" applyBorder="1" applyAlignment="1">
      <alignment vertical="center"/>
    </xf>
    <xf numFmtId="170" fontId="54" fillId="2" borderId="0" xfId="8" applyNumberFormat="1" applyFont="1" applyFill="1" applyBorder="1"/>
    <xf numFmtId="0" fontId="53" fillId="2" borderId="46" xfId="0" applyFont="1" applyFill="1" applyBorder="1" applyAlignment="1">
      <alignment horizontal="center"/>
    </xf>
    <xf numFmtId="170" fontId="4" fillId="2" borderId="78" xfId="8" applyNumberFormat="1" applyFont="1" applyFill="1" applyBorder="1"/>
    <xf numFmtId="170" fontId="3" fillId="2" borderId="78" xfId="8" applyNumberFormat="1" applyFont="1" applyFill="1" applyBorder="1" applyAlignment="1">
      <alignment horizontal="left" vertical="center"/>
    </xf>
    <xf numFmtId="166" fontId="4" fillId="2" borderId="75" xfId="8" applyNumberFormat="1" applyFont="1" applyFill="1" applyBorder="1"/>
    <xf numFmtId="166" fontId="62" fillId="2" borderId="46" xfId="0" applyNumberFormat="1" applyFont="1" applyFill="1" applyBorder="1" applyAlignment="1">
      <alignment horizontal="center"/>
    </xf>
    <xf numFmtId="0" fontId="87" fillId="0" borderId="1" xfId="0" applyFont="1" applyBorder="1" applyAlignment="1">
      <alignment horizontal="left" vertical="center" wrapText="1"/>
    </xf>
    <xf numFmtId="166" fontId="71" fillId="16" borderId="1" xfId="8" applyNumberFormat="1" applyFont="1" applyFill="1" applyBorder="1" applyAlignment="1">
      <alignment horizontal="center" vertical="center"/>
    </xf>
    <xf numFmtId="2" fontId="61" fillId="0" borderId="1" xfId="0" applyNumberFormat="1" applyFont="1" applyBorder="1" applyAlignment="1">
      <alignment horizontal="center" vertical="center" wrapText="1"/>
    </xf>
    <xf numFmtId="3" fontId="54" fillId="0" borderId="1" xfId="0" applyNumberFormat="1" applyFont="1" applyBorder="1" applyAlignment="1">
      <alignment vertical="center" wrapText="1"/>
    </xf>
    <xf numFmtId="171" fontId="54" fillId="0" borderId="1" xfId="0" applyNumberFormat="1" applyFont="1" applyBorder="1" applyAlignment="1">
      <alignment horizontal="center" vertical="center" wrapText="1"/>
    </xf>
    <xf numFmtId="171" fontId="54" fillId="0" borderId="1" xfId="0" applyNumberFormat="1" applyFont="1" applyBorder="1" applyAlignment="1">
      <alignment vertical="center" wrapText="1"/>
    </xf>
    <xf numFmtId="0" fontId="54" fillId="0" borderId="1" xfId="0" applyFont="1" applyBorder="1" applyAlignment="1">
      <alignment horizontal="center" vertical="center" wrapText="1"/>
    </xf>
    <xf numFmtId="0" fontId="70" fillId="18" borderId="1" xfId="0" applyFont="1" applyFill="1" applyBorder="1" applyAlignment="1">
      <alignment horizontal="center" vertical="center"/>
    </xf>
    <xf numFmtId="14" fontId="70" fillId="10" borderId="10" xfId="0" applyNumberFormat="1" applyFont="1" applyFill="1" applyBorder="1" applyAlignment="1">
      <alignment horizontal="center" vertical="center"/>
    </xf>
    <xf numFmtId="9" fontId="70" fillId="0" borderId="1" xfId="0" applyNumberFormat="1" applyFont="1" applyBorder="1" applyAlignment="1">
      <alignment horizontal="center" vertical="center"/>
    </xf>
    <xf numFmtId="3" fontId="70" fillId="0" borderId="0" xfId="0" applyNumberFormat="1" applyFont="1" applyAlignment="1">
      <alignment vertical="center" wrapText="1"/>
    </xf>
    <xf numFmtId="166" fontId="70" fillId="3" borderId="1" xfId="8" applyNumberFormat="1" applyFont="1" applyFill="1" applyBorder="1" applyAlignment="1">
      <alignment vertical="center" wrapText="1"/>
    </xf>
    <xf numFmtId="166" fontId="70" fillId="2" borderId="0" xfId="8" applyNumberFormat="1" applyFont="1" applyFill="1" applyBorder="1" applyAlignment="1">
      <alignment vertical="center" wrapText="1"/>
    </xf>
    <xf numFmtId="166" fontId="70" fillId="9" borderId="1" xfId="8" applyNumberFormat="1" applyFont="1" applyFill="1" applyBorder="1" applyAlignment="1">
      <alignment vertical="center" wrapText="1"/>
    </xf>
    <xf numFmtId="166" fontId="70" fillId="0" borderId="0" xfId="8" applyNumberFormat="1" applyFont="1" applyFill="1" applyBorder="1" applyAlignment="1">
      <alignment vertical="center" wrapText="1"/>
    </xf>
    <xf numFmtId="166" fontId="70" fillId="21" borderId="1" xfId="8" applyNumberFormat="1" applyFont="1" applyFill="1" applyBorder="1" applyAlignment="1">
      <alignment horizontal="right" vertical="center" indent="1"/>
    </xf>
    <xf numFmtId="166" fontId="70" fillId="3" borderId="1" xfId="8" applyNumberFormat="1" applyFont="1" applyFill="1" applyBorder="1" applyAlignment="1">
      <alignment horizontal="right" vertical="center" indent="1"/>
    </xf>
    <xf numFmtId="166" fontId="70" fillId="0" borderId="3" xfId="8" applyNumberFormat="1" applyFont="1" applyBorder="1" applyAlignment="1">
      <alignment horizontal="right" vertical="center" indent="1"/>
    </xf>
    <xf numFmtId="3" fontId="70" fillId="0" borderId="51" xfId="0" applyNumberFormat="1" applyFont="1" applyBorder="1" applyAlignment="1">
      <alignment vertical="center"/>
    </xf>
    <xf numFmtId="3" fontId="70" fillId="7" borderId="7" xfId="0" applyNumberFormat="1" applyFont="1" applyFill="1" applyBorder="1" applyAlignment="1">
      <alignment vertical="center"/>
    </xf>
    <xf numFmtId="3" fontId="70" fillId="7" borderId="1" xfId="0" applyNumberFormat="1" applyFont="1" applyFill="1" applyBorder="1" applyAlignment="1">
      <alignment vertical="center"/>
    </xf>
    <xf numFmtId="166" fontId="70" fillId="7" borderId="1" xfId="8" applyNumberFormat="1" applyFont="1" applyFill="1" applyBorder="1" applyAlignment="1">
      <alignment vertical="center"/>
    </xf>
    <xf numFmtId="164" fontId="88" fillId="0" borderId="10" xfId="8" applyFont="1" applyFill="1" applyBorder="1" applyAlignment="1">
      <alignment vertical="center"/>
    </xf>
    <xf numFmtId="3" fontId="70" fillId="0" borderId="0" xfId="0" applyNumberFormat="1" applyFont="1" applyAlignment="1">
      <alignment vertical="center"/>
    </xf>
    <xf numFmtId="167" fontId="70" fillId="0" borderId="0" xfId="0" applyNumberFormat="1" applyFont="1" applyAlignment="1">
      <alignment horizontal="center" vertical="center"/>
    </xf>
    <xf numFmtId="166" fontId="70" fillId="0" borderId="1" xfId="8" applyNumberFormat="1" applyFont="1" applyFill="1" applyBorder="1" applyAlignment="1">
      <alignment vertical="center"/>
    </xf>
    <xf numFmtId="166" fontId="70" fillId="0" borderId="4" xfId="8" applyNumberFormat="1" applyFont="1" applyBorder="1" applyAlignment="1">
      <alignment vertical="center"/>
    </xf>
    <xf numFmtId="166" fontId="70" fillId="0" borderId="0" xfId="8" applyNumberFormat="1" applyFont="1" applyBorder="1" applyAlignment="1">
      <alignment vertical="center"/>
    </xf>
    <xf numFmtId="166" fontId="70" fillId="16" borderId="1" xfId="8" applyNumberFormat="1" applyFont="1" applyFill="1" applyBorder="1" applyAlignment="1">
      <alignment horizontal="center" vertical="center"/>
    </xf>
    <xf numFmtId="3" fontId="70" fillId="0" borderId="1" xfId="0" applyNumberFormat="1" applyFont="1" applyBorder="1" applyAlignment="1">
      <alignment horizontal="center" vertical="center"/>
    </xf>
    <xf numFmtId="3" fontId="70" fillId="12" borderId="1" xfId="0" applyNumberFormat="1" applyFont="1" applyFill="1" applyBorder="1" applyAlignment="1">
      <alignment horizontal="center" vertical="center"/>
    </xf>
    <xf numFmtId="166" fontId="70" fillId="15" borderId="1" xfId="8" applyNumberFormat="1" applyFont="1" applyFill="1" applyBorder="1" applyAlignment="1">
      <alignment horizontal="center" vertical="center"/>
    </xf>
    <xf numFmtId="1" fontId="70" fillId="15" borderId="1" xfId="0" applyNumberFormat="1" applyFont="1" applyFill="1" applyBorder="1" applyAlignment="1">
      <alignment horizontal="center" vertical="center"/>
    </xf>
    <xf numFmtId="1" fontId="70" fillId="0" borderId="0" xfId="0" applyNumberFormat="1" applyFont="1" applyAlignment="1">
      <alignment vertical="center"/>
    </xf>
    <xf numFmtId="166" fontId="70" fillId="13" borderId="1" xfId="8" applyNumberFormat="1" applyFont="1" applyFill="1" applyBorder="1" applyAlignment="1">
      <alignment horizontal="right" vertical="center"/>
    </xf>
    <xf numFmtId="166" fontId="70" fillId="13" borderId="1" xfId="8" applyNumberFormat="1" applyFont="1" applyFill="1" applyBorder="1" applyAlignment="1">
      <alignment vertical="center"/>
    </xf>
    <xf numFmtId="166" fontId="70" fillId="3" borderId="1" xfId="8" applyNumberFormat="1" applyFont="1" applyFill="1" applyBorder="1" applyAlignment="1">
      <alignment vertical="center"/>
    </xf>
    <xf numFmtId="166" fontId="70" fillId="3" borderId="1" xfId="0" applyNumberFormat="1" applyFont="1" applyFill="1" applyBorder="1" applyAlignment="1">
      <alignment vertical="center"/>
    </xf>
    <xf numFmtId="0" fontId="70" fillId="0" borderId="0" xfId="0" applyFont="1" applyAlignment="1">
      <alignment vertical="center"/>
    </xf>
    <xf numFmtId="166" fontId="70" fillId="14" borderId="1" xfId="8" applyNumberFormat="1" applyFont="1" applyFill="1" applyBorder="1" applyAlignment="1">
      <alignment vertical="center"/>
    </xf>
    <xf numFmtId="166" fontId="70" fillId="14" borderId="1" xfId="0" applyNumberFormat="1" applyFont="1" applyFill="1" applyBorder="1" applyAlignment="1">
      <alignment vertical="center"/>
    </xf>
    <xf numFmtId="2" fontId="90" fillId="0" borderId="1" xfId="0" applyNumberFormat="1" applyFont="1" applyBorder="1" applyAlignment="1">
      <alignment horizontal="center" vertical="center" wrapText="1"/>
    </xf>
    <xf numFmtId="3" fontId="9" fillId="0" borderId="1" xfId="0" applyNumberFormat="1" applyFont="1" applyBorder="1" applyAlignment="1">
      <alignment vertical="center" wrapText="1"/>
    </xf>
    <xf numFmtId="171" fontId="9" fillId="0" borderId="1" xfId="0" applyNumberFormat="1" applyFont="1" applyBorder="1" applyAlignment="1">
      <alignment horizontal="center" vertical="center" wrapText="1"/>
    </xf>
    <xf numFmtId="171" fontId="9" fillId="0" borderId="1" xfId="0" applyNumberFormat="1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89" fillId="18" borderId="1" xfId="0" applyFont="1" applyFill="1" applyBorder="1" applyAlignment="1">
      <alignment horizontal="center" vertical="center"/>
    </xf>
    <xf numFmtId="14" fontId="89" fillId="10" borderId="10" xfId="0" applyNumberFormat="1" applyFont="1" applyFill="1" applyBorder="1" applyAlignment="1">
      <alignment horizontal="center" vertical="center"/>
    </xf>
    <xf numFmtId="9" fontId="89" fillId="0" borderId="1" xfId="0" applyNumberFormat="1" applyFont="1" applyBorder="1" applyAlignment="1">
      <alignment horizontal="center" vertical="center"/>
    </xf>
    <xf numFmtId="3" fontId="89" fillId="0" borderId="0" xfId="0" applyNumberFormat="1" applyFont="1" applyAlignment="1">
      <alignment vertical="center" wrapText="1"/>
    </xf>
    <xf numFmtId="166" fontId="89" fillId="3" borderId="1" xfId="8" applyNumberFormat="1" applyFont="1" applyFill="1" applyBorder="1" applyAlignment="1">
      <alignment vertical="center" wrapText="1"/>
    </xf>
    <xf numFmtId="166" fontId="89" fillId="2" borderId="0" xfId="8" applyNumberFormat="1" applyFont="1" applyFill="1" applyBorder="1" applyAlignment="1">
      <alignment vertical="center" wrapText="1"/>
    </xf>
    <xf numFmtId="166" fontId="89" fillId="9" borderId="1" xfId="8" applyNumberFormat="1" applyFont="1" applyFill="1" applyBorder="1" applyAlignment="1">
      <alignment vertical="center" wrapText="1"/>
    </xf>
    <xf numFmtId="166" fontId="89" fillId="0" borderId="0" xfId="8" applyNumberFormat="1" applyFont="1" applyFill="1" applyBorder="1" applyAlignment="1">
      <alignment vertical="center" wrapText="1"/>
    </xf>
    <xf numFmtId="166" fontId="89" fillId="21" borderId="1" xfId="8" applyNumberFormat="1" applyFont="1" applyFill="1" applyBorder="1" applyAlignment="1">
      <alignment horizontal="right" vertical="center" indent="1"/>
    </xf>
    <xf numFmtId="166" fontId="89" fillId="3" borderId="1" xfId="8" applyNumberFormat="1" applyFont="1" applyFill="1" applyBorder="1" applyAlignment="1">
      <alignment horizontal="right" vertical="center" indent="1"/>
    </xf>
    <xf numFmtId="166" fontId="89" fillId="0" borderId="3" xfId="8" applyNumberFormat="1" applyFont="1" applyBorder="1" applyAlignment="1">
      <alignment horizontal="right" vertical="center" indent="1"/>
    </xf>
    <xf numFmtId="172" fontId="3" fillId="0" borderId="70" xfId="8" applyNumberFormat="1" applyFont="1" applyFill="1" applyBorder="1" applyAlignment="1">
      <alignment horizontal="center" vertical="center"/>
    </xf>
    <xf numFmtId="3" fontId="89" fillId="0" borderId="3" xfId="0" applyNumberFormat="1" applyFont="1" applyBorder="1" applyAlignment="1">
      <alignment vertical="center"/>
    </xf>
    <xf numFmtId="172" fontId="3" fillId="7" borderId="1" xfId="8" applyNumberFormat="1" applyFont="1" applyFill="1" applyBorder="1" applyAlignment="1">
      <alignment horizontal="center" vertical="center"/>
    </xf>
    <xf numFmtId="3" fontId="89" fillId="7" borderId="7" xfId="0" applyNumberFormat="1" applyFont="1" applyFill="1" applyBorder="1" applyAlignment="1">
      <alignment vertical="center"/>
    </xf>
    <xf numFmtId="3" fontId="89" fillId="7" borderId="1" xfId="0" applyNumberFormat="1" applyFont="1" applyFill="1" applyBorder="1" applyAlignment="1">
      <alignment vertical="center"/>
    </xf>
    <xf numFmtId="166" fontId="89" fillId="7" borderId="1" xfId="8" applyNumberFormat="1" applyFont="1" applyFill="1" applyBorder="1" applyAlignment="1">
      <alignment vertical="center"/>
    </xf>
    <xf numFmtId="164" fontId="89" fillId="0" borderId="10" xfId="8" applyFont="1" applyFill="1" applyBorder="1" applyAlignment="1">
      <alignment vertical="center"/>
    </xf>
    <xf numFmtId="3" fontId="89" fillId="0" borderId="0" xfId="0" applyNumberFormat="1" applyFont="1" applyAlignment="1">
      <alignment vertical="center"/>
    </xf>
    <xf numFmtId="0" fontId="89" fillId="0" borderId="0" xfId="0" applyFont="1"/>
    <xf numFmtId="167" fontId="89" fillId="0" borderId="0" xfId="0" applyNumberFormat="1" applyFont="1" applyAlignment="1">
      <alignment horizontal="center" vertical="center"/>
    </xf>
    <xf numFmtId="166" fontId="89" fillId="0" borderId="1" xfId="8" applyNumberFormat="1" applyFont="1" applyBorder="1" applyAlignment="1">
      <alignment vertical="center"/>
    </xf>
    <xf numFmtId="166" fontId="89" fillId="0" borderId="1" xfId="8" applyNumberFormat="1" applyFont="1" applyFill="1" applyBorder="1" applyAlignment="1">
      <alignment vertical="center"/>
    </xf>
    <xf numFmtId="166" fontId="89" fillId="0" borderId="4" xfId="8" applyNumberFormat="1" applyFont="1" applyBorder="1" applyAlignment="1">
      <alignment vertical="center"/>
    </xf>
    <xf numFmtId="166" fontId="89" fillId="0" borderId="0" xfId="8" applyNumberFormat="1" applyFont="1" applyBorder="1" applyAlignment="1">
      <alignment vertical="center"/>
    </xf>
    <xf numFmtId="166" fontId="89" fillId="16" borderId="1" xfId="8" applyNumberFormat="1" applyFont="1" applyFill="1" applyBorder="1" applyAlignment="1">
      <alignment horizontal="center" vertical="center"/>
    </xf>
    <xf numFmtId="3" fontId="89" fillId="0" borderId="1" xfId="0" applyNumberFormat="1" applyFont="1" applyBorder="1" applyAlignment="1">
      <alignment horizontal="center" vertical="center"/>
    </xf>
    <xf numFmtId="3" fontId="89" fillId="12" borderId="1" xfId="0" applyNumberFormat="1" applyFont="1" applyFill="1" applyBorder="1" applyAlignment="1">
      <alignment horizontal="center" vertical="center"/>
    </xf>
    <xf numFmtId="166" fontId="89" fillId="15" borderId="1" xfId="8" applyNumberFormat="1" applyFont="1" applyFill="1" applyBorder="1" applyAlignment="1">
      <alignment horizontal="center" vertical="center"/>
    </xf>
    <xf numFmtId="1" fontId="89" fillId="15" borderId="1" xfId="0" applyNumberFormat="1" applyFont="1" applyFill="1" applyBorder="1" applyAlignment="1">
      <alignment horizontal="center" vertical="center"/>
    </xf>
    <xf numFmtId="1" fontId="89" fillId="0" borderId="0" xfId="0" applyNumberFormat="1" applyFont="1" applyAlignment="1">
      <alignment vertical="center"/>
    </xf>
    <xf numFmtId="166" fontId="89" fillId="13" borderId="1" xfId="8" applyNumberFormat="1" applyFont="1" applyFill="1" applyBorder="1" applyAlignment="1">
      <alignment horizontal="right" vertical="center"/>
    </xf>
    <xf numFmtId="166" fontId="89" fillId="13" borderId="1" xfId="8" applyNumberFormat="1" applyFont="1" applyFill="1" applyBorder="1" applyAlignment="1">
      <alignment vertical="center"/>
    </xf>
    <xf numFmtId="166" fontId="89" fillId="3" borderId="1" xfId="8" applyNumberFormat="1" applyFont="1" applyFill="1" applyBorder="1" applyAlignment="1">
      <alignment vertical="center"/>
    </xf>
    <xf numFmtId="166" fontId="89" fillId="3" borderId="1" xfId="0" applyNumberFormat="1" applyFont="1" applyFill="1" applyBorder="1" applyAlignment="1">
      <alignment vertical="center"/>
    </xf>
    <xf numFmtId="0" fontId="89" fillId="0" borderId="0" xfId="0" applyFont="1" applyAlignment="1">
      <alignment vertical="center"/>
    </xf>
    <xf numFmtId="166" fontId="89" fillId="14" borderId="1" xfId="8" applyNumberFormat="1" applyFont="1" applyFill="1" applyBorder="1" applyAlignment="1">
      <alignment vertical="center"/>
    </xf>
    <xf numFmtId="166" fontId="89" fillId="14" borderId="1" xfId="0" applyNumberFormat="1" applyFont="1" applyFill="1" applyBorder="1" applyAlignment="1">
      <alignment vertical="center"/>
    </xf>
    <xf numFmtId="172" fontId="4" fillId="0" borderId="1" xfId="8" applyNumberFormat="1" applyFont="1" applyFill="1" applyBorder="1" applyAlignment="1">
      <alignment vertical="center"/>
    </xf>
    <xf numFmtId="3" fontId="71" fillId="0" borderId="3" xfId="0" applyNumberFormat="1" applyFont="1" applyBorder="1" applyAlignment="1">
      <alignment vertical="center"/>
    </xf>
    <xf numFmtId="164" fontId="71" fillId="0" borderId="10" xfId="8" applyFont="1" applyFill="1" applyBorder="1" applyAlignment="1">
      <alignment vertical="center"/>
    </xf>
    <xf numFmtId="167" fontId="71" fillId="0" borderId="5" xfId="0" applyNumberFormat="1" applyFont="1" applyBorder="1" applyAlignment="1">
      <alignment horizontal="center" vertical="center"/>
    </xf>
    <xf numFmtId="166" fontId="71" fillId="0" borderId="3" xfId="8" applyNumberFormat="1" applyFont="1" applyBorder="1" applyAlignment="1">
      <alignment vertical="center"/>
    </xf>
    <xf numFmtId="166" fontId="71" fillId="0" borderId="51" xfId="8" applyNumberFormat="1" applyFont="1" applyBorder="1" applyAlignment="1">
      <alignment vertical="center"/>
    </xf>
    <xf numFmtId="3" fontId="71" fillId="0" borderId="5" xfId="0" applyNumberFormat="1" applyFont="1" applyBorder="1" applyAlignment="1">
      <alignment vertical="center"/>
    </xf>
    <xf numFmtId="3" fontId="71" fillId="22" borderId="7" xfId="0" applyNumberFormat="1" applyFont="1" applyFill="1" applyBorder="1" applyAlignment="1">
      <alignment horizontal="center" vertical="center"/>
    </xf>
    <xf numFmtId="3" fontId="70" fillId="23" borderId="7" xfId="0" applyNumberFormat="1" applyFont="1" applyFill="1" applyBorder="1" applyAlignment="1">
      <alignment horizontal="center" vertical="center"/>
    </xf>
    <xf numFmtId="3" fontId="89" fillId="23" borderId="7" xfId="0" applyNumberFormat="1" applyFont="1" applyFill="1" applyBorder="1" applyAlignment="1">
      <alignment horizontal="center" vertical="center"/>
    </xf>
    <xf numFmtId="3" fontId="71" fillId="23" borderId="83" xfId="0" applyNumberFormat="1" applyFont="1" applyFill="1" applyBorder="1" applyAlignment="1">
      <alignment horizontal="center" vertical="center"/>
    </xf>
    <xf numFmtId="3" fontId="70" fillId="23" borderId="85" xfId="0" applyNumberFormat="1" applyFont="1" applyFill="1" applyBorder="1" applyAlignment="1">
      <alignment horizontal="center" vertical="center"/>
    </xf>
    <xf numFmtId="3" fontId="89" fillId="23" borderId="84" xfId="0" applyNumberFormat="1" applyFont="1" applyFill="1" applyBorder="1" applyAlignment="1">
      <alignment horizontal="center" vertical="center"/>
    </xf>
    <xf numFmtId="167" fontId="71" fillId="0" borderId="0" xfId="0" applyNumberFormat="1" applyFont="1" applyAlignment="1">
      <alignment horizontal="center" vertical="center"/>
    </xf>
    <xf numFmtId="172" fontId="4" fillId="0" borderId="12" xfId="8" applyNumberFormat="1" applyFont="1" applyFill="1" applyBorder="1" applyAlignment="1">
      <alignment vertical="center"/>
    </xf>
    <xf numFmtId="172" fontId="4" fillId="0" borderId="13" xfId="8" applyNumberFormat="1" applyFont="1" applyFill="1" applyBorder="1" applyAlignment="1">
      <alignment vertical="center"/>
    </xf>
    <xf numFmtId="172" fontId="4" fillId="7" borderId="13" xfId="8" applyNumberFormat="1" applyFont="1" applyFill="1" applyBorder="1" applyAlignment="1">
      <alignment horizontal="center" vertical="center"/>
    </xf>
    <xf numFmtId="3" fontId="70" fillId="9" borderId="14" xfId="0" applyNumberFormat="1" applyFont="1" applyFill="1" applyBorder="1" applyAlignment="1">
      <alignment vertical="center"/>
    </xf>
    <xf numFmtId="172" fontId="4" fillId="0" borderId="59" xfId="8" applyNumberFormat="1" applyFont="1" applyFill="1" applyBorder="1" applyAlignment="1">
      <alignment vertical="center"/>
    </xf>
    <xf numFmtId="3" fontId="70" fillId="9" borderId="22" xfId="0" applyNumberFormat="1" applyFont="1" applyFill="1" applyBorder="1" applyAlignment="1">
      <alignment vertical="center"/>
    </xf>
    <xf numFmtId="172" fontId="4" fillId="0" borderId="39" xfId="8" applyNumberFormat="1" applyFont="1" applyFill="1" applyBorder="1" applyAlignment="1">
      <alignment vertical="center"/>
    </xf>
    <xf numFmtId="172" fontId="4" fillId="0" borderId="15" xfId="8" applyNumberFormat="1" applyFont="1" applyFill="1" applyBorder="1" applyAlignment="1">
      <alignment vertical="center"/>
    </xf>
    <xf numFmtId="172" fontId="4" fillId="7" borderId="15" xfId="8" applyNumberFormat="1" applyFont="1" applyFill="1" applyBorder="1" applyAlignment="1">
      <alignment horizontal="center" vertical="center"/>
    </xf>
    <xf numFmtId="3" fontId="89" fillId="9" borderId="16" xfId="0" applyNumberFormat="1" applyFont="1" applyFill="1" applyBorder="1" applyAlignment="1">
      <alignment vertical="center"/>
    </xf>
    <xf numFmtId="0" fontId="92" fillId="2" borderId="0" xfId="0" applyFont="1" applyFill="1"/>
    <xf numFmtId="170" fontId="53" fillId="2" borderId="0" xfId="8" applyNumberFormat="1" applyFont="1" applyFill="1" applyBorder="1"/>
    <xf numFmtId="170" fontId="93" fillId="2" borderId="0" xfId="8" applyNumberFormat="1" applyFont="1" applyFill="1" applyBorder="1"/>
    <xf numFmtId="170" fontId="92" fillId="2" borderId="0" xfId="8" applyNumberFormat="1" applyFont="1" applyFill="1" applyBorder="1"/>
    <xf numFmtId="0" fontId="94" fillId="0" borderId="0" xfId="0" applyFont="1"/>
    <xf numFmtId="0" fontId="72" fillId="0" borderId="0" xfId="0" applyFont="1"/>
    <xf numFmtId="0" fontId="72" fillId="3" borderId="11" xfId="0" applyFont="1" applyFill="1" applyBorder="1" applyAlignment="1">
      <alignment horizontal="center" wrapText="1"/>
    </xf>
    <xf numFmtId="0" fontId="94" fillId="3" borderId="1" xfId="0" applyFont="1" applyFill="1" applyBorder="1" applyAlignment="1">
      <alignment horizontal="center"/>
    </xf>
    <xf numFmtId="0" fontId="94" fillId="4" borderId="1" xfId="0" applyFont="1" applyFill="1" applyBorder="1" applyAlignment="1">
      <alignment horizontal="center"/>
    </xf>
    <xf numFmtId="0" fontId="72" fillId="3" borderId="4" xfId="0" applyFont="1" applyFill="1" applyBorder="1" applyAlignment="1">
      <alignment horizontal="center" wrapText="1"/>
    </xf>
    <xf numFmtId="0" fontId="72" fillId="3" borderId="1" xfId="0" applyFont="1" applyFill="1" applyBorder="1" applyAlignment="1">
      <alignment horizontal="center" vertical="center"/>
    </xf>
    <xf numFmtId="0" fontId="72" fillId="4" borderId="6" xfId="0" applyFont="1" applyFill="1" applyBorder="1" applyAlignment="1">
      <alignment horizontal="center" vertical="center"/>
    </xf>
    <xf numFmtId="0" fontId="72" fillId="0" borderId="1" xfId="0" applyFont="1" applyBorder="1"/>
    <xf numFmtId="3" fontId="94" fillId="0" borderId="1" xfId="0" applyNumberFormat="1" applyFont="1" applyBorder="1"/>
    <xf numFmtId="3" fontId="94" fillId="2" borderId="1" xfId="0" applyNumberFormat="1" applyFont="1" applyFill="1" applyBorder="1"/>
    <xf numFmtId="166" fontId="94" fillId="0" borderId="1" xfId="8" applyNumberFormat="1" applyFont="1" applyBorder="1"/>
    <xf numFmtId="3" fontId="94" fillId="0" borderId="4" xfId="0" applyNumberFormat="1" applyFont="1" applyBorder="1"/>
    <xf numFmtId="166" fontId="94" fillId="0" borderId="63" xfId="8" applyNumberFormat="1" applyFont="1" applyBorder="1"/>
    <xf numFmtId="3" fontId="72" fillId="4" borderId="80" xfId="0" applyNumberFormat="1" applyFont="1" applyFill="1" applyBorder="1"/>
    <xf numFmtId="166" fontId="72" fillId="17" borderId="82" xfId="8" applyNumberFormat="1" applyFont="1" applyFill="1" applyBorder="1"/>
    <xf numFmtId="3" fontId="94" fillId="0" borderId="0" xfId="0" applyNumberFormat="1" applyFont="1"/>
    <xf numFmtId="3" fontId="72" fillId="20" borderId="17" xfId="0" applyNumberFormat="1" applyFont="1" applyFill="1" applyBorder="1"/>
    <xf numFmtId="166" fontId="94" fillId="0" borderId="0" xfId="0" applyNumberFormat="1" applyFont="1"/>
    <xf numFmtId="166" fontId="94" fillId="0" borderId="0" xfId="8" applyNumberFormat="1" applyFont="1"/>
    <xf numFmtId="0" fontId="94" fillId="8" borderId="59" xfId="0" applyFont="1" applyFill="1" applyBorder="1"/>
    <xf numFmtId="0" fontId="95" fillId="8" borderId="1" xfId="0" applyFont="1" applyFill="1" applyBorder="1" applyAlignment="1">
      <alignment horizontal="center"/>
    </xf>
    <xf numFmtId="0" fontId="95" fillId="8" borderId="22" xfId="0" applyFont="1" applyFill="1" applyBorder="1" applyAlignment="1">
      <alignment horizontal="center"/>
    </xf>
    <xf numFmtId="0" fontId="94" fillId="0" borderId="59" xfId="0" applyFont="1" applyBorder="1"/>
    <xf numFmtId="3" fontId="72" fillId="0" borderId="22" xfId="0" applyNumberFormat="1" applyFont="1" applyBorder="1"/>
    <xf numFmtId="0" fontId="94" fillId="0" borderId="54" xfId="0" applyFont="1" applyBorder="1"/>
    <xf numFmtId="3" fontId="94" fillId="0" borderId="2" xfId="0" applyNumberFormat="1" applyFont="1" applyBorder="1"/>
    <xf numFmtId="3" fontId="72" fillId="0" borderId="20" xfId="0" applyNumberFormat="1" applyFont="1" applyBorder="1"/>
    <xf numFmtId="0" fontId="72" fillId="0" borderId="80" xfId="0" applyFont="1" applyBorder="1"/>
    <xf numFmtId="3" fontId="72" fillId="0" borderId="81" xfId="0" applyNumberFormat="1" applyFont="1" applyBorder="1"/>
    <xf numFmtId="3" fontId="72" fillId="22" borderId="82" xfId="0" applyNumberFormat="1" applyFont="1" applyFill="1" applyBorder="1"/>
    <xf numFmtId="3" fontId="72" fillId="4" borderId="0" xfId="0" applyNumberFormat="1" applyFont="1" applyFill="1"/>
    <xf numFmtId="0" fontId="60" fillId="0" borderId="77" xfId="0" applyFont="1" applyBorder="1" applyAlignment="1">
      <alignment horizontal="center" vertical="center" wrapText="1"/>
    </xf>
    <xf numFmtId="0" fontId="60" fillId="0" borderId="48" xfId="0" applyFont="1" applyBorder="1" applyAlignment="1">
      <alignment horizontal="center" vertical="center" wrapText="1"/>
    </xf>
    <xf numFmtId="0" fontId="60" fillId="0" borderId="0" xfId="0" applyFont="1"/>
    <xf numFmtId="0" fontId="96" fillId="0" borderId="1" xfId="0" applyFont="1" applyBorder="1" applyAlignment="1">
      <alignment horizontal="center" vertical="center"/>
    </xf>
    <xf numFmtId="166" fontId="53" fillId="0" borderId="0" xfId="8" applyNumberFormat="1" applyFont="1"/>
    <xf numFmtId="172" fontId="4" fillId="7" borderId="86" xfId="8" applyNumberFormat="1" applyFont="1" applyFill="1" applyBorder="1" applyAlignment="1">
      <alignment horizontal="center" vertical="center"/>
    </xf>
    <xf numFmtId="0" fontId="4" fillId="13" borderId="8" xfId="0" applyFont="1" applyFill="1" applyBorder="1" applyAlignment="1">
      <alignment vertical="center"/>
    </xf>
    <xf numFmtId="0" fontId="60" fillId="9" borderId="17" xfId="0" applyFont="1" applyFill="1" applyBorder="1" applyAlignment="1">
      <alignment horizontal="center" vertical="center" wrapText="1"/>
    </xf>
    <xf numFmtId="166" fontId="71" fillId="10" borderId="80" xfId="8" applyNumberFormat="1" applyFont="1" applyFill="1" applyBorder="1" applyAlignment="1">
      <alignment vertical="center" wrapText="1"/>
    </xf>
    <xf numFmtId="166" fontId="71" fillId="9" borderId="80" xfId="8" applyNumberFormat="1" applyFont="1" applyFill="1" applyBorder="1" applyAlignment="1">
      <alignment vertical="center" wrapText="1"/>
    </xf>
    <xf numFmtId="166" fontId="71" fillId="24" borderId="80" xfId="8" applyNumberFormat="1" applyFont="1" applyFill="1" applyBorder="1" applyAlignment="1">
      <alignment vertical="center" wrapText="1"/>
    </xf>
    <xf numFmtId="166" fontId="71" fillId="25" borderId="80" xfId="8" applyNumberFormat="1" applyFont="1" applyFill="1" applyBorder="1" applyAlignment="1">
      <alignment vertical="center" wrapText="1"/>
    </xf>
    <xf numFmtId="166" fontId="71" fillId="2" borderId="80" xfId="8" applyNumberFormat="1" applyFont="1" applyFill="1" applyBorder="1" applyAlignment="1">
      <alignment vertical="center" wrapText="1"/>
    </xf>
    <xf numFmtId="166" fontId="71" fillId="12" borderId="80" xfId="8" applyNumberFormat="1" applyFont="1" applyFill="1" applyBorder="1" applyAlignment="1">
      <alignment vertical="center" wrapText="1"/>
    </xf>
    <xf numFmtId="166" fontId="71" fillId="13" borderId="80" xfId="8" applyNumberFormat="1" applyFont="1" applyFill="1" applyBorder="1" applyAlignment="1">
      <alignment vertical="center" wrapText="1"/>
    </xf>
    <xf numFmtId="166" fontId="94" fillId="17" borderId="4" xfId="8" applyNumberFormat="1" applyFont="1" applyFill="1" applyBorder="1"/>
    <xf numFmtId="0" fontId="27" fillId="10" borderId="18" xfId="0" applyFont="1" applyFill="1" applyBorder="1" applyAlignment="1">
      <alignment horizontal="center" vertical="center" wrapText="1"/>
    </xf>
    <xf numFmtId="0" fontId="27" fillId="10" borderId="50" xfId="0" applyFont="1" applyFill="1" applyBorder="1" applyAlignment="1">
      <alignment horizontal="center" vertical="center" wrapText="1"/>
    </xf>
    <xf numFmtId="0" fontId="30" fillId="0" borderId="2" xfId="0" applyFont="1" applyBorder="1" applyAlignment="1">
      <alignment horizontal="center" vertical="center" wrapText="1"/>
    </xf>
    <xf numFmtId="0" fontId="30" fillId="0" borderId="4" xfId="0" applyFont="1" applyBorder="1" applyAlignment="1">
      <alignment horizontal="center" vertical="center" wrapText="1"/>
    </xf>
    <xf numFmtId="0" fontId="30" fillId="0" borderId="20" xfId="0" applyFont="1" applyBorder="1" applyAlignment="1">
      <alignment horizontal="center" vertical="center" wrapText="1"/>
    </xf>
    <xf numFmtId="0" fontId="30" fillId="0" borderId="62" xfId="0" applyFont="1" applyBorder="1" applyAlignment="1">
      <alignment horizontal="center" vertical="center" wrapText="1"/>
    </xf>
    <xf numFmtId="0" fontId="28" fillId="3" borderId="18" xfId="0" applyFont="1" applyFill="1" applyBorder="1" applyAlignment="1">
      <alignment horizontal="center" vertical="center" wrapText="1"/>
    </xf>
    <xf numFmtId="0" fontId="28" fillId="3" borderId="50" xfId="0" applyFont="1" applyFill="1" applyBorder="1" applyAlignment="1">
      <alignment horizontal="center" vertical="center" wrapText="1"/>
    </xf>
    <xf numFmtId="0" fontId="28" fillId="14" borderId="18" xfId="0" applyFont="1" applyFill="1" applyBorder="1" applyAlignment="1">
      <alignment horizontal="center" vertical="center" wrapText="1"/>
    </xf>
    <xf numFmtId="0" fontId="28" fillId="14" borderId="50" xfId="0" applyFont="1" applyFill="1" applyBorder="1" applyAlignment="1">
      <alignment horizontal="center" vertical="center" wrapText="1"/>
    </xf>
    <xf numFmtId="0" fontId="27" fillId="13" borderId="18" xfId="0" applyFont="1" applyFill="1" applyBorder="1" applyAlignment="1">
      <alignment horizontal="center" vertical="center" wrapText="1"/>
    </xf>
    <xf numFmtId="0" fontId="27" fillId="13" borderId="50" xfId="0" applyFont="1" applyFill="1" applyBorder="1" applyAlignment="1">
      <alignment horizontal="center" vertical="center" wrapText="1"/>
    </xf>
    <xf numFmtId="0" fontId="27" fillId="15" borderId="18" xfId="0" applyFont="1" applyFill="1" applyBorder="1" applyAlignment="1">
      <alignment horizontal="center" vertical="center" wrapText="1"/>
    </xf>
    <xf numFmtId="0" fontId="27" fillId="15" borderId="50" xfId="0" applyFont="1" applyFill="1" applyBorder="1" applyAlignment="1">
      <alignment horizontal="center" vertical="center" wrapText="1"/>
    </xf>
    <xf numFmtId="0" fontId="28" fillId="0" borderId="10" xfId="0" applyFont="1" applyBorder="1" applyAlignment="1">
      <alignment horizontal="center" vertical="center" wrapText="1"/>
    </xf>
    <xf numFmtId="0" fontId="28" fillId="0" borderId="66" xfId="0" applyFont="1" applyBorder="1" applyAlignment="1">
      <alignment horizontal="center" vertical="center" wrapText="1"/>
    </xf>
    <xf numFmtId="0" fontId="28" fillId="11" borderId="18" xfId="0" applyFont="1" applyFill="1" applyBorder="1" applyAlignment="1">
      <alignment horizontal="center" vertical="center" wrapText="1"/>
    </xf>
    <xf numFmtId="0" fontId="28" fillId="11" borderId="50" xfId="0" applyFont="1" applyFill="1" applyBorder="1" applyAlignment="1">
      <alignment horizontal="center" vertical="center" wrapText="1"/>
    </xf>
    <xf numFmtId="0" fontId="28" fillId="12" borderId="18" xfId="0" applyFont="1" applyFill="1" applyBorder="1" applyAlignment="1">
      <alignment horizontal="center" vertical="center" wrapText="1"/>
    </xf>
    <xf numFmtId="0" fontId="28" fillId="12" borderId="50" xfId="0" applyFont="1" applyFill="1" applyBorder="1" applyAlignment="1">
      <alignment horizontal="center" vertical="center" wrapText="1"/>
    </xf>
    <xf numFmtId="0" fontId="34" fillId="3" borderId="18" xfId="0" applyFont="1" applyFill="1" applyBorder="1" applyAlignment="1">
      <alignment horizontal="center" vertical="center" wrapText="1"/>
    </xf>
    <xf numFmtId="0" fontId="34" fillId="3" borderId="19" xfId="0" applyFont="1" applyFill="1" applyBorder="1" applyAlignment="1">
      <alignment horizontal="center" vertical="center" wrapText="1"/>
    </xf>
    <xf numFmtId="0" fontId="34" fillId="3" borderId="50" xfId="0" applyFont="1" applyFill="1" applyBorder="1" applyAlignment="1">
      <alignment horizontal="center" vertical="center" wrapText="1"/>
    </xf>
    <xf numFmtId="0" fontId="28" fillId="3" borderId="65" xfId="0" applyFont="1" applyFill="1" applyBorder="1" applyAlignment="1">
      <alignment horizontal="center" vertical="center"/>
    </xf>
    <xf numFmtId="0" fontId="28" fillId="3" borderId="57" xfId="0" applyFont="1" applyFill="1" applyBorder="1" applyAlignment="1">
      <alignment horizontal="center" vertical="center"/>
    </xf>
    <xf numFmtId="0" fontId="28" fillId="3" borderId="53" xfId="0" applyFont="1" applyFill="1" applyBorder="1" applyAlignment="1">
      <alignment horizontal="center" vertical="center"/>
    </xf>
    <xf numFmtId="0" fontId="28" fillId="3" borderId="24" xfId="0" applyFont="1" applyFill="1" applyBorder="1" applyAlignment="1">
      <alignment horizontal="center" vertical="center"/>
    </xf>
    <xf numFmtId="0" fontId="34" fillId="9" borderId="18" xfId="0" applyFont="1" applyFill="1" applyBorder="1" applyAlignment="1">
      <alignment horizontal="center" vertical="center" wrapText="1"/>
    </xf>
    <xf numFmtId="0" fontId="34" fillId="9" borderId="19" xfId="0" applyFont="1" applyFill="1" applyBorder="1" applyAlignment="1">
      <alignment horizontal="center" vertical="center" wrapText="1"/>
    </xf>
    <xf numFmtId="0" fontId="34" fillId="9" borderId="50" xfId="0" applyFont="1" applyFill="1" applyBorder="1" applyAlignment="1">
      <alignment horizontal="center" vertical="center" wrapText="1"/>
    </xf>
    <xf numFmtId="0" fontId="34" fillId="7" borderId="18" xfId="0" applyFont="1" applyFill="1" applyBorder="1" applyAlignment="1">
      <alignment horizontal="center" vertical="center" wrapText="1"/>
    </xf>
    <xf numFmtId="0" fontId="34" fillId="7" borderId="19" xfId="0" applyFont="1" applyFill="1" applyBorder="1" applyAlignment="1">
      <alignment horizontal="center" vertical="center" wrapText="1"/>
    </xf>
    <xf numFmtId="0" fontId="34" fillId="7" borderId="50" xfId="0" applyFont="1" applyFill="1" applyBorder="1" applyAlignment="1">
      <alignment horizontal="center" vertical="center" wrapText="1"/>
    </xf>
    <xf numFmtId="0" fontId="30" fillId="3" borderId="18" xfId="0" applyFont="1" applyFill="1" applyBorder="1" applyAlignment="1">
      <alignment horizontal="center" vertical="center"/>
    </xf>
    <xf numFmtId="0" fontId="30" fillId="3" borderId="50" xfId="0" applyFont="1" applyFill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/>
    </xf>
    <xf numFmtId="0" fontId="11" fillId="3" borderId="10" xfId="0" applyFont="1" applyFill="1" applyBorder="1" applyAlignment="1">
      <alignment horizontal="center" vertical="center"/>
    </xf>
    <xf numFmtId="0" fontId="11" fillId="3" borderId="7" xfId="0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/>
    </xf>
    <xf numFmtId="0" fontId="11" fillId="3" borderId="10" xfId="0" applyFont="1" applyFill="1" applyBorder="1" applyAlignment="1">
      <alignment horizontal="center" vertical="center" wrapText="1"/>
    </xf>
    <xf numFmtId="0" fontId="11" fillId="3" borderId="7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1" fillId="0" borderId="34" xfId="0" applyFont="1" applyBorder="1" applyAlignment="1">
      <alignment horizontal="center" vertical="center" wrapText="1"/>
    </xf>
    <xf numFmtId="0" fontId="11" fillId="0" borderId="40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/>
    </xf>
    <xf numFmtId="0" fontId="11" fillId="0" borderId="7" xfId="0" applyFont="1" applyBorder="1" applyAlignment="1">
      <alignment horizontal="center"/>
    </xf>
    <xf numFmtId="0" fontId="11" fillId="2" borderId="0" xfId="0" applyFont="1" applyFill="1" applyAlignment="1">
      <alignment horizontal="center"/>
    </xf>
    <xf numFmtId="0" fontId="12" fillId="3" borderId="31" xfId="0" applyFont="1" applyFill="1" applyBorder="1" applyAlignment="1">
      <alignment horizontal="center" vertical="center" wrapText="1"/>
    </xf>
    <xf numFmtId="0" fontId="12" fillId="3" borderId="36" xfId="0" applyFont="1" applyFill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0" fontId="11" fillId="0" borderId="33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12" fillId="3" borderId="7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center" wrapText="1"/>
    </xf>
    <xf numFmtId="0" fontId="11" fillId="0" borderId="29" xfId="0" applyFont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 wrapText="1"/>
    </xf>
    <xf numFmtId="0" fontId="60" fillId="14" borderId="18" xfId="0" applyFont="1" applyFill="1" applyBorder="1" applyAlignment="1">
      <alignment horizontal="center" vertical="center" wrapText="1"/>
    </xf>
    <xf numFmtId="0" fontId="60" fillId="14" borderId="50" xfId="0" applyFont="1" applyFill="1" applyBorder="1" applyAlignment="1">
      <alignment horizontal="center" vertical="center" wrapText="1"/>
    </xf>
    <xf numFmtId="0" fontId="60" fillId="7" borderId="18" xfId="0" applyFont="1" applyFill="1" applyBorder="1" applyAlignment="1">
      <alignment horizontal="center" vertical="center" wrapText="1"/>
    </xf>
    <xf numFmtId="0" fontId="60" fillId="7" borderId="19" xfId="0" applyFont="1" applyFill="1" applyBorder="1" applyAlignment="1">
      <alignment horizontal="center" vertical="center" wrapText="1"/>
    </xf>
    <xf numFmtId="0" fontId="60" fillId="7" borderId="74" xfId="0" applyFont="1" applyFill="1" applyBorder="1" applyAlignment="1">
      <alignment horizontal="center" vertical="center" wrapText="1"/>
    </xf>
    <xf numFmtId="0" fontId="60" fillId="7" borderId="34" xfId="0" applyFont="1" applyFill="1" applyBorder="1" applyAlignment="1">
      <alignment horizontal="center" vertical="center" wrapText="1"/>
    </xf>
    <xf numFmtId="0" fontId="60" fillId="7" borderId="48" xfId="0" applyFont="1" applyFill="1" applyBorder="1" applyAlignment="1">
      <alignment horizontal="center" vertical="center" wrapText="1"/>
    </xf>
    <xf numFmtId="0" fontId="60" fillId="10" borderId="11" xfId="0" applyFont="1" applyFill="1" applyBorder="1" applyAlignment="1">
      <alignment horizontal="center" vertical="center" wrapText="1"/>
    </xf>
    <xf numFmtId="0" fontId="60" fillId="10" borderId="49" xfId="0" applyFont="1" applyFill="1" applyBorder="1" applyAlignment="1">
      <alignment horizontal="center" vertical="center" wrapText="1"/>
    </xf>
    <xf numFmtId="0" fontId="54" fillId="15" borderId="18" xfId="0" applyFont="1" applyFill="1" applyBorder="1" applyAlignment="1">
      <alignment horizontal="center" vertical="center" wrapText="1"/>
    </xf>
    <xf numFmtId="0" fontId="54" fillId="15" borderId="50" xfId="0" applyFont="1" applyFill="1" applyBorder="1" applyAlignment="1">
      <alignment horizontal="center" vertical="center" wrapText="1"/>
    </xf>
    <xf numFmtId="0" fontId="54" fillId="13" borderId="18" xfId="0" applyFont="1" applyFill="1" applyBorder="1" applyAlignment="1">
      <alignment horizontal="center" vertical="center" wrapText="1"/>
    </xf>
    <xf numFmtId="0" fontId="54" fillId="13" borderId="50" xfId="0" applyFont="1" applyFill="1" applyBorder="1" applyAlignment="1">
      <alignment horizontal="center" vertical="center" wrapText="1"/>
    </xf>
    <xf numFmtId="0" fontId="60" fillId="3" borderId="18" xfId="0" applyFont="1" applyFill="1" applyBorder="1" applyAlignment="1">
      <alignment horizontal="center" vertical="center" wrapText="1"/>
    </xf>
    <xf numFmtId="0" fontId="60" fillId="3" borderId="50" xfId="0" applyFont="1" applyFill="1" applyBorder="1" applyAlignment="1">
      <alignment horizontal="center" vertical="center" wrapText="1"/>
    </xf>
    <xf numFmtId="0" fontId="60" fillId="0" borderId="1" xfId="0" applyFont="1" applyBorder="1" applyAlignment="1">
      <alignment horizontal="center" vertical="center" wrapText="1"/>
    </xf>
    <xf numFmtId="0" fontId="60" fillId="3" borderId="18" xfId="0" applyFont="1" applyFill="1" applyBorder="1" applyAlignment="1">
      <alignment horizontal="center" vertical="center"/>
    </xf>
    <xf numFmtId="0" fontId="60" fillId="3" borderId="50" xfId="0" applyFont="1" applyFill="1" applyBorder="1" applyAlignment="1">
      <alignment horizontal="center" vertical="center"/>
    </xf>
    <xf numFmtId="0" fontId="60" fillId="3" borderId="69" xfId="0" applyFont="1" applyFill="1" applyBorder="1" applyAlignment="1">
      <alignment horizontal="center" vertical="center" wrapText="1"/>
    </xf>
    <xf numFmtId="0" fontId="60" fillId="3" borderId="70" xfId="0" applyFont="1" applyFill="1" applyBorder="1" applyAlignment="1">
      <alignment horizontal="center" vertical="center" wrapText="1"/>
    </xf>
    <xf numFmtId="0" fontId="60" fillId="3" borderId="79" xfId="0" applyFont="1" applyFill="1" applyBorder="1" applyAlignment="1">
      <alignment horizontal="center" vertical="center" wrapText="1"/>
    </xf>
    <xf numFmtId="0" fontId="60" fillId="22" borderId="18" xfId="0" applyFont="1" applyFill="1" applyBorder="1" applyAlignment="1">
      <alignment horizontal="center" vertical="center" wrapText="1"/>
    </xf>
    <xf numFmtId="0" fontId="60" fillId="22" borderId="50" xfId="0" applyFont="1" applyFill="1" applyBorder="1" applyAlignment="1">
      <alignment horizontal="center" vertical="center" wrapText="1"/>
    </xf>
    <xf numFmtId="0" fontId="60" fillId="0" borderId="10" xfId="0" applyFont="1" applyBorder="1" applyAlignment="1">
      <alignment horizontal="center" vertical="center" wrapText="1"/>
    </xf>
    <xf numFmtId="0" fontId="60" fillId="0" borderId="66" xfId="0" applyFont="1" applyBorder="1" applyAlignment="1">
      <alignment horizontal="center" vertical="center" wrapText="1"/>
    </xf>
    <xf numFmtId="0" fontId="60" fillId="12" borderId="18" xfId="0" applyFont="1" applyFill="1" applyBorder="1" applyAlignment="1">
      <alignment horizontal="center" vertical="center" wrapText="1"/>
    </xf>
    <xf numFmtId="0" fontId="60" fillId="12" borderId="50" xfId="0" applyFont="1" applyFill="1" applyBorder="1" applyAlignment="1">
      <alignment horizontal="center" vertical="center" wrapText="1"/>
    </xf>
    <xf numFmtId="0" fontId="60" fillId="16" borderId="34" xfId="0" applyFont="1" applyFill="1" applyBorder="1" applyAlignment="1">
      <alignment horizontal="center" vertical="center" wrapText="1"/>
    </xf>
    <xf numFmtId="0" fontId="60" fillId="16" borderId="48" xfId="0" applyFont="1" applyFill="1" applyBorder="1" applyAlignment="1">
      <alignment horizontal="center" vertical="center" wrapText="1"/>
    </xf>
    <xf numFmtId="0" fontId="60" fillId="9" borderId="69" xfId="0" applyFont="1" applyFill="1" applyBorder="1" applyAlignment="1">
      <alignment horizontal="center" vertical="center" wrapText="1"/>
    </xf>
    <xf numFmtId="0" fontId="60" fillId="9" borderId="70" xfId="0" applyFont="1" applyFill="1" applyBorder="1" applyAlignment="1">
      <alignment horizontal="center" vertical="center" wrapText="1"/>
    </xf>
    <xf numFmtId="0" fontId="60" fillId="9" borderId="79" xfId="0" applyFont="1" applyFill="1" applyBorder="1" applyAlignment="1">
      <alignment horizontal="center" vertical="center" wrapText="1"/>
    </xf>
    <xf numFmtId="0" fontId="60" fillId="3" borderId="65" xfId="0" applyFont="1" applyFill="1" applyBorder="1" applyAlignment="1">
      <alignment horizontal="center" vertical="center"/>
    </xf>
    <xf numFmtId="0" fontId="60" fillId="3" borderId="57" xfId="0" applyFont="1" applyFill="1" applyBorder="1" applyAlignment="1">
      <alignment horizontal="center" vertical="center"/>
    </xf>
    <xf numFmtId="0" fontId="60" fillId="3" borderId="53" xfId="0" applyFont="1" applyFill="1" applyBorder="1" applyAlignment="1">
      <alignment horizontal="center" vertical="center"/>
    </xf>
    <xf numFmtId="0" fontId="60" fillId="3" borderId="24" xfId="0" applyFont="1" applyFill="1" applyBorder="1" applyAlignment="1">
      <alignment horizontal="center" vertical="center"/>
    </xf>
    <xf numFmtId="0" fontId="60" fillId="9" borderId="18" xfId="0" applyFont="1" applyFill="1" applyBorder="1" applyAlignment="1">
      <alignment horizontal="center" vertical="center" wrapText="1"/>
    </xf>
    <xf numFmtId="0" fontId="60" fillId="9" borderId="19" xfId="0" applyFont="1" applyFill="1" applyBorder="1" applyAlignment="1">
      <alignment horizontal="center" vertical="center" wrapText="1"/>
    </xf>
    <xf numFmtId="0" fontId="60" fillId="9" borderId="50" xfId="0" applyFont="1" applyFill="1" applyBorder="1" applyAlignment="1">
      <alignment horizontal="center" vertical="center" wrapText="1"/>
    </xf>
    <xf numFmtId="0" fontId="60" fillId="18" borderId="54" xfId="0" applyFont="1" applyFill="1" applyBorder="1" applyAlignment="1">
      <alignment horizontal="center" vertical="center" wrapText="1"/>
    </xf>
    <xf numFmtId="0" fontId="60" fillId="18" borderId="61" xfId="0" applyFont="1" applyFill="1" applyBorder="1" applyAlignment="1">
      <alignment horizontal="center" vertical="center" wrapText="1"/>
    </xf>
    <xf numFmtId="0" fontId="60" fillId="3" borderId="34" xfId="0" applyFont="1" applyFill="1" applyBorder="1" applyAlignment="1">
      <alignment horizontal="center" vertical="center"/>
    </xf>
    <xf numFmtId="0" fontId="60" fillId="3" borderId="48" xfId="0" applyFont="1" applyFill="1" applyBorder="1" applyAlignment="1">
      <alignment horizontal="center" vertical="center"/>
    </xf>
    <xf numFmtId="0" fontId="60" fillId="3" borderId="52" xfId="0" applyFont="1" applyFill="1" applyBorder="1" applyAlignment="1">
      <alignment horizontal="center" vertical="center"/>
    </xf>
    <xf numFmtId="0" fontId="60" fillId="3" borderId="21" xfId="0" applyFont="1" applyFill="1" applyBorder="1" applyAlignment="1">
      <alignment horizontal="center" vertical="center"/>
    </xf>
    <xf numFmtId="0" fontId="60" fillId="3" borderId="34" xfId="0" applyFont="1" applyFill="1" applyBorder="1" applyAlignment="1">
      <alignment horizontal="center" vertical="center" wrapText="1"/>
    </xf>
    <xf numFmtId="0" fontId="60" fillId="3" borderId="48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7" fillId="0" borderId="69" xfId="0" applyFont="1" applyBorder="1" applyAlignment="1">
      <alignment horizontal="center"/>
    </xf>
    <xf numFmtId="0" fontId="7" fillId="0" borderId="70" xfId="0" applyFont="1" applyBorder="1" applyAlignment="1">
      <alignment horizontal="center"/>
    </xf>
    <xf numFmtId="0" fontId="7" fillId="0" borderId="79" xfId="0" applyFont="1" applyBorder="1" applyAlignment="1">
      <alignment horizontal="center"/>
    </xf>
    <xf numFmtId="0" fontId="86" fillId="2" borderId="25" xfId="10" applyFont="1" applyFill="1" applyBorder="1" applyAlignment="1">
      <alignment horizontal="center" vertical="center" wrapText="1"/>
    </xf>
    <xf numFmtId="0" fontId="86" fillId="2" borderId="74" xfId="10" applyFont="1" applyFill="1" applyBorder="1" applyAlignment="1">
      <alignment horizontal="center" vertical="center" wrapText="1"/>
    </xf>
    <xf numFmtId="0" fontId="86" fillId="2" borderId="75" xfId="10" applyFont="1" applyFill="1" applyBorder="1" applyAlignment="1">
      <alignment horizontal="center" vertical="center" wrapText="1"/>
    </xf>
    <xf numFmtId="0" fontId="91" fillId="2" borderId="56" xfId="0" applyFont="1" applyFill="1" applyBorder="1" applyAlignment="1">
      <alignment horizontal="center" vertical="center" wrapText="1"/>
    </xf>
    <xf numFmtId="0" fontId="91" fillId="2" borderId="0" xfId="0" applyFont="1" applyFill="1" applyAlignment="1">
      <alignment horizontal="center" vertical="center" wrapText="1"/>
    </xf>
    <xf numFmtId="0" fontId="91" fillId="2" borderId="60" xfId="0" applyFont="1" applyFill="1" applyBorder="1" applyAlignment="1">
      <alignment horizontal="center" vertical="center" wrapText="1"/>
    </xf>
    <xf numFmtId="0" fontId="91" fillId="2" borderId="77" xfId="0" applyFont="1" applyFill="1" applyBorder="1" applyAlignment="1">
      <alignment horizontal="center" vertical="center" wrapText="1"/>
    </xf>
    <xf numFmtId="0" fontId="91" fillId="2" borderId="78" xfId="0" applyFont="1" applyFill="1" applyBorder="1" applyAlignment="1">
      <alignment horizontal="center" vertical="center" wrapText="1"/>
    </xf>
    <xf numFmtId="0" fontId="91" fillId="2" borderId="58" xfId="0" applyFont="1" applyFill="1" applyBorder="1" applyAlignment="1">
      <alignment horizontal="center" vertical="center" wrapText="1"/>
    </xf>
    <xf numFmtId="0" fontId="80" fillId="2" borderId="56" xfId="0" applyFont="1" applyFill="1" applyBorder="1" applyAlignment="1">
      <alignment horizontal="center" vertical="center" wrapText="1"/>
    </xf>
    <xf numFmtId="0" fontId="80" fillId="2" borderId="0" xfId="0" applyFont="1" applyFill="1" applyAlignment="1">
      <alignment horizontal="center" vertical="center" wrapText="1"/>
    </xf>
    <xf numFmtId="0" fontId="80" fillId="2" borderId="60" xfId="0" applyFont="1" applyFill="1" applyBorder="1" applyAlignment="1">
      <alignment horizontal="center" vertical="center" wrapText="1"/>
    </xf>
    <xf numFmtId="0" fontId="80" fillId="2" borderId="77" xfId="0" applyFont="1" applyFill="1" applyBorder="1" applyAlignment="1">
      <alignment horizontal="center" vertical="center" wrapText="1"/>
    </xf>
    <xf numFmtId="0" fontId="80" fillId="2" borderId="78" xfId="0" applyFont="1" applyFill="1" applyBorder="1" applyAlignment="1">
      <alignment horizontal="center" vertical="center" wrapText="1"/>
    </xf>
    <xf numFmtId="0" fontId="80" fillId="2" borderId="58" xfId="0" applyFont="1" applyFill="1" applyBorder="1" applyAlignment="1">
      <alignment horizontal="center" vertical="center" wrapText="1"/>
    </xf>
    <xf numFmtId="0" fontId="72" fillId="0" borderId="0" xfId="0" applyFont="1" applyAlignment="1">
      <alignment horizontal="center"/>
    </xf>
    <xf numFmtId="0" fontId="72" fillId="3" borderId="2" xfId="0" applyFont="1" applyFill="1" applyBorder="1" applyAlignment="1">
      <alignment horizontal="center" vertical="center"/>
    </xf>
    <xf numFmtId="0" fontId="72" fillId="3" borderId="4" xfId="0" applyFont="1" applyFill="1" applyBorder="1" applyAlignment="1">
      <alignment horizontal="center" vertical="center"/>
    </xf>
    <xf numFmtId="0" fontId="72" fillId="4" borderId="34" xfId="0" applyFont="1" applyFill="1" applyBorder="1" applyAlignment="1">
      <alignment horizontal="center" vertical="center" wrapText="1"/>
    </xf>
    <xf numFmtId="0" fontId="72" fillId="4" borderId="48" xfId="0" applyFont="1" applyFill="1" applyBorder="1" applyAlignment="1">
      <alignment horizontal="center" vertical="center" wrapText="1"/>
    </xf>
    <xf numFmtId="0" fontId="72" fillId="0" borderId="18" xfId="0" applyFont="1" applyBorder="1" applyAlignment="1">
      <alignment horizontal="center"/>
    </xf>
    <xf numFmtId="0" fontId="72" fillId="0" borderId="19" xfId="0" applyFont="1" applyBorder="1" applyAlignment="1">
      <alignment horizontal="center"/>
    </xf>
    <xf numFmtId="0" fontId="72" fillId="0" borderId="50" xfId="0" applyFont="1" applyBorder="1" applyAlignment="1">
      <alignment horizontal="center"/>
    </xf>
    <xf numFmtId="0" fontId="72" fillId="4" borderId="2" xfId="0" applyFont="1" applyFill="1" applyBorder="1" applyAlignment="1">
      <alignment horizontal="center" vertical="center" wrapText="1"/>
    </xf>
    <xf numFmtId="0" fontId="72" fillId="4" borderId="4" xfId="0" applyFont="1" applyFill="1" applyBorder="1" applyAlignment="1">
      <alignment horizontal="center" vertical="center" wrapText="1"/>
    </xf>
    <xf numFmtId="0" fontId="72" fillId="3" borderId="10" xfId="0" applyFont="1" applyFill="1" applyBorder="1" applyAlignment="1">
      <alignment horizontal="center"/>
    </xf>
    <xf numFmtId="0" fontId="72" fillId="3" borderId="7" xfId="0" applyFont="1" applyFill="1" applyBorder="1" applyAlignment="1">
      <alignment horizontal="center"/>
    </xf>
    <xf numFmtId="0" fontId="72" fillId="3" borderId="2" xfId="0" applyFont="1" applyFill="1" applyBorder="1" applyAlignment="1">
      <alignment horizontal="center" wrapText="1"/>
    </xf>
    <xf numFmtId="0" fontId="72" fillId="3" borderId="4" xfId="0" applyFont="1" applyFill="1" applyBorder="1" applyAlignment="1">
      <alignment horizontal="center" wrapText="1"/>
    </xf>
    <xf numFmtId="0" fontId="72" fillId="3" borderId="6" xfId="0" applyFont="1" applyFill="1" applyBorder="1" applyAlignment="1">
      <alignment horizontal="center"/>
    </xf>
    <xf numFmtId="0" fontId="72" fillId="3" borderId="10" xfId="0" applyFont="1" applyFill="1" applyBorder="1" applyAlignment="1">
      <alignment horizontal="center" vertical="center"/>
    </xf>
    <xf numFmtId="0" fontId="72" fillId="3" borderId="6" xfId="0" applyFont="1" applyFill="1" applyBorder="1" applyAlignment="1">
      <alignment horizontal="center" vertical="center"/>
    </xf>
    <xf numFmtId="0" fontId="72" fillId="0" borderId="10" xfId="0" applyFont="1" applyBorder="1" applyAlignment="1">
      <alignment horizontal="center" vertical="center" wrapText="1"/>
    </xf>
    <xf numFmtId="0" fontId="72" fillId="0" borderId="6" xfId="0" applyFont="1" applyBorder="1" applyAlignment="1">
      <alignment horizontal="center" vertical="center" wrapText="1"/>
    </xf>
    <xf numFmtId="0" fontId="72" fillId="3" borderId="2" xfId="0" applyFont="1" applyFill="1" applyBorder="1" applyAlignment="1">
      <alignment horizontal="center"/>
    </xf>
    <xf numFmtId="0" fontId="72" fillId="3" borderId="4" xfId="0" applyFont="1" applyFill="1" applyBorder="1" applyAlignment="1">
      <alignment horizontal="center"/>
    </xf>
  </cellXfs>
  <cellStyles count="15">
    <cellStyle name="Comma" xfId="8" builtinId="3"/>
    <cellStyle name="Milliers 2" xfId="2" xr:uid="{00000000-0005-0000-0000-000001000000}"/>
    <cellStyle name="Milliers 3" xfId="3" xr:uid="{00000000-0005-0000-0000-000002000000}"/>
    <cellStyle name="Milliers 3 2" xfId="4" xr:uid="{00000000-0005-0000-0000-000003000000}"/>
    <cellStyle name="Milliers 4" xfId="14" xr:uid="{00000000-0005-0000-0000-000004000000}"/>
    <cellStyle name="Normal" xfId="0" builtinId="0"/>
    <cellStyle name="Normal 2" xfId="5" xr:uid="{00000000-0005-0000-0000-000006000000}"/>
    <cellStyle name="Normal 3" xfId="9" xr:uid="{00000000-0005-0000-0000-000007000000}"/>
    <cellStyle name="Normal 3 2" xfId="11" xr:uid="{00000000-0005-0000-0000-000008000000}"/>
    <cellStyle name="Normal 4" xfId="13" xr:uid="{00000000-0005-0000-0000-000009000000}"/>
    <cellStyle name="Normal_Feuil1" xfId="10" xr:uid="{00000000-0005-0000-0000-00000B000000}"/>
    <cellStyle name="Percent" xfId="12" builtinId="5"/>
    <cellStyle name="Pourcentage 2" xfId="1" xr:uid="{00000000-0005-0000-0000-00000D000000}"/>
    <cellStyle name="Pourcentage 3" xfId="6" xr:uid="{00000000-0005-0000-0000-00000E000000}"/>
    <cellStyle name="Pourcentage 3 2" xfId="7" xr:uid="{00000000-0005-0000-0000-00000F000000}"/>
  </cellStyles>
  <dxfs count="0"/>
  <tableStyles count="0" defaultTableStyle="TableStyleMedium9" defaultPivotStyle="PivotStyleLight16"/>
  <colors>
    <mruColors>
      <color rgb="FFFFFFCC"/>
      <color rgb="FFFFFF99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63" Type="http://schemas.openxmlformats.org/officeDocument/2006/relationships/worksheet" Target="worksheets/sheet63.xml"/><Relationship Id="rId84" Type="http://schemas.openxmlformats.org/officeDocument/2006/relationships/worksheet" Target="worksheets/sheet84.xml"/><Relationship Id="rId138" Type="http://schemas.openxmlformats.org/officeDocument/2006/relationships/worksheet" Target="worksheets/sheet138.xml"/><Relationship Id="rId159" Type="http://schemas.openxmlformats.org/officeDocument/2006/relationships/worksheet" Target="worksheets/sheet159.xml"/><Relationship Id="rId170" Type="http://schemas.openxmlformats.org/officeDocument/2006/relationships/worksheet" Target="worksheets/sheet170.xml"/><Relationship Id="rId191" Type="http://schemas.openxmlformats.org/officeDocument/2006/relationships/worksheet" Target="worksheets/sheet191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53" Type="http://schemas.openxmlformats.org/officeDocument/2006/relationships/worksheet" Target="worksheets/sheet53.xml"/><Relationship Id="rId74" Type="http://schemas.openxmlformats.org/officeDocument/2006/relationships/worksheet" Target="worksheets/sheet74.xml"/><Relationship Id="rId128" Type="http://schemas.openxmlformats.org/officeDocument/2006/relationships/worksheet" Target="worksheets/sheet128.xml"/><Relationship Id="rId149" Type="http://schemas.openxmlformats.org/officeDocument/2006/relationships/worksheet" Target="worksheets/sheet149.xml"/><Relationship Id="rId5" Type="http://schemas.openxmlformats.org/officeDocument/2006/relationships/worksheet" Target="worksheets/sheet5.xml"/><Relationship Id="rId95" Type="http://schemas.openxmlformats.org/officeDocument/2006/relationships/worksheet" Target="worksheets/sheet95.xml"/><Relationship Id="rId160" Type="http://schemas.openxmlformats.org/officeDocument/2006/relationships/worksheet" Target="worksheets/sheet160.xml"/><Relationship Id="rId181" Type="http://schemas.openxmlformats.org/officeDocument/2006/relationships/worksheet" Target="worksheets/sheet181.xml"/><Relationship Id="rId22" Type="http://schemas.openxmlformats.org/officeDocument/2006/relationships/worksheet" Target="worksheets/sheet22.xml"/><Relationship Id="rId43" Type="http://schemas.openxmlformats.org/officeDocument/2006/relationships/worksheet" Target="worksheets/sheet43.xml"/><Relationship Id="rId64" Type="http://schemas.openxmlformats.org/officeDocument/2006/relationships/worksheet" Target="worksheets/sheet64.xml"/><Relationship Id="rId118" Type="http://schemas.openxmlformats.org/officeDocument/2006/relationships/worksheet" Target="worksheets/sheet118.xml"/><Relationship Id="rId139" Type="http://schemas.openxmlformats.org/officeDocument/2006/relationships/worksheet" Target="worksheets/sheet139.xml"/><Relationship Id="rId85" Type="http://schemas.openxmlformats.org/officeDocument/2006/relationships/worksheet" Target="worksheets/sheet85.xml"/><Relationship Id="rId150" Type="http://schemas.openxmlformats.org/officeDocument/2006/relationships/worksheet" Target="worksheets/sheet150.xml"/><Relationship Id="rId171" Type="http://schemas.openxmlformats.org/officeDocument/2006/relationships/worksheet" Target="worksheets/sheet171.xml"/><Relationship Id="rId192" Type="http://schemas.openxmlformats.org/officeDocument/2006/relationships/worksheet" Target="worksheets/sheet192.xml"/><Relationship Id="rId12" Type="http://schemas.openxmlformats.org/officeDocument/2006/relationships/worksheet" Target="worksheets/sheet12.xml"/><Relationship Id="rId33" Type="http://schemas.openxmlformats.org/officeDocument/2006/relationships/worksheet" Target="worksheets/sheet33.xml"/><Relationship Id="rId108" Type="http://schemas.openxmlformats.org/officeDocument/2006/relationships/worksheet" Target="worksheets/sheet108.xml"/><Relationship Id="rId129" Type="http://schemas.openxmlformats.org/officeDocument/2006/relationships/worksheet" Target="worksheets/sheet129.xml"/><Relationship Id="rId54" Type="http://schemas.openxmlformats.org/officeDocument/2006/relationships/worksheet" Target="worksheets/sheet54.xml"/><Relationship Id="rId75" Type="http://schemas.openxmlformats.org/officeDocument/2006/relationships/worksheet" Target="worksheets/sheet75.xml"/><Relationship Id="rId96" Type="http://schemas.openxmlformats.org/officeDocument/2006/relationships/worksheet" Target="worksheets/sheet96.xml"/><Relationship Id="rId140" Type="http://schemas.openxmlformats.org/officeDocument/2006/relationships/worksheet" Target="worksheets/sheet140.xml"/><Relationship Id="rId161" Type="http://schemas.openxmlformats.org/officeDocument/2006/relationships/worksheet" Target="worksheets/sheet161.xml"/><Relationship Id="rId182" Type="http://schemas.openxmlformats.org/officeDocument/2006/relationships/worksheet" Target="worksheets/sheet182.xml"/><Relationship Id="rId6" Type="http://schemas.openxmlformats.org/officeDocument/2006/relationships/worksheet" Target="worksheets/sheet6.xml"/><Relationship Id="rId23" Type="http://schemas.openxmlformats.org/officeDocument/2006/relationships/worksheet" Target="worksheets/sheet23.xml"/><Relationship Id="rId119" Type="http://schemas.openxmlformats.org/officeDocument/2006/relationships/worksheet" Target="worksheets/sheet119.xml"/><Relationship Id="rId44" Type="http://schemas.openxmlformats.org/officeDocument/2006/relationships/worksheet" Target="worksheets/sheet44.xml"/><Relationship Id="rId65" Type="http://schemas.openxmlformats.org/officeDocument/2006/relationships/worksheet" Target="worksheets/sheet65.xml"/><Relationship Id="rId86" Type="http://schemas.openxmlformats.org/officeDocument/2006/relationships/worksheet" Target="worksheets/sheet86.xml"/><Relationship Id="rId130" Type="http://schemas.openxmlformats.org/officeDocument/2006/relationships/worksheet" Target="worksheets/sheet130.xml"/><Relationship Id="rId151" Type="http://schemas.openxmlformats.org/officeDocument/2006/relationships/worksheet" Target="worksheets/sheet151.xml"/><Relationship Id="rId172" Type="http://schemas.openxmlformats.org/officeDocument/2006/relationships/worksheet" Target="worksheets/sheet172.xml"/><Relationship Id="rId193" Type="http://schemas.openxmlformats.org/officeDocument/2006/relationships/worksheet" Target="worksheets/sheet193.xml"/><Relationship Id="rId13" Type="http://schemas.openxmlformats.org/officeDocument/2006/relationships/worksheet" Target="worksheets/sheet13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20" Type="http://schemas.openxmlformats.org/officeDocument/2006/relationships/worksheet" Target="worksheets/sheet120.xml"/><Relationship Id="rId141" Type="http://schemas.openxmlformats.org/officeDocument/2006/relationships/worksheet" Target="worksheets/sheet141.xml"/><Relationship Id="rId7" Type="http://schemas.openxmlformats.org/officeDocument/2006/relationships/worksheet" Target="worksheets/sheet7.xml"/><Relationship Id="rId162" Type="http://schemas.openxmlformats.org/officeDocument/2006/relationships/worksheet" Target="worksheets/sheet162.xml"/><Relationship Id="rId183" Type="http://schemas.openxmlformats.org/officeDocument/2006/relationships/worksheet" Target="worksheets/sheet183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131" Type="http://schemas.openxmlformats.org/officeDocument/2006/relationships/worksheet" Target="worksheets/sheet131.xml"/><Relationship Id="rId136" Type="http://schemas.openxmlformats.org/officeDocument/2006/relationships/worksheet" Target="worksheets/sheet136.xml"/><Relationship Id="rId157" Type="http://schemas.openxmlformats.org/officeDocument/2006/relationships/worksheet" Target="worksheets/sheet157.xml"/><Relationship Id="rId178" Type="http://schemas.openxmlformats.org/officeDocument/2006/relationships/worksheet" Target="worksheets/sheet178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52" Type="http://schemas.openxmlformats.org/officeDocument/2006/relationships/worksheet" Target="worksheets/sheet152.xml"/><Relationship Id="rId173" Type="http://schemas.openxmlformats.org/officeDocument/2006/relationships/worksheet" Target="worksheets/sheet173.xml"/><Relationship Id="rId194" Type="http://schemas.openxmlformats.org/officeDocument/2006/relationships/externalLink" Target="externalLinks/externalLink1.xml"/><Relationship Id="rId199" Type="http://schemas.openxmlformats.org/officeDocument/2006/relationships/theme" Target="theme/theme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147" Type="http://schemas.openxmlformats.org/officeDocument/2006/relationships/worksheet" Target="worksheets/sheet147.xml"/><Relationship Id="rId168" Type="http://schemas.openxmlformats.org/officeDocument/2006/relationships/worksheet" Target="worksheets/sheet168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142" Type="http://schemas.openxmlformats.org/officeDocument/2006/relationships/worksheet" Target="worksheets/sheet142.xml"/><Relationship Id="rId163" Type="http://schemas.openxmlformats.org/officeDocument/2006/relationships/worksheet" Target="worksheets/sheet163.xml"/><Relationship Id="rId184" Type="http://schemas.openxmlformats.org/officeDocument/2006/relationships/worksheet" Target="worksheets/sheet184.xml"/><Relationship Id="rId189" Type="http://schemas.openxmlformats.org/officeDocument/2006/relationships/worksheet" Target="worksheets/sheet189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worksheet" Target="worksheets/sheet116.xml"/><Relationship Id="rId137" Type="http://schemas.openxmlformats.org/officeDocument/2006/relationships/worksheet" Target="worksheets/sheet137.xml"/><Relationship Id="rId158" Type="http://schemas.openxmlformats.org/officeDocument/2006/relationships/worksheet" Target="worksheets/sheet158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53" Type="http://schemas.openxmlformats.org/officeDocument/2006/relationships/worksheet" Target="worksheets/sheet153.xml"/><Relationship Id="rId174" Type="http://schemas.openxmlformats.org/officeDocument/2006/relationships/worksheet" Target="worksheets/sheet174.xml"/><Relationship Id="rId179" Type="http://schemas.openxmlformats.org/officeDocument/2006/relationships/worksheet" Target="worksheets/sheet179.xml"/><Relationship Id="rId195" Type="http://schemas.openxmlformats.org/officeDocument/2006/relationships/externalLink" Target="externalLinks/externalLink2.xml"/><Relationship Id="rId190" Type="http://schemas.openxmlformats.org/officeDocument/2006/relationships/worksheet" Target="worksheets/sheet190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43" Type="http://schemas.openxmlformats.org/officeDocument/2006/relationships/worksheet" Target="worksheets/sheet143.xml"/><Relationship Id="rId148" Type="http://schemas.openxmlformats.org/officeDocument/2006/relationships/worksheet" Target="worksheets/sheet148.xml"/><Relationship Id="rId164" Type="http://schemas.openxmlformats.org/officeDocument/2006/relationships/worksheet" Target="worksheets/sheet164.xml"/><Relationship Id="rId169" Type="http://schemas.openxmlformats.org/officeDocument/2006/relationships/worksheet" Target="worksheets/sheet169.xml"/><Relationship Id="rId185" Type="http://schemas.openxmlformats.org/officeDocument/2006/relationships/worksheet" Target="worksheets/sheet18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80" Type="http://schemas.openxmlformats.org/officeDocument/2006/relationships/worksheet" Target="worksheets/sheet180.xml"/><Relationship Id="rId26" Type="http://schemas.openxmlformats.org/officeDocument/2006/relationships/worksheet" Target="worksheets/sheet26.xml"/><Relationship Id="rId47" Type="http://schemas.openxmlformats.org/officeDocument/2006/relationships/worksheet" Target="worksheets/sheet47.xml"/><Relationship Id="rId68" Type="http://schemas.openxmlformats.org/officeDocument/2006/relationships/worksheet" Target="worksheets/sheet68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54" Type="http://schemas.openxmlformats.org/officeDocument/2006/relationships/worksheet" Target="worksheets/sheet154.xml"/><Relationship Id="rId175" Type="http://schemas.openxmlformats.org/officeDocument/2006/relationships/worksheet" Target="worksheets/sheet175.xml"/><Relationship Id="rId196" Type="http://schemas.openxmlformats.org/officeDocument/2006/relationships/externalLink" Target="externalLinks/externalLink3.xml"/><Relationship Id="rId200" Type="http://schemas.openxmlformats.org/officeDocument/2006/relationships/styles" Target="styles.xml"/><Relationship Id="rId16" Type="http://schemas.openxmlformats.org/officeDocument/2006/relationships/worksheet" Target="worksheets/sheet16.xml"/><Relationship Id="rId37" Type="http://schemas.openxmlformats.org/officeDocument/2006/relationships/worksheet" Target="worksheets/sheet37.xml"/><Relationship Id="rId58" Type="http://schemas.openxmlformats.org/officeDocument/2006/relationships/worksheet" Target="worksheets/sheet58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44" Type="http://schemas.openxmlformats.org/officeDocument/2006/relationships/worksheet" Target="worksheets/sheet144.xml"/><Relationship Id="rId90" Type="http://schemas.openxmlformats.org/officeDocument/2006/relationships/worksheet" Target="worksheets/sheet90.xml"/><Relationship Id="rId165" Type="http://schemas.openxmlformats.org/officeDocument/2006/relationships/worksheet" Target="worksheets/sheet165.xml"/><Relationship Id="rId186" Type="http://schemas.openxmlformats.org/officeDocument/2006/relationships/worksheet" Target="worksheets/sheet186.xml"/><Relationship Id="rId27" Type="http://schemas.openxmlformats.org/officeDocument/2006/relationships/worksheet" Target="worksheets/sheet27.xml"/><Relationship Id="rId48" Type="http://schemas.openxmlformats.org/officeDocument/2006/relationships/worksheet" Target="worksheets/sheet48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34" Type="http://schemas.openxmlformats.org/officeDocument/2006/relationships/worksheet" Target="worksheets/sheet134.xml"/><Relationship Id="rId80" Type="http://schemas.openxmlformats.org/officeDocument/2006/relationships/worksheet" Target="worksheets/sheet80.xml"/><Relationship Id="rId155" Type="http://schemas.openxmlformats.org/officeDocument/2006/relationships/worksheet" Target="worksheets/sheet155.xml"/><Relationship Id="rId176" Type="http://schemas.openxmlformats.org/officeDocument/2006/relationships/worksheet" Target="worksheets/sheet176.xml"/><Relationship Id="rId197" Type="http://schemas.openxmlformats.org/officeDocument/2006/relationships/externalLink" Target="externalLinks/externalLink4.xml"/><Relationship Id="rId201" Type="http://schemas.openxmlformats.org/officeDocument/2006/relationships/sharedStrings" Target="sharedStrings.xml"/><Relationship Id="rId17" Type="http://schemas.openxmlformats.org/officeDocument/2006/relationships/worksheet" Target="worksheets/sheet17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24" Type="http://schemas.openxmlformats.org/officeDocument/2006/relationships/worksheet" Target="worksheets/sheet124.xml"/><Relationship Id="rId70" Type="http://schemas.openxmlformats.org/officeDocument/2006/relationships/worksheet" Target="worksheets/sheet70.xml"/><Relationship Id="rId91" Type="http://schemas.openxmlformats.org/officeDocument/2006/relationships/worksheet" Target="worksheets/sheet91.xml"/><Relationship Id="rId145" Type="http://schemas.openxmlformats.org/officeDocument/2006/relationships/worksheet" Target="worksheets/sheet145.xml"/><Relationship Id="rId166" Type="http://schemas.openxmlformats.org/officeDocument/2006/relationships/worksheet" Target="worksheets/sheet166.xml"/><Relationship Id="rId187" Type="http://schemas.openxmlformats.org/officeDocument/2006/relationships/worksheet" Target="worksheets/sheet187.xml"/><Relationship Id="rId1" Type="http://schemas.openxmlformats.org/officeDocument/2006/relationships/worksheet" Target="worksheets/sheet1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60" Type="http://schemas.openxmlformats.org/officeDocument/2006/relationships/worksheet" Target="worksheets/sheet60.xml"/><Relationship Id="rId81" Type="http://schemas.openxmlformats.org/officeDocument/2006/relationships/worksheet" Target="worksheets/sheet81.xml"/><Relationship Id="rId135" Type="http://schemas.openxmlformats.org/officeDocument/2006/relationships/worksheet" Target="worksheets/sheet135.xml"/><Relationship Id="rId156" Type="http://schemas.openxmlformats.org/officeDocument/2006/relationships/worksheet" Target="worksheets/sheet156.xml"/><Relationship Id="rId177" Type="http://schemas.openxmlformats.org/officeDocument/2006/relationships/worksheet" Target="worksheets/sheet177.xml"/><Relationship Id="rId198" Type="http://schemas.openxmlformats.org/officeDocument/2006/relationships/externalLink" Target="externalLinks/externalLink5.xml"/><Relationship Id="rId202" Type="http://schemas.openxmlformats.org/officeDocument/2006/relationships/calcChain" Target="calcChain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50" Type="http://schemas.openxmlformats.org/officeDocument/2006/relationships/worksheet" Target="worksheets/sheet50.xml"/><Relationship Id="rId104" Type="http://schemas.openxmlformats.org/officeDocument/2006/relationships/worksheet" Target="worksheets/sheet104.xml"/><Relationship Id="rId125" Type="http://schemas.openxmlformats.org/officeDocument/2006/relationships/worksheet" Target="worksheets/sheet125.xml"/><Relationship Id="rId146" Type="http://schemas.openxmlformats.org/officeDocument/2006/relationships/worksheet" Target="worksheets/sheet146.xml"/><Relationship Id="rId167" Type="http://schemas.openxmlformats.org/officeDocument/2006/relationships/worksheet" Target="worksheets/sheet167.xml"/><Relationship Id="rId188" Type="http://schemas.openxmlformats.org/officeDocument/2006/relationships/worksheet" Target="worksheets/sheet188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</xdr:col>
      <xdr:colOff>685800</xdr:colOff>
      <xdr:row>1</xdr:row>
      <xdr:rowOff>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C8377274-BBE0-4970-9983-8BCB7FE2E9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4950"/>
          <a:ext cx="1968500" cy="585932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Outils\AA_Matrice_Grille%20Calcul%20salair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virginie\DOSSIER%20VR\I-PROSPECTION\2009\Budget%20et%20co&#251;t%20de%20revient%2009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allau_jc/Desktop/suivi%20pays/s&#233;n&#233;gal/S&#233;n&#233;gal/grille%20salaire%20et%20payroll%20senegal%20V1%2020022016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eiye/AppData/Local/Microsoft/Windows/INetCache/Content.Outlook/55GBD2QC/Grille%20salariale%20-%20GRET%20CG%20-%20v%202mai%202015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ret\1%20rep%20cg\2%20gestion\1%20grh\salaires\Grille%20salariale%20GRET%20Congo_M&#224;J%2012fevrier201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rille individuelle"/>
      <sheetName val="indem expat"/>
      <sheetName val="Historique salaire"/>
      <sheetName val="Grille de référence"/>
      <sheetName val="TABC"/>
      <sheetName val="TABNC"/>
      <sheetName val="Fonctions et périmètres"/>
    </sheetNames>
    <sheetDataSet>
      <sheetData sheetId="0"/>
      <sheetData sheetId="1">
        <row r="10">
          <cell r="C10">
            <v>445</v>
          </cell>
        </row>
        <row r="13">
          <cell r="D13">
            <v>2253.9250000000002</v>
          </cell>
        </row>
        <row r="15">
          <cell r="C15">
            <v>8.3333333333333329E-2</v>
          </cell>
        </row>
        <row r="17">
          <cell r="C17">
            <v>0</v>
          </cell>
        </row>
      </sheetData>
      <sheetData sheetId="2" refreshError="1"/>
      <sheetData sheetId="3">
        <row r="1">
          <cell r="C1">
            <v>5.04</v>
          </cell>
        </row>
        <row r="6">
          <cell r="I6">
            <v>365</v>
          </cell>
          <cell r="J6">
            <v>375</v>
          </cell>
          <cell r="K6">
            <v>385</v>
          </cell>
        </row>
        <row r="7">
          <cell r="C7">
            <v>405</v>
          </cell>
          <cell r="D7">
            <v>415</v>
          </cell>
          <cell r="E7">
            <v>425</v>
          </cell>
          <cell r="I7">
            <v>400</v>
          </cell>
          <cell r="J7">
            <v>410</v>
          </cell>
          <cell r="K7">
            <v>420</v>
          </cell>
        </row>
        <row r="8">
          <cell r="C8">
            <v>435</v>
          </cell>
          <cell r="D8">
            <v>450</v>
          </cell>
          <cell r="E8">
            <v>465</v>
          </cell>
          <cell r="I8">
            <v>435</v>
          </cell>
          <cell r="J8">
            <v>445</v>
          </cell>
          <cell r="K8">
            <v>460</v>
          </cell>
        </row>
        <row r="9">
          <cell r="C9">
            <v>480</v>
          </cell>
          <cell r="D9">
            <v>500</v>
          </cell>
          <cell r="E9">
            <v>520</v>
          </cell>
          <cell r="I9">
            <v>475</v>
          </cell>
          <cell r="J9">
            <v>490</v>
          </cell>
          <cell r="K9">
            <v>510</v>
          </cell>
        </row>
        <row r="10">
          <cell r="C10">
            <v>545</v>
          </cell>
          <cell r="D10">
            <v>570</v>
          </cell>
          <cell r="E10">
            <v>595</v>
          </cell>
        </row>
        <row r="11">
          <cell r="C11">
            <v>620</v>
          </cell>
          <cell r="D11">
            <v>645</v>
          </cell>
          <cell r="E11">
            <v>670</v>
          </cell>
        </row>
        <row r="12">
          <cell r="C12">
            <v>690</v>
          </cell>
          <cell r="D12">
            <v>710</v>
          </cell>
          <cell r="E12">
            <v>730</v>
          </cell>
        </row>
      </sheetData>
      <sheetData sheetId="4">
        <row r="13">
          <cell r="C13">
            <v>1</v>
          </cell>
        </row>
        <row r="14">
          <cell r="C14">
            <v>1</v>
          </cell>
        </row>
        <row r="15">
          <cell r="C15">
            <v>1</v>
          </cell>
        </row>
        <row r="16">
          <cell r="C16">
            <v>2</v>
          </cell>
          <cell r="D16">
            <v>1</v>
          </cell>
        </row>
        <row r="17">
          <cell r="C17">
            <v>2</v>
          </cell>
          <cell r="D17">
            <v>1</v>
          </cell>
        </row>
        <row r="18">
          <cell r="C18">
            <v>2</v>
          </cell>
          <cell r="D18">
            <v>1</v>
          </cell>
        </row>
        <row r="19">
          <cell r="C19">
            <v>3</v>
          </cell>
          <cell r="D19">
            <v>1</v>
          </cell>
        </row>
        <row r="20">
          <cell r="C20">
            <v>3</v>
          </cell>
          <cell r="D20">
            <v>1</v>
          </cell>
          <cell r="E20">
            <v>1</v>
          </cell>
        </row>
        <row r="21">
          <cell r="C21">
            <v>3</v>
          </cell>
          <cell r="D21">
            <v>2</v>
          </cell>
          <cell r="E21">
            <v>1</v>
          </cell>
        </row>
        <row r="22">
          <cell r="C22">
            <v>3</v>
          </cell>
          <cell r="D22">
            <v>2</v>
          </cell>
          <cell r="E22">
            <v>1</v>
          </cell>
        </row>
        <row r="23">
          <cell r="C23">
            <v>3</v>
          </cell>
          <cell r="D23">
            <v>2</v>
          </cell>
          <cell r="E23">
            <v>1</v>
          </cell>
        </row>
        <row r="24">
          <cell r="D24">
            <v>3</v>
          </cell>
          <cell r="E24">
            <v>1</v>
          </cell>
        </row>
        <row r="25">
          <cell r="D25">
            <v>3</v>
          </cell>
          <cell r="E25">
            <v>1</v>
          </cell>
          <cell r="F25">
            <v>1</v>
          </cell>
        </row>
        <row r="26">
          <cell r="D26">
            <v>3</v>
          </cell>
          <cell r="E26">
            <v>1</v>
          </cell>
          <cell r="F26">
            <v>1</v>
          </cell>
        </row>
        <row r="27">
          <cell r="D27">
            <v>3</v>
          </cell>
          <cell r="E27">
            <v>2</v>
          </cell>
          <cell r="F27">
            <v>1</v>
          </cell>
        </row>
        <row r="28">
          <cell r="D28">
            <v>3</v>
          </cell>
          <cell r="E28">
            <v>2</v>
          </cell>
          <cell r="F28">
            <v>1</v>
          </cell>
        </row>
        <row r="29">
          <cell r="E29">
            <v>2</v>
          </cell>
          <cell r="F29">
            <v>1</v>
          </cell>
        </row>
        <row r="30">
          <cell r="E30">
            <v>3</v>
          </cell>
          <cell r="F30">
            <v>1</v>
          </cell>
          <cell r="G30">
            <v>1</v>
          </cell>
        </row>
        <row r="31">
          <cell r="E31">
            <v>3</v>
          </cell>
          <cell r="F31">
            <v>1</v>
          </cell>
          <cell r="G31">
            <v>1</v>
          </cell>
        </row>
        <row r="32">
          <cell r="E32">
            <v>3</v>
          </cell>
          <cell r="F32">
            <v>2</v>
          </cell>
          <cell r="G32">
            <v>1</v>
          </cell>
        </row>
        <row r="33">
          <cell r="E33">
            <v>3</v>
          </cell>
          <cell r="F33">
            <v>2</v>
          </cell>
          <cell r="G33">
            <v>1</v>
          </cell>
        </row>
        <row r="34">
          <cell r="E34">
            <v>3</v>
          </cell>
          <cell r="F34">
            <v>2</v>
          </cell>
          <cell r="G34">
            <v>1</v>
          </cell>
        </row>
        <row r="35">
          <cell r="F35">
            <v>3</v>
          </cell>
          <cell r="G35">
            <v>1</v>
          </cell>
          <cell r="H35">
            <v>1</v>
          </cell>
        </row>
        <row r="36">
          <cell r="F36">
            <v>3</v>
          </cell>
          <cell r="G36">
            <v>1</v>
          </cell>
          <cell r="H36">
            <v>1</v>
          </cell>
        </row>
        <row r="37">
          <cell r="F37">
            <v>3</v>
          </cell>
          <cell r="G37">
            <v>1</v>
          </cell>
          <cell r="H37">
            <v>1</v>
          </cell>
        </row>
        <row r="38">
          <cell r="F38">
            <v>3</v>
          </cell>
          <cell r="G38">
            <v>2</v>
          </cell>
          <cell r="H38">
            <v>1</v>
          </cell>
        </row>
        <row r="39">
          <cell r="F39">
            <v>3</v>
          </cell>
          <cell r="G39">
            <v>2</v>
          </cell>
          <cell r="H39">
            <v>1</v>
          </cell>
        </row>
        <row r="40">
          <cell r="G40">
            <v>2</v>
          </cell>
          <cell r="H40">
            <v>1</v>
          </cell>
        </row>
        <row r="41">
          <cell r="G41">
            <v>3</v>
          </cell>
          <cell r="H41">
            <v>1</v>
          </cell>
        </row>
        <row r="42">
          <cell r="G42">
            <v>3</v>
          </cell>
          <cell r="H42">
            <v>1</v>
          </cell>
        </row>
        <row r="43">
          <cell r="G43">
            <v>3</v>
          </cell>
          <cell r="H43">
            <v>2</v>
          </cell>
        </row>
        <row r="44">
          <cell r="G44">
            <v>3</v>
          </cell>
          <cell r="H44">
            <v>2</v>
          </cell>
        </row>
        <row r="45">
          <cell r="G45">
            <v>3</v>
          </cell>
          <cell r="H45">
            <v>2</v>
          </cell>
        </row>
        <row r="46">
          <cell r="H46">
            <v>3</v>
          </cell>
        </row>
      </sheetData>
      <sheetData sheetId="5">
        <row r="10">
          <cell r="B10">
            <v>1</v>
          </cell>
        </row>
        <row r="11">
          <cell r="B11">
            <v>1</v>
          </cell>
        </row>
        <row r="12">
          <cell r="B12">
            <v>2</v>
          </cell>
        </row>
        <row r="13">
          <cell r="B13">
            <v>2</v>
          </cell>
          <cell r="C13">
            <v>1</v>
          </cell>
        </row>
        <row r="14">
          <cell r="B14">
            <v>3</v>
          </cell>
          <cell r="C14">
            <v>1</v>
          </cell>
        </row>
        <row r="15">
          <cell r="B15">
            <v>3</v>
          </cell>
          <cell r="C15">
            <v>2</v>
          </cell>
        </row>
        <row r="16">
          <cell r="B16">
            <v>3</v>
          </cell>
          <cell r="C16">
            <v>2</v>
          </cell>
          <cell r="D16">
            <v>1</v>
          </cell>
          <cell r="E16">
            <v>1</v>
          </cell>
        </row>
        <row r="17">
          <cell r="C17">
            <v>2</v>
          </cell>
          <cell r="D17">
            <v>1</v>
          </cell>
          <cell r="E17">
            <v>1</v>
          </cell>
        </row>
        <row r="18">
          <cell r="C18">
            <v>3</v>
          </cell>
          <cell r="D18">
            <v>1</v>
          </cell>
          <cell r="E18">
            <v>1</v>
          </cell>
        </row>
        <row r="19">
          <cell r="C19">
            <v>3</v>
          </cell>
          <cell r="D19">
            <v>2</v>
          </cell>
          <cell r="E19">
            <v>1</v>
          </cell>
        </row>
        <row r="20">
          <cell r="C20">
            <v>3</v>
          </cell>
          <cell r="D20">
            <v>2</v>
          </cell>
          <cell r="E20">
            <v>1</v>
          </cell>
        </row>
        <row r="21">
          <cell r="C21">
            <v>3</v>
          </cell>
          <cell r="D21">
            <v>2</v>
          </cell>
          <cell r="E21">
            <v>1</v>
          </cell>
        </row>
        <row r="22">
          <cell r="D22">
            <v>3</v>
          </cell>
          <cell r="E22">
            <v>1</v>
          </cell>
        </row>
        <row r="23">
          <cell r="D23">
            <v>3</v>
          </cell>
          <cell r="E23">
            <v>1</v>
          </cell>
        </row>
        <row r="24">
          <cell r="D24">
            <v>3</v>
          </cell>
          <cell r="E24">
            <v>2</v>
          </cell>
        </row>
        <row r="25">
          <cell r="D25">
            <v>3</v>
          </cell>
          <cell r="E25">
            <v>2</v>
          </cell>
        </row>
        <row r="26">
          <cell r="D26">
            <v>3</v>
          </cell>
          <cell r="E26">
            <v>2</v>
          </cell>
        </row>
        <row r="27">
          <cell r="D27">
            <v>3</v>
          </cell>
          <cell r="E27">
            <v>3</v>
          </cell>
        </row>
        <row r="28">
          <cell r="E28">
            <v>3</v>
          </cell>
        </row>
        <row r="29">
          <cell r="E29">
            <v>3</v>
          </cell>
        </row>
        <row r="30">
          <cell r="E30">
            <v>3</v>
          </cell>
        </row>
        <row r="31">
          <cell r="E31">
            <v>3</v>
          </cell>
        </row>
        <row r="32">
          <cell r="E32">
            <v>3</v>
          </cell>
        </row>
      </sheetData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udget"/>
      <sheetName val="conception"/>
      <sheetName val="prix de revient"/>
      <sheetName val="coût salarial"/>
      <sheetName val="volontaire GRET"/>
      <sheetName val="Coût AFVP"/>
    </sheetNames>
    <sheetDataSet>
      <sheetData sheetId="0"/>
      <sheetData sheetId="1"/>
      <sheetData sheetId="2">
        <row r="1">
          <cell r="AC1">
            <v>192</v>
          </cell>
        </row>
        <row r="2">
          <cell r="AC2">
            <v>210</v>
          </cell>
        </row>
      </sheetData>
      <sheetData sheetId="3"/>
      <sheetData sheetId="4"/>
      <sheetData sheetId="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ux"/>
      <sheetName val="Grille en point"/>
      <sheetName val="Grille CFA"/>
      <sheetName val="Positionnement grille"/>
      <sheetName val="Livre de paie"/>
      <sheetName val="bareme IR"/>
      <sheetName val="Salaire categoriel"/>
      <sheetName val="Bulletin de salaire"/>
    </sheetNames>
    <sheetDataSet>
      <sheetData sheetId="0">
        <row r="3">
          <cell r="C3">
            <v>1000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SR Kondo"/>
      <sheetName val="GSI Serge"/>
      <sheetName val="GSI Pamela"/>
      <sheetName val="GSI Georges"/>
      <sheetName val="GSI Dola"/>
      <sheetName val="GSI Stella"/>
      <sheetName val="GSI Nadirath"/>
      <sheetName val="GSI Marise"/>
      <sheetName val="GSI Edwige"/>
      <sheetName val="GSI Octave"/>
      <sheetName val="min"/>
      <sheetName val="max"/>
      <sheetName val="GSI Roger"/>
      <sheetName val="GI Reiye"/>
      <sheetName val="GSI Milandou"/>
      <sheetName val="GI Manté"/>
      <sheetName val="GI Rodrigue"/>
      <sheetName val="GI Kouakoua"/>
      <sheetName val="GI Moukendi"/>
      <sheetName val="GI Makany"/>
      <sheetName val="GI Solo"/>
      <sheetName val="GI Nkié"/>
      <sheetName val="GI Dake"/>
      <sheetName val="GI Goussein"/>
      <sheetName val="GI KInouani"/>
      <sheetName val="GI Koutouna"/>
      <sheetName val="GI Koubemba"/>
      <sheetName val="GI Missamou"/>
      <sheetName val="Historique salaire"/>
      <sheetName val="liste postes"/>
      <sheetName val="Par filière métier"/>
      <sheetName val="Grille rémunération"/>
      <sheetName val="Positions actuelles"/>
      <sheetName val="Coûts salariaux actuels"/>
      <sheetName val="affectation"/>
      <sheetName val="Coûts salariaux base"/>
    </sheetNames>
    <sheetDataSet>
      <sheetData sheetId="0" refreshError="1">
        <row r="6">
          <cell r="B6" t="str">
            <v>Agent administratif</v>
          </cell>
        </row>
      </sheetData>
      <sheetData sheetId="1" refreshError="1">
        <row r="12">
          <cell r="B12">
            <v>4.5</v>
          </cell>
        </row>
        <row r="53">
          <cell r="B53">
            <v>40000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>
        <row r="49">
          <cell r="C49">
            <v>365000</v>
          </cell>
        </row>
      </sheetData>
      <sheetData sheetId="19" refreshError="1"/>
      <sheetData sheetId="20" refreshError="1"/>
      <sheetData sheetId="21" refreshError="1">
        <row r="50">
          <cell r="C50">
            <v>190000</v>
          </cell>
        </row>
      </sheetData>
      <sheetData sheetId="22" refreshError="1">
        <row r="50">
          <cell r="C50">
            <v>170000</v>
          </cell>
        </row>
        <row r="55">
          <cell r="B55">
            <v>30000</v>
          </cell>
        </row>
      </sheetData>
      <sheetData sheetId="23" refreshError="1"/>
      <sheetData sheetId="24" refreshError="1"/>
      <sheetData sheetId="25" refreshError="1">
        <row r="36">
          <cell r="A36" t="str">
            <v>Agent technique</v>
          </cell>
        </row>
        <row r="50">
          <cell r="C50">
            <v>240000</v>
          </cell>
        </row>
        <row r="53">
          <cell r="B53">
            <v>40000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>
        <row r="5">
          <cell r="A5" t="str">
            <v>Coordinateur niveau 1</v>
          </cell>
        </row>
        <row r="8">
          <cell r="A8" t="str">
            <v>Responsable opérationnel confirmé</v>
          </cell>
        </row>
        <row r="10">
          <cell r="A10" t="str">
            <v xml:space="preserve">Responsable opérationnel </v>
          </cell>
        </row>
        <row r="18">
          <cell r="A18" t="str">
            <v>Agent technique</v>
          </cell>
        </row>
        <row r="27">
          <cell r="A27" t="str">
            <v>Responsable administratif niv 2</v>
          </cell>
        </row>
        <row r="31">
          <cell r="A31" t="str">
            <v>Assistant administratif</v>
          </cell>
        </row>
        <row r="36">
          <cell r="A36" t="str">
            <v>Agent administratif</v>
          </cell>
        </row>
      </sheetData>
      <sheetData sheetId="31" refreshError="1">
        <row r="9">
          <cell r="F9">
            <v>25000</v>
          </cell>
        </row>
        <row r="10">
          <cell r="F10">
            <v>30000</v>
          </cell>
        </row>
        <row r="15">
          <cell r="F15">
            <v>75000</v>
          </cell>
        </row>
        <row r="16">
          <cell r="F16">
            <v>85000</v>
          </cell>
        </row>
      </sheetData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ûts salariaux"/>
      <sheetName val="Liste postes"/>
      <sheetName val="Filières"/>
      <sheetName val="Positions 2"/>
      <sheetName val="Positions salariés nouv grille"/>
      <sheetName val="positions salariés - ancien"/>
      <sheetName val="Feuil1"/>
    </sheetNames>
    <sheetDataSet>
      <sheetData sheetId="0" refreshError="1"/>
      <sheetData sheetId="1" refreshError="1"/>
      <sheetData sheetId="2" refreshError="1"/>
      <sheetData sheetId="3" refreshError="1"/>
      <sheetData sheetId="4">
        <row r="30">
          <cell r="E30">
            <v>500000</v>
          </cell>
          <cell r="F30">
            <v>335000</v>
          </cell>
          <cell r="H30">
            <v>170000</v>
          </cell>
          <cell r="I30">
            <v>30000</v>
          </cell>
          <cell r="J30">
            <v>140000</v>
          </cell>
          <cell r="K30">
            <v>95000</v>
          </cell>
          <cell r="L30">
            <v>235000</v>
          </cell>
          <cell r="M30">
            <v>140000</v>
          </cell>
          <cell r="N30">
            <v>260000</v>
          </cell>
          <cell r="O30">
            <v>155000</v>
          </cell>
          <cell r="P30">
            <v>350000</v>
          </cell>
          <cell r="Q30">
            <v>170000</v>
          </cell>
          <cell r="R30">
            <v>350000</v>
          </cell>
          <cell r="S30">
            <v>300000</v>
          </cell>
          <cell r="T30">
            <v>500000</v>
          </cell>
          <cell r="U30">
            <v>300000</v>
          </cell>
          <cell r="V30">
            <v>500000</v>
          </cell>
          <cell r="AA30">
            <v>560000</v>
          </cell>
          <cell r="AB30">
            <v>780000</v>
          </cell>
          <cell r="AC30">
            <v>650000</v>
          </cell>
        </row>
      </sheetData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ColWidth="10.7265625" defaultRowHeight="14.5" x14ac:dyDescent="0.3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  <pageSetUpPr fitToPage="1"/>
  </sheetPr>
  <dimension ref="A1"/>
  <sheetViews>
    <sheetView showGridLines="0" zoomScale="90" zoomScaleNormal="90" workbookViewId="0">
      <selection activeCell="F13" sqref="F13"/>
    </sheetView>
  </sheetViews>
  <sheetFormatPr defaultColWidth="11.453125" defaultRowHeight="14.5" x14ac:dyDescent="0.35"/>
  <sheetData/>
  <pageMargins left="0.47244094488188981" right="0.47244094488188981" top="0.5" bottom="0.74803149606299213" header="0.31496062992125984" footer="0.31496062992125984"/>
  <pageSetup paperSize="9" scale="55" orientation="landscape" horizontalDpi="300" verticalDpi="300" r:id="rId1"/>
  <headerFooter>
    <oddFooter xml:space="preserve">&amp;L
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CZ43"/>
  <sheetViews>
    <sheetView showGridLines="0" zoomScaleNormal="100" zoomScaleSheetLayoutView="80" workbookViewId="0">
      <selection activeCell="U8" sqref="U8"/>
    </sheetView>
  </sheetViews>
  <sheetFormatPr defaultColWidth="11.54296875" defaultRowHeight="14" x14ac:dyDescent="0.3"/>
  <cols>
    <col min="1" max="1" width="29.08984375" style="85" customWidth="1"/>
    <col min="2" max="2" width="25.7265625" style="82" customWidth="1"/>
    <col min="3" max="3" width="1.7265625" style="82" customWidth="1"/>
    <col min="4" max="4" width="9.26953125" style="82" customWidth="1"/>
    <col min="5" max="5" width="8.36328125" style="82" customWidth="1"/>
    <col min="6" max="6" width="2.7265625" style="82" hidden="1" customWidth="1"/>
    <col min="7" max="7" width="10.36328125" style="82" hidden="1" customWidth="1"/>
    <col min="8" max="8" width="11.453125" style="82" hidden="1" customWidth="1"/>
    <col min="9" max="9" width="8.90625" style="82" hidden="1" customWidth="1"/>
    <col min="10" max="10" width="10.1796875" style="82" hidden="1" customWidth="1"/>
    <col min="11" max="12" width="8.36328125" style="82" hidden="1" customWidth="1"/>
    <col min="13" max="13" width="10.7265625" style="82" hidden="1" customWidth="1"/>
    <col min="14" max="14" width="1.7265625" style="82" hidden="1" customWidth="1"/>
    <col min="15" max="15" width="11.54296875" style="82" customWidth="1"/>
    <col min="16" max="16" width="9" style="82" customWidth="1"/>
    <col min="17" max="17" width="2.26953125" style="82" customWidth="1"/>
    <col min="18" max="18" width="8.453125" style="82" customWidth="1"/>
    <col min="19" max="19" width="7.54296875" style="82" customWidth="1"/>
    <col min="20" max="20" width="9.26953125" style="82" customWidth="1"/>
    <col min="21" max="21" width="7.54296875" style="82" customWidth="1"/>
    <col min="22" max="22" width="2.7265625" style="82" customWidth="1"/>
    <col min="23" max="25" width="8.90625" style="82" customWidth="1"/>
    <col min="26" max="26" width="9.6328125" style="82" customWidth="1"/>
    <col min="27" max="27" width="9.26953125" style="82" customWidth="1"/>
    <col min="28" max="28" width="12.36328125" style="82" customWidth="1"/>
    <col min="29" max="29" width="10.36328125" style="82" customWidth="1"/>
    <col min="30" max="30" width="2.26953125" style="82" customWidth="1"/>
    <col min="31" max="31" width="10.1796875" style="85" customWidth="1"/>
    <col min="32" max="32" width="8.36328125" style="82" customWidth="1"/>
    <col min="33" max="33" width="2.1796875" style="82" hidden="1" customWidth="1"/>
    <col min="34" max="34" width="5.36328125" style="82" hidden="1" customWidth="1"/>
    <col min="35" max="35" width="2" style="82" hidden="1" customWidth="1"/>
    <col min="36" max="36" width="9.1796875" style="82" hidden="1" customWidth="1"/>
    <col min="37" max="37" width="9.453125" style="82" hidden="1" customWidth="1"/>
    <col min="38" max="38" width="9.6328125" style="82" hidden="1" customWidth="1"/>
    <col min="39" max="39" width="10.90625" style="82" hidden="1" customWidth="1"/>
    <col min="40" max="40" width="10.08984375" style="82" hidden="1" customWidth="1"/>
    <col min="41" max="41" width="9.26953125" style="82" hidden="1" customWidth="1"/>
    <col min="42" max="42" width="2.81640625" style="82" hidden="1" customWidth="1"/>
    <col min="43" max="43" width="9.26953125" style="82" customWidth="1"/>
    <col min="44" max="44" width="6.1796875" style="82" customWidth="1"/>
    <col min="45" max="45" width="3.7265625" style="82" hidden="1" customWidth="1"/>
    <col min="46" max="46" width="9.6328125" style="82" hidden="1" customWidth="1"/>
    <col min="47" max="47" width="6.453125" style="82" hidden="1" customWidth="1"/>
    <col min="48" max="48" width="9.54296875" style="82" customWidth="1"/>
    <col min="49" max="49" width="6.54296875" style="82" customWidth="1"/>
    <col min="50" max="50" width="1.453125" style="82" customWidth="1"/>
    <col min="51" max="51" width="6.7265625" style="82" customWidth="1"/>
    <col min="52" max="52" width="7" style="102" customWidth="1"/>
    <col min="53" max="53" width="10.6328125" style="82" customWidth="1"/>
    <col min="54" max="54" width="6.7265625" style="82" customWidth="1"/>
    <col min="55" max="55" width="1.08984375" style="82" customWidth="1"/>
    <col min="56" max="56" width="10.6328125" style="82" customWidth="1"/>
    <col min="57" max="57" width="7" style="82" customWidth="1"/>
    <col min="58" max="58" width="1.90625" style="82" customWidth="1"/>
    <col min="59" max="59" width="9.81640625" style="82" customWidth="1"/>
    <col min="60" max="60" width="7.08984375" style="82" customWidth="1"/>
    <col min="61" max="61" width="1.90625" style="82" customWidth="1"/>
    <col min="62" max="62" width="12.90625" style="82" customWidth="1"/>
    <col min="63" max="63" width="9.6328125" style="82" customWidth="1"/>
    <col min="64" max="64" width="2.7265625" style="82" customWidth="1"/>
    <col min="65" max="65" width="14.26953125" style="82" customWidth="1"/>
    <col min="66" max="66" width="10.7265625" style="82" customWidth="1"/>
    <col min="67" max="67" width="2.26953125" style="82" customWidth="1"/>
    <col min="68" max="68" width="9.26953125" style="82" customWidth="1"/>
    <col min="69" max="69" width="11.26953125" style="82" customWidth="1"/>
    <col min="70" max="70" width="2.26953125" style="82" customWidth="1"/>
    <col min="71" max="71" width="10.7265625" style="82" customWidth="1"/>
    <col min="72" max="72" width="12.26953125" style="82" customWidth="1"/>
    <col min="73" max="73" width="1.36328125" style="82" customWidth="1"/>
    <col min="74" max="74" width="7.81640625" style="82" customWidth="1"/>
    <col min="75" max="75" width="12.08984375" style="82" customWidth="1"/>
    <col min="76" max="76" width="1.36328125" style="82" customWidth="1"/>
    <col min="77" max="77" width="7.6328125" style="82" customWidth="1"/>
    <col min="78" max="78" width="11.81640625" style="82" customWidth="1"/>
    <col min="79" max="79" width="1.36328125" style="82" customWidth="1"/>
    <col min="80" max="80" width="9.453125" style="82" customWidth="1"/>
    <col min="81" max="81" width="9.81640625" style="82" customWidth="1"/>
    <col min="82" max="82" width="1.36328125" style="82" customWidth="1"/>
    <col min="83" max="83" width="6.7265625" style="82" customWidth="1"/>
    <col min="84" max="84" width="10.08984375" style="82" customWidth="1"/>
    <col min="85" max="85" width="1.36328125" style="82" customWidth="1"/>
    <col min="86" max="87" width="10.08984375" style="82" customWidth="1"/>
    <col min="88" max="88" width="1.36328125" style="82" customWidth="1"/>
    <col min="89" max="89" width="7.36328125" style="82" customWidth="1"/>
    <col min="90" max="90" width="9" style="82" customWidth="1"/>
    <col min="91" max="91" width="1.36328125" style="82" customWidth="1"/>
    <col min="92" max="92" width="7.36328125" style="82" customWidth="1"/>
    <col min="93" max="93" width="9" style="82" customWidth="1"/>
    <col min="94" max="94" width="1.36328125" style="82" customWidth="1"/>
    <col min="95" max="95" width="7.36328125" style="82" customWidth="1"/>
    <col min="96" max="96" width="9" style="82" customWidth="1"/>
    <col min="97" max="97" width="1.36328125" style="82" customWidth="1"/>
    <col min="98" max="98" width="7.36328125" style="82" customWidth="1"/>
    <col min="99" max="99" width="1.6328125" style="82" customWidth="1"/>
    <col min="100" max="100" width="6.81640625" style="82" customWidth="1"/>
    <col min="101" max="101" width="9.6328125" style="82" customWidth="1"/>
    <col min="102" max="102" width="3.36328125" style="82" customWidth="1"/>
    <col min="103" max="103" width="7.6328125" style="82" customWidth="1"/>
    <col min="104" max="16384" width="11.54296875" style="82"/>
  </cols>
  <sheetData>
    <row r="1" spans="1:104" ht="27.65" customHeight="1" x14ac:dyDescent="0.3">
      <c r="A1" s="105" t="s">
        <v>87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105"/>
      <c r="U1" s="105"/>
      <c r="V1" s="105"/>
      <c r="W1" s="105"/>
      <c r="X1" s="105"/>
      <c r="Y1" s="105"/>
      <c r="Z1" s="105"/>
      <c r="AA1" s="105"/>
      <c r="AB1" s="105"/>
      <c r="AC1" s="105"/>
      <c r="AD1" s="105"/>
      <c r="AE1" s="146"/>
      <c r="AF1" s="105"/>
      <c r="AG1" s="105"/>
      <c r="AH1" s="105"/>
      <c r="AI1" s="105"/>
      <c r="AJ1" s="105"/>
      <c r="AK1" s="105"/>
      <c r="AL1" s="105"/>
      <c r="AM1" s="105"/>
      <c r="AN1" s="105"/>
      <c r="AO1" s="105"/>
      <c r="AP1" s="105"/>
      <c r="AQ1" s="105"/>
      <c r="AR1" s="105"/>
      <c r="AS1" s="105"/>
      <c r="AT1" s="105"/>
      <c r="AU1" s="105"/>
      <c r="AV1" s="105"/>
      <c r="AW1" s="105"/>
      <c r="AX1" s="105"/>
      <c r="AY1" s="105"/>
      <c r="AZ1" s="105"/>
      <c r="BA1" s="105"/>
      <c r="BB1" s="105"/>
      <c r="BC1" s="105"/>
      <c r="BD1" s="105"/>
      <c r="BE1" s="105"/>
      <c r="BF1" s="105"/>
      <c r="BG1" s="105"/>
      <c r="BH1" s="105"/>
      <c r="BI1" s="105"/>
      <c r="BJ1" s="105"/>
      <c r="BK1" s="105"/>
      <c r="BL1" s="105"/>
      <c r="BM1" s="105"/>
      <c r="BN1" s="105"/>
      <c r="BO1" s="105"/>
    </row>
    <row r="2" spans="1:104" ht="14.5" thickBot="1" x14ac:dyDescent="0.35"/>
    <row r="3" spans="1:104" s="85" customFormat="1" ht="27" customHeight="1" x14ac:dyDescent="0.25">
      <c r="A3" s="765" t="s">
        <v>88</v>
      </c>
      <c r="B3" s="767" t="s">
        <v>10</v>
      </c>
      <c r="C3" s="98"/>
      <c r="D3" s="748" t="s">
        <v>131</v>
      </c>
      <c r="E3" s="749"/>
      <c r="F3" s="106"/>
      <c r="G3" s="769" t="s">
        <v>134</v>
      </c>
      <c r="H3" s="770"/>
      <c r="I3" s="770"/>
      <c r="J3" s="770"/>
      <c r="K3" s="770"/>
      <c r="L3" s="770"/>
      <c r="M3" s="771"/>
      <c r="N3" s="107"/>
      <c r="O3" s="748" t="s">
        <v>132</v>
      </c>
      <c r="P3" s="749"/>
      <c r="Q3" s="107"/>
      <c r="R3" s="769" t="s">
        <v>89</v>
      </c>
      <c r="S3" s="770"/>
      <c r="T3" s="770"/>
      <c r="U3" s="771"/>
      <c r="V3" s="108"/>
      <c r="W3" s="772" t="s">
        <v>130</v>
      </c>
      <c r="X3" s="773"/>
      <c r="Y3" s="773"/>
      <c r="Z3" s="773"/>
      <c r="AA3" s="773"/>
      <c r="AB3" s="773"/>
      <c r="AC3" s="774"/>
      <c r="AD3" s="107"/>
      <c r="AE3" s="775" t="s">
        <v>90</v>
      </c>
      <c r="AF3" s="776"/>
      <c r="AG3" s="109"/>
      <c r="AH3" s="110" t="s">
        <v>91</v>
      </c>
      <c r="AI3" s="111"/>
      <c r="AJ3" s="762" t="s">
        <v>136</v>
      </c>
      <c r="AK3" s="763"/>
      <c r="AL3" s="763"/>
      <c r="AM3" s="763"/>
      <c r="AN3" s="763"/>
      <c r="AO3" s="764"/>
      <c r="AP3" s="107"/>
      <c r="AQ3" s="758" t="s">
        <v>92</v>
      </c>
      <c r="AR3" s="759"/>
      <c r="AS3" s="107"/>
      <c r="AT3" s="756" t="s">
        <v>93</v>
      </c>
      <c r="AU3" s="757"/>
      <c r="AV3" s="760" t="s">
        <v>94</v>
      </c>
      <c r="AW3" s="761"/>
      <c r="AX3" s="109"/>
      <c r="AY3" s="744" t="s">
        <v>24</v>
      </c>
      <c r="AZ3" s="746" t="s">
        <v>124</v>
      </c>
      <c r="BA3" s="754" t="s">
        <v>95</v>
      </c>
      <c r="BB3" s="755"/>
      <c r="BC3" s="307"/>
      <c r="BD3" s="752" t="s">
        <v>143</v>
      </c>
      <c r="BE3" s="753"/>
      <c r="BF3" s="101"/>
      <c r="BG3" s="742" t="s">
        <v>142</v>
      </c>
      <c r="BH3" s="743"/>
      <c r="BI3" s="98"/>
      <c r="BJ3" s="748" t="s">
        <v>125</v>
      </c>
      <c r="BK3" s="749"/>
      <c r="BL3" s="88"/>
      <c r="BM3" s="750" t="s">
        <v>126</v>
      </c>
      <c r="BN3" s="751"/>
      <c r="BO3" s="108"/>
    </row>
    <row r="4" spans="1:104" s="85" customFormat="1" ht="39" customHeight="1" thickBot="1" x14ac:dyDescent="0.3">
      <c r="A4" s="766"/>
      <c r="B4" s="768"/>
      <c r="C4" s="98"/>
      <c r="D4" s="112" t="s">
        <v>96</v>
      </c>
      <c r="E4" s="113" t="s">
        <v>41</v>
      </c>
      <c r="F4" s="106"/>
      <c r="G4" s="114" t="s">
        <v>97</v>
      </c>
      <c r="H4" s="115" t="s">
        <v>98</v>
      </c>
      <c r="I4" s="115" t="s">
        <v>99</v>
      </c>
      <c r="J4" s="115" t="s">
        <v>100</v>
      </c>
      <c r="K4" s="116" t="s">
        <v>101</v>
      </c>
      <c r="L4" s="145" t="s">
        <v>129</v>
      </c>
      <c r="M4" s="117" t="s">
        <v>135</v>
      </c>
      <c r="N4" s="107"/>
      <c r="O4" s="118" t="s">
        <v>102</v>
      </c>
      <c r="P4" s="119" t="s">
        <v>41</v>
      </c>
      <c r="Q4" s="107"/>
      <c r="R4" s="120" t="s">
        <v>116</v>
      </c>
      <c r="S4" s="147" t="s">
        <v>133</v>
      </c>
      <c r="T4" s="230" t="s">
        <v>137</v>
      </c>
      <c r="U4" s="121" t="s">
        <v>117</v>
      </c>
      <c r="V4" s="108"/>
      <c r="W4" s="122" t="s">
        <v>113</v>
      </c>
      <c r="X4" s="123" t="s">
        <v>114</v>
      </c>
      <c r="Y4" s="123" t="s">
        <v>115</v>
      </c>
      <c r="Z4" s="123" t="s">
        <v>103</v>
      </c>
      <c r="AA4" s="123" t="s">
        <v>42</v>
      </c>
      <c r="AB4" s="273" t="s">
        <v>141</v>
      </c>
      <c r="AC4" s="124" t="s">
        <v>104</v>
      </c>
      <c r="AD4" s="125"/>
      <c r="AE4" s="126" t="s">
        <v>102</v>
      </c>
      <c r="AF4" s="127" t="s">
        <v>41</v>
      </c>
      <c r="AG4" s="128"/>
      <c r="AH4" s="129"/>
      <c r="AI4" s="111"/>
      <c r="AJ4" s="130" t="s">
        <v>36</v>
      </c>
      <c r="AK4" s="131" t="s">
        <v>105</v>
      </c>
      <c r="AL4" s="131" t="s">
        <v>38</v>
      </c>
      <c r="AM4" s="132" t="s">
        <v>106</v>
      </c>
      <c r="AN4" s="132" t="s">
        <v>107</v>
      </c>
      <c r="AO4" s="133" t="s">
        <v>85</v>
      </c>
      <c r="AP4" s="134"/>
      <c r="AQ4" s="135" t="s">
        <v>102</v>
      </c>
      <c r="AR4" s="136" t="s">
        <v>41</v>
      </c>
      <c r="AS4" s="107"/>
      <c r="AT4" s="137" t="s">
        <v>102</v>
      </c>
      <c r="AU4" s="138" t="s">
        <v>41</v>
      </c>
      <c r="AV4" s="139" t="s">
        <v>102</v>
      </c>
      <c r="AW4" s="140" t="s">
        <v>41</v>
      </c>
      <c r="AX4" s="109"/>
      <c r="AY4" s="745"/>
      <c r="AZ4" s="747"/>
      <c r="BA4" s="281" t="s">
        <v>45</v>
      </c>
      <c r="BB4" s="282" t="s">
        <v>41</v>
      </c>
      <c r="BC4" s="107"/>
      <c r="BD4" s="141" t="s">
        <v>40</v>
      </c>
      <c r="BE4" s="142" t="s">
        <v>41</v>
      </c>
      <c r="BF4" s="98"/>
      <c r="BG4" s="285" t="s">
        <v>40</v>
      </c>
      <c r="BH4" s="280" t="s">
        <v>41</v>
      </c>
      <c r="BI4" s="98"/>
      <c r="BJ4" s="112" t="s">
        <v>43</v>
      </c>
      <c r="BK4" s="237" t="s">
        <v>44</v>
      </c>
      <c r="BL4" s="88"/>
      <c r="BM4" s="143" t="s">
        <v>43</v>
      </c>
      <c r="BN4" s="144" t="s">
        <v>44</v>
      </c>
      <c r="BO4" s="108"/>
    </row>
    <row r="5" spans="1:104" ht="15.65" customHeight="1" x14ac:dyDescent="0.3">
      <c r="S5" s="100"/>
      <c r="T5" s="100"/>
      <c r="AJ5" s="85"/>
      <c r="AK5" s="85"/>
      <c r="AL5" s="85"/>
      <c r="AM5" s="85"/>
      <c r="AN5" s="85"/>
      <c r="AO5" s="85"/>
      <c r="AP5" s="85"/>
      <c r="AQ5" s="85"/>
      <c r="AR5" s="85"/>
      <c r="AS5" s="85"/>
      <c r="AT5" s="85"/>
      <c r="AU5" s="85"/>
      <c r="AV5" s="85"/>
      <c r="AW5" s="85"/>
      <c r="AX5" s="85"/>
      <c r="AY5" s="85"/>
      <c r="AZ5" s="101"/>
      <c r="BA5" s="85"/>
      <c r="BB5" s="85"/>
      <c r="BC5" s="85"/>
      <c r="BD5" s="85"/>
      <c r="BE5" s="85"/>
      <c r="BF5" s="85"/>
      <c r="BG5" s="85"/>
      <c r="BH5" s="85"/>
      <c r="BI5" s="85"/>
      <c r="BJ5" s="85"/>
      <c r="BK5" s="85"/>
    </row>
    <row r="6" spans="1:104" ht="21.65" customHeight="1" x14ac:dyDescent="0.35">
      <c r="A6" s="249" t="s">
        <v>108</v>
      </c>
      <c r="B6" s="86"/>
      <c r="C6" s="86"/>
      <c r="D6" s="86"/>
      <c r="E6" s="86"/>
      <c r="F6" s="86"/>
      <c r="G6" s="86"/>
      <c r="H6" s="86"/>
      <c r="I6" s="86"/>
      <c r="J6" s="86"/>
      <c r="K6" s="86"/>
      <c r="L6" s="86"/>
      <c r="M6" s="86"/>
      <c r="N6" s="86"/>
      <c r="O6" s="86"/>
      <c r="P6" s="86"/>
      <c r="Q6" s="86"/>
      <c r="R6" s="86"/>
      <c r="S6" s="148"/>
      <c r="T6" s="148"/>
      <c r="U6" s="86"/>
      <c r="V6" s="86"/>
      <c r="W6" s="86"/>
      <c r="X6" s="86"/>
      <c r="Y6" s="86"/>
      <c r="Z6" s="86"/>
      <c r="AA6" s="86"/>
      <c r="AB6" s="86"/>
      <c r="AC6" s="86"/>
      <c r="AD6" s="86"/>
      <c r="AE6" s="87"/>
      <c r="AF6" s="86"/>
      <c r="AG6" s="86"/>
      <c r="AH6" s="86"/>
      <c r="AI6" s="86"/>
      <c r="AJ6" s="87"/>
      <c r="AK6" s="87"/>
      <c r="AL6" s="87"/>
      <c r="AM6" s="87"/>
      <c r="AN6" s="87"/>
      <c r="AO6" s="87"/>
      <c r="AP6" s="87"/>
      <c r="AQ6" s="87"/>
      <c r="AR6" s="87"/>
      <c r="AS6" s="87"/>
      <c r="AT6" s="87"/>
      <c r="AU6" s="87"/>
      <c r="AV6" s="87"/>
      <c r="AW6" s="87"/>
      <c r="AX6" s="87"/>
      <c r="AY6" s="87"/>
      <c r="AZ6" s="103"/>
      <c r="BA6" s="87"/>
      <c r="BB6" s="87"/>
      <c r="BC6" s="85"/>
      <c r="BD6" s="87"/>
      <c r="BE6" s="87"/>
      <c r="BF6" s="87"/>
      <c r="BG6" s="306"/>
      <c r="BH6" s="87"/>
      <c r="BI6" s="87"/>
      <c r="BJ6" s="87"/>
      <c r="BK6" s="87"/>
      <c r="BM6" s="87"/>
      <c r="BN6" s="87"/>
      <c r="BO6" s="85"/>
    </row>
    <row r="7" spans="1:104" ht="13.9" customHeight="1" thickBot="1" x14ac:dyDescent="0.35">
      <c r="M7" s="84"/>
      <c r="O7" s="84"/>
      <c r="S7" s="100"/>
      <c r="T7" s="100"/>
      <c r="AJ7" s="85"/>
      <c r="AK7" s="85"/>
      <c r="AL7" s="85"/>
      <c r="AM7" s="85"/>
      <c r="AN7" s="85"/>
      <c r="AO7" s="85"/>
      <c r="AP7" s="85"/>
      <c r="AQ7" s="229"/>
      <c r="AR7" s="85"/>
      <c r="AS7" s="85"/>
      <c r="AT7" s="85"/>
      <c r="AU7" s="85"/>
      <c r="AV7" s="85"/>
      <c r="AW7" s="85"/>
      <c r="AX7" s="85"/>
      <c r="AY7" s="85"/>
      <c r="AZ7" s="101"/>
      <c r="BA7" s="85"/>
      <c r="BB7" s="85"/>
      <c r="BC7" s="85"/>
      <c r="BD7" s="85"/>
      <c r="BE7" s="85"/>
      <c r="BF7" s="85"/>
      <c r="BG7" s="85"/>
      <c r="BH7" s="85"/>
      <c r="BI7" s="85"/>
      <c r="BJ7" s="85"/>
      <c r="BK7" s="85"/>
    </row>
    <row r="8" spans="1:104" s="164" customFormat="1" ht="28.5" customHeight="1" thickBot="1" x14ac:dyDescent="0.3">
      <c r="A8" s="276" t="s">
        <v>80</v>
      </c>
      <c r="B8" s="252" t="str">
        <f>'[4]Par filière métier'!A36</f>
        <v>Agent administratif</v>
      </c>
      <c r="C8" s="149"/>
      <c r="D8" s="150" t="e">
        <f>+#REF!</f>
        <v>#REF!</v>
      </c>
      <c r="E8" s="150" t="e">
        <f>D8/655.957</f>
        <v>#REF!</v>
      </c>
      <c r="F8" s="151"/>
      <c r="G8" s="152">
        <v>0</v>
      </c>
      <c r="H8" s="152">
        <v>0</v>
      </c>
      <c r="I8" s="152">
        <v>0</v>
      </c>
      <c r="J8" s="152">
        <v>0</v>
      </c>
      <c r="K8" s="152">
        <v>0</v>
      </c>
      <c r="L8" s="152">
        <v>10000</v>
      </c>
      <c r="M8" s="152">
        <v>0</v>
      </c>
      <c r="N8" s="153"/>
      <c r="O8" s="154" t="e">
        <f>SUM(D8,G8:M8)</f>
        <v>#REF!</v>
      </c>
      <c r="P8" s="154" t="e">
        <f>O8/655.957</f>
        <v>#REF!</v>
      </c>
      <c r="Q8" s="155"/>
      <c r="R8" s="156" t="e">
        <f>O8*4%</f>
        <v>#REF!</v>
      </c>
      <c r="S8" s="157" t="e">
        <f>(O8-R8)*80%</f>
        <v>#REF!</v>
      </c>
      <c r="T8" s="157">
        <f>24000/12</f>
        <v>2000</v>
      </c>
      <c r="U8" s="228">
        <v>7750</v>
      </c>
      <c r="V8" s="159"/>
      <c r="W8" s="160" t="e">
        <f t="shared" ref="W8:W23" si="0">8%*O8</f>
        <v>#REF!</v>
      </c>
      <c r="X8" s="160" t="e">
        <f t="shared" ref="X8:X23" si="1">O8*10.03%</f>
        <v>#REF!</v>
      </c>
      <c r="Y8" s="160" t="e">
        <f t="shared" ref="Y8:Y23" si="2">O8*2.25%</f>
        <v>#REF!</v>
      </c>
      <c r="Z8" s="161">
        <f>15000/12</f>
        <v>1250</v>
      </c>
      <c r="AA8" s="161" t="e">
        <f t="shared" ref="AA8:AA23" si="3">O8*7.5%</f>
        <v>#REF!</v>
      </c>
      <c r="AB8" s="161"/>
      <c r="AC8" s="161"/>
      <c r="AD8" s="162"/>
      <c r="AE8" s="154" t="e">
        <f t="shared" ref="AE8:AE23" si="4">O8-R8-U8-T8</f>
        <v>#REF!</v>
      </c>
      <c r="AF8" s="154" t="e">
        <f t="shared" ref="AF8:AF23" si="5">S8/655.957</f>
        <v>#REF!</v>
      </c>
      <c r="AH8" s="165">
        <v>2</v>
      </c>
      <c r="AI8" s="166"/>
      <c r="AJ8" s="167">
        <v>40000</v>
      </c>
      <c r="AK8" s="167">
        <v>25000</v>
      </c>
      <c r="AL8" s="200">
        <v>12000</v>
      </c>
      <c r="AM8" s="167"/>
      <c r="AN8" s="167"/>
      <c r="AO8" s="168"/>
      <c r="AP8" s="169"/>
      <c r="AQ8" s="170" t="e">
        <f t="shared" ref="AQ8:AQ24" si="6">AE8+AJ8+AK8+AL8+AM8+AN8+AO8</f>
        <v>#REF!</v>
      </c>
      <c r="AR8" s="170" t="e">
        <f t="shared" ref="AR8:AR24" si="7">+AQ8/655.957</f>
        <v>#REF!</v>
      </c>
      <c r="AS8" s="171"/>
      <c r="AT8" s="172" t="e">
        <f>(O8-R8-U8)/12</f>
        <v>#REF!</v>
      </c>
      <c r="AU8" s="172" t="e">
        <f t="shared" ref="AU8:AU24" si="8">+AT8/655.957</f>
        <v>#REF!</v>
      </c>
      <c r="AV8" s="173" t="e">
        <f>(AT8/12)+AQ8</f>
        <v>#REF!</v>
      </c>
      <c r="AW8" s="173" t="e">
        <f t="shared" ref="AW8:AW24" si="9">+AV8/655.957</f>
        <v>#REF!</v>
      </c>
      <c r="AX8" s="174"/>
      <c r="AY8" s="175" t="s">
        <v>5</v>
      </c>
      <c r="AZ8" s="293"/>
      <c r="BA8" s="297" t="e">
        <f>((D8*25%)*6)/12</f>
        <v>#REF!</v>
      </c>
      <c r="BB8" s="298" t="e">
        <f t="shared" ref="BB8:BB13" si="10">+BA8/655.957</f>
        <v>#REF!</v>
      </c>
      <c r="BC8" s="176"/>
      <c r="BD8" s="291" t="e">
        <f>O8*0.02</f>
        <v>#REF!</v>
      </c>
      <c r="BE8" s="177" t="e">
        <f>BD8/655.957</f>
        <v>#REF!</v>
      </c>
      <c r="BF8" s="174"/>
      <c r="BG8" s="303" t="e">
        <f>(D8/36)*10</f>
        <v>#REF!</v>
      </c>
      <c r="BH8" s="287" t="e">
        <f>BG8/655.957</f>
        <v>#REF!</v>
      </c>
      <c r="BI8" s="174"/>
      <c r="BJ8" s="242" t="e">
        <f>SUM(O8,Z8,AA8,AC8,AJ8,AK8,AL8,AM8,AN8,AO8,AT8,BA8,BD8,BG8)</f>
        <v>#REF!</v>
      </c>
      <c r="BK8" s="235" t="e">
        <f>BJ8/655.957</f>
        <v>#REF!</v>
      </c>
      <c r="BL8" s="179"/>
      <c r="BM8" s="239" t="e">
        <f>BJ8*10</f>
        <v>#REF!</v>
      </c>
      <c r="BN8" s="178" t="e">
        <f>BM8/655.957</f>
        <v>#REF!</v>
      </c>
      <c r="BO8" s="179"/>
    </row>
    <row r="9" spans="1:104" s="164" customFormat="1" ht="30" customHeight="1" thickBot="1" x14ac:dyDescent="0.3">
      <c r="A9" s="276" t="s">
        <v>82</v>
      </c>
      <c r="B9" s="253" t="str">
        <f>'[4]Par filière métier'!A5</f>
        <v>Coordinateur niveau 1</v>
      </c>
      <c r="C9" s="180"/>
      <c r="D9" s="181" t="e">
        <f>#REF!</f>
        <v>#REF!</v>
      </c>
      <c r="E9" s="150" t="e">
        <f t="shared" ref="E9:E16" si="11">D9/655.957</f>
        <v>#REF!</v>
      </c>
      <c r="F9" s="182"/>
      <c r="G9" s="183">
        <v>0</v>
      </c>
      <c r="H9" s="183">
        <v>0</v>
      </c>
      <c r="I9" s="183">
        <v>0</v>
      </c>
      <c r="J9" s="183">
        <v>0</v>
      </c>
      <c r="K9" s="183">
        <v>0</v>
      </c>
      <c r="L9" s="152">
        <v>0</v>
      </c>
      <c r="M9" s="183">
        <v>133000</v>
      </c>
      <c r="N9" s="184"/>
      <c r="O9" s="154" t="e">
        <f>SUM(D9,G9:M9)</f>
        <v>#REF!</v>
      </c>
      <c r="P9" s="154" t="e">
        <f t="shared" ref="P9:P16" si="12">O9/655.957</f>
        <v>#REF!</v>
      </c>
      <c r="Q9" s="155"/>
      <c r="R9" s="156" t="e">
        <f>O9*4%</f>
        <v>#REF!</v>
      </c>
      <c r="S9" s="157" t="e">
        <f t="shared" ref="S9:S20" si="13">(O9-R9)*80%</f>
        <v>#REF!</v>
      </c>
      <c r="T9" s="157">
        <f t="shared" ref="T9:T24" si="14">24000/12</f>
        <v>2000</v>
      </c>
      <c r="U9" s="228">
        <v>165791</v>
      </c>
      <c r="V9" s="159"/>
      <c r="W9" s="160" t="e">
        <f t="shared" si="0"/>
        <v>#REF!</v>
      </c>
      <c r="X9" s="160" t="e">
        <f t="shared" si="1"/>
        <v>#REF!</v>
      </c>
      <c r="Y9" s="160" t="e">
        <f t="shared" si="2"/>
        <v>#REF!</v>
      </c>
      <c r="Z9" s="161">
        <f>15000/12</f>
        <v>1250</v>
      </c>
      <c r="AA9" s="161" t="e">
        <f t="shared" si="3"/>
        <v>#REF!</v>
      </c>
      <c r="AB9" s="161"/>
      <c r="AC9" s="161"/>
      <c r="AD9" s="162"/>
      <c r="AE9" s="154" t="e">
        <f t="shared" si="4"/>
        <v>#REF!</v>
      </c>
      <c r="AF9" s="154" t="e">
        <f t="shared" si="5"/>
        <v>#REF!</v>
      </c>
      <c r="AH9" s="185">
        <v>4.5</v>
      </c>
      <c r="AI9" s="186"/>
      <c r="AJ9" s="167">
        <v>40000</v>
      </c>
      <c r="AK9" s="167">
        <f>'[4]Grille rémunération'!F16</f>
        <v>85000</v>
      </c>
      <c r="AL9" s="200">
        <v>12000</v>
      </c>
      <c r="AM9" s="187"/>
      <c r="AN9" s="187"/>
      <c r="AO9" s="167">
        <v>50000</v>
      </c>
      <c r="AP9" s="188"/>
      <c r="AQ9" s="170" t="e">
        <f t="shared" si="6"/>
        <v>#REF!</v>
      </c>
      <c r="AR9" s="170" t="e">
        <f t="shared" si="7"/>
        <v>#REF!</v>
      </c>
      <c r="AS9" s="171"/>
      <c r="AT9" s="172" t="e">
        <f>(O9-R9-U9)/12</f>
        <v>#REF!</v>
      </c>
      <c r="AU9" s="172" t="e">
        <f t="shared" si="8"/>
        <v>#REF!</v>
      </c>
      <c r="AV9" s="173" t="e">
        <f t="shared" ref="AV9:AV16" si="15">(AT9/12)+AQ9</f>
        <v>#REF!</v>
      </c>
      <c r="AW9" s="173" t="e">
        <f t="shared" si="9"/>
        <v>#REF!</v>
      </c>
      <c r="AX9" s="174"/>
      <c r="AY9" s="175" t="s">
        <v>5</v>
      </c>
      <c r="AZ9" s="293"/>
      <c r="BA9" s="299" t="e">
        <f t="shared" ref="BA9:BA17" si="16">((D9*25%)*6)/12</f>
        <v>#REF!</v>
      </c>
      <c r="BB9" s="300" t="e">
        <f t="shared" si="10"/>
        <v>#REF!</v>
      </c>
      <c r="BC9" s="189"/>
      <c r="BD9" s="291" t="e">
        <f t="shared" ref="BD9:BD24" si="17">O9*0.02</f>
        <v>#REF!</v>
      </c>
      <c r="BE9" s="191" t="e">
        <f t="shared" ref="BE9:BE16" si="18">BD9/655.957</f>
        <v>#REF!</v>
      </c>
      <c r="BF9" s="174"/>
      <c r="BG9" s="286" t="e">
        <f t="shared" ref="BG9:BG23" si="19">(D9/36)*10</f>
        <v>#REF!</v>
      </c>
      <c r="BH9" s="288" t="e">
        <f t="shared" ref="BH9:BH23" si="20">BG9/655.957</f>
        <v>#REF!</v>
      </c>
      <c r="BI9" s="174"/>
      <c r="BJ9" s="243" t="e">
        <f t="shared" ref="BJ9:BJ23" si="21">SUM(O9,Z9,AA9,AC9,AJ9,AK9,AL9,AM9,AN9,AO9,AT9,BA9,BD9,BG9)</f>
        <v>#REF!</v>
      </c>
      <c r="BK9" s="234" t="e">
        <f t="shared" ref="BK9:BK16" si="22">BJ9/655.957</f>
        <v>#REF!</v>
      </c>
      <c r="BL9" s="179"/>
      <c r="BM9" s="240" t="e">
        <f t="shared" ref="BM9:BM20" si="23">BJ9*12</f>
        <v>#REF!</v>
      </c>
      <c r="BN9" s="192" t="e">
        <f t="shared" ref="BN9:BN20" si="24">BM9/655.957</f>
        <v>#REF!</v>
      </c>
      <c r="BO9" s="179"/>
      <c r="BP9" s="174"/>
    </row>
    <row r="10" spans="1:104" s="164" customFormat="1" ht="30" customHeight="1" thickBot="1" x14ac:dyDescent="0.3">
      <c r="A10" s="276" t="s">
        <v>81</v>
      </c>
      <c r="B10" s="253" t="str">
        <f>'[4]Par filière métier'!A27</f>
        <v>Responsable administratif niv 2</v>
      </c>
      <c r="C10" s="180"/>
      <c r="D10" s="181">
        <v>395000</v>
      </c>
      <c r="E10" s="150">
        <f t="shared" si="11"/>
        <v>602.17361808777105</v>
      </c>
      <c r="F10" s="182"/>
      <c r="G10" s="183">
        <v>0</v>
      </c>
      <c r="H10" s="183">
        <v>0</v>
      </c>
      <c r="I10" s="183">
        <v>0</v>
      </c>
      <c r="J10" s="183">
        <v>0</v>
      </c>
      <c r="K10" s="183">
        <v>0</v>
      </c>
      <c r="L10" s="183">
        <v>0</v>
      </c>
      <c r="M10" s="183">
        <v>20000</v>
      </c>
      <c r="N10" s="184"/>
      <c r="O10" s="154">
        <f t="shared" ref="O10:O20" si="25">SUM(D10,G10:M10)</f>
        <v>415000</v>
      </c>
      <c r="P10" s="154">
        <f t="shared" si="12"/>
        <v>632.66342153525306</v>
      </c>
      <c r="Q10" s="155"/>
      <c r="R10" s="156">
        <f t="shared" ref="R10:R16" si="26">O10*4%</f>
        <v>16600</v>
      </c>
      <c r="S10" s="157">
        <f t="shared" si="13"/>
        <v>318720</v>
      </c>
      <c r="T10" s="157">
        <f t="shared" si="14"/>
        <v>2000</v>
      </c>
      <c r="U10" s="228">
        <v>33687</v>
      </c>
      <c r="V10" s="159"/>
      <c r="W10" s="160">
        <f t="shared" si="0"/>
        <v>33200</v>
      </c>
      <c r="X10" s="160">
        <f t="shared" si="1"/>
        <v>41624.5</v>
      </c>
      <c r="Y10" s="160">
        <f t="shared" si="2"/>
        <v>9337.5</v>
      </c>
      <c r="Z10" s="161">
        <f>15000/12</f>
        <v>1250</v>
      </c>
      <c r="AA10" s="161">
        <f t="shared" si="3"/>
        <v>31125</v>
      </c>
      <c r="AB10" s="161"/>
      <c r="AC10" s="161"/>
      <c r="AD10" s="162"/>
      <c r="AE10" s="154">
        <f t="shared" si="4"/>
        <v>362713</v>
      </c>
      <c r="AF10" s="154">
        <f t="shared" si="5"/>
        <v>485.88550773907434</v>
      </c>
      <c r="AH10" s="165">
        <v>4</v>
      </c>
      <c r="AI10" s="166"/>
      <c r="AJ10" s="167">
        <v>40000</v>
      </c>
      <c r="AK10" s="167">
        <v>75000</v>
      </c>
      <c r="AL10" s="200">
        <v>12000</v>
      </c>
      <c r="AM10" s="167"/>
      <c r="AN10" s="167"/>
      <c r="AO10" s="167"/>
      <c r="AP10" s="188"/>
      <c r="AQ10" s="170">
        <f t="shared" si="6"/>
        <v>489713</v>
      </c>
      <c r="AR10" s="170">
        <f t="shared" si="7"/>
        <v>746.56265578383955</v>
      </c>
      <c r="AS10" s="171"/>
      <c r="AT10" s="172">
        <f>(O10-R10-U10)/12</f>
        <v>30392.75</v>
      </c>
      <c r="AU10" s="172">
        <f t="shared" si="8"/>
        <v>46.33344868642304</v>
      </c>
      <c r="AV10" s="173">
        <f t="shared" si="15"/>
        <v>492245.72916666669</v>
      </c>
      <c r="AW10" s="173">
        <f t="shared" si="9"/>
        <v>750.42377650770811</v>
      </c>
      <c r="AY10" s="175" t="s">
        <v>5</v>
      </c>
      <c r="AZ10" s="293"/>
      <c r="BA10" s="299">
        <f t="shared" si="16"/>
        <v>49375</v>
      </c>
      <c r="BB10" s="300">
        <f t="shared" si="10"/>
        <v>75.271702260971381</v>
      </c>
      <c r="BC10" s="189"/>
      <c r="BD10" s="291">
        <f t="shared" si="17"/>
        <v>8300</v>
      </c>
      <c r="BE10" s="191">
        <f t="shared" si="18"/>
        <v>12.653268430705062</v>
      </c>
      <c r="BG10" s="286">
        <f t="shared" si="19"/>
        <v>109722.22222222222</v>
      </c>
      <c r="BH10" s="288">
        <f t="shared" si="20"/>
        <v>167.27044946882526</v>
      </c>
      <c r="BJ10" s="243">
        <f t="shared" si="21"/>
        <v>772164.97222222225</v>
      </c>
      <c r="BK10" s="234">
        <f t="shared" si="22"/>
        <v>1177.1579116043006</v>
      </c>
      <c r="BL10" s="179"/>
      <c r="BM10" s="240">
        <f t="shared" si="23"/>
        <v>9265979.6666666679</v>
      </c>
      <c r="BN10" s="192">
        <f t="shared" si="24"/>
        <v>14125.89493925161</v>
      </c>
      <c r="BO10" s="179"/>
    </row>
    <row r="11" spans="1:104" s="164" customFormat="1" ht="30" customHeight="1" thickBot="1" x14ac:dyDescent="0.3">
      <c r="A11" s="276" t="s">
        <v>83</v>
      </c>
      <c r="B11" s="253" t="str">
        <f>'[4]Par filière métier'!A10</f>
        <v xml:space="preserve">Responsable opérationnel </v>
      </c>
      <c r="C11" s="180"/>
      <c r="D11" s="181" t="e">
        <f>#REF!</f>
        <v>#REF!</v>
      </c>
      <c r="E11" s="150" t="e">
        <f>D11/655.957</f>
        <v>#REF!</v>
      </c>
      <c r="F11" s="182"/>
      <c r="G11" s="183">
        <v>0</v>
      </c>
      <c r="H11" s="183">
        <v>0</v>
      </c>
      <c r="I11" s="183">
        <v>0</v>
      </c>
      <c r="J11" s="183">
        <v>0</v>
      </c>
      <c r="K11" s="183">
        <v>0</v>
      </c>
      <c r="L11" s="183">
        <v>0</v>
      </c>
      <c r="M11" s="183">
        <v>0</v>
      </c>
      <c r="N11" s="184"/>
      <c r="O11" s="154" t="e">
        <f>SUM(D11,G11:M11)</f>
        <v>#REF!</v>
      </c>
      <c r="P11" s="154" t="e">
        <f>O11/655.957</f>
        <v>#REF!</v>
      </c>
      <c r="Q11" s="155"/>
      <c r="R11" s="156" t="e">
        <f>O11*4%</f>
        <v>#REF!</v>
      </c>
      <c r="S11" s="157" t="e">
        <f>(O11-R11)*80%</f>
        <v>#REF!</v>
      </c>
      <c r="T11" s="157">
        <f t="shared" si="14"/>
        <v>2000</v>
      </c>
      <c r="U11" s="228">
        <v>26958</v>
      </c>
      <c r="V11" s="159"/>
      <c r="W11" s="160" t="e">
        <f t="shared" si="0"/>
        <v>#REF!</v>
      </c>
      <c r="X11" s="160" t="e">
        <f t="shared" si="1"/>
        <v>#REF!</v>
      </c>
      <c r="Y11" s="160" t="e">
        <f t="shared" si="2"/>
        <v>#REF!</v>
      </c>
      <c r="Z11" s="161">
        <f>15000/12</f>
        <v>1250</v>
      </c>
      <c r="AA11" s="161" t="e">
        <f t="shared" si="3"/>
        <v>#REF!</v>
      </c>
      <c r="AB11" s="161"/>
      <c r="AC11" s="161"/>
      <c r="AD11" s="162"/>
      <c r="AE11" s="154" t="e">
        <f t="shared" si="4"/>
        <v>#REF!</v>
      </c>
      <c r="AF11" s="154" t="e">
        <f t="shared" si="5"/>
        <v>#REF!</v>
      </c>
      <c r="AH11" s="165">
        <v>3</v>
      </c>
      <c r="AI11" s="166"/>
      <c r="AJ11" s="167">
        <v>40000</v>
      </c>
      <c r="AK11" s="167">
        <f>'[4]Grille rémunération'!F10</f>
        <v>30000</v>
      </c>
      <c r="AL11" s="200">
        <v>12000</v>
      </c>
      <c r="AM11" s="167"/>
      <c r="AN11" s="167"/>
      <c r="AO11" s="167"/>
      <c r="AP11" s="188"/>
      <c r="AQ11" s="170" t="e">
        <f t="shared" si="6"/>
        <v>#REF!</v>
      </c>
      <c r="AR11" s="170" t="e">
        <f t="shared" si="7"/>
        <v>#REF!</v>
      </c>
      <c r="AS11" s="171"/>
      <c r="AT11" s="172" t="e">
        <f>(O11-AJ11-AK11-AL11-AM11-AN11-AO11)/12</f>
        <v>#REF!</v>
      </c>
      <c r="AU11" s="172" t="e">
        <f t="shared" si="8"/>
        <v>#REF!</v>
      </c>
      <c r="AV11" s="173" t="e">
        <f>(AT11/12)+AQ11</f>
        <v>#REF!</v>
      </c>
      <c r="AW11" s="173" t="e">
        <f t="shared" si="9"/>
        <v>#REF!</v>
      </c>
      <c r="AY11" s="175" t="s">
        <v>5</v>
      </c>
      <c r="AZ11" s="293"/>
      <c r="BA11" s="299" t="e">
        <f t="shared" si="16"/>
        <v>#REF!</v>
      </c>
      <c r="BB11" s="300" t="e">
        <f t="shared" si="10"/>
        <v>#REF!</v>
      </c>
      <c r="BC11" s="176"/>
      <c r="BD11" s="291" t="e">
        <f t="shared" si="17"/>
        <v>#REF!</v>
      </c>
      <c r="BE11" s="191" t="e">
        <f t="shared" si="18"/>
        <v>#REF!</v>
      </c>
      <c r="BG11" s="286" t="e">
        <f t="shared" si="19"/>
        <v>#REF!</v>
      </c>
      <c r="BH11" s="288" t="e">
        <f t="shared" si="20"/>
        <v>#REF!</v>
      </c>
      <c r="BJ11" s="243" t="e">
        <f t="shared" si="21"/>
        <v>#REF!</v>
      </c>
      <c r="BK11" s="234" t="e">
        <f>BJ11/655.957</f>
        <v>#REF!</v>
      </c>
      <c r="BL11" s="179"/>
      <c r="BM11" s="240" t="e">
        <f>BJ11*12</f>
        <v>#REF!</v>
      </c>
      <c r="BN11" s="192" t="e">
        <f>BM11/655.957</f>
        <v>#REF!</v>
      </c>
      <c r="BO11" s="179"/>
    </row>
    <row r="12" spans="1:104" s="164" customFormat="1" ht="22.9" customHeight="1" thickBot="1" x14ac:dyDescent="0.3">
      <c r="A12" s="276" t="s">
        <v>118</v>
      </c>
      <c r="B12" s="253" t="str">
        <f>'[4]Par filière métier'!A10</f>
        <v xml:space="preserve">Responsable opérationnel </v>
      </c>
      <c r="C12" s="180"/>
      <c r="D12" s="181">
        <f>'[4]GI Moukendi'!C49</f>
        <v>365000</v>
      </c>
      <c r="E12" s="150">
        <f t="shared" si="11"/>
        <v>556.43891291654791</v>
      </c>
      <c r="F12" s="182"/>
      <c r="G12" s="183">
        <v>0</v>
      </c>
      <c r="H12" s="183">
        <v>0</v>
      </c>
      <c r="I12" s="183">
        <v>0</v>
      </c>
      <c r="J12" s="183">
        <v>0</v>
      </c>
      <c r="K12" s="183">
        <v>0</v>
      </c>
      <c r="L12" s="183">
        <v>0</v>
      </c>
      <c r="M12" s="183">
        <v>0</v>
      </c>
      <c r="N12" s="184"/>
      <c r="O12" s="154">
        <f t="shared" si="25"/>
        <v>365000</v>
      </c>
      <c r="P12" s="154">
        <f t="shared" si="12"/>
        <v>556.43891291654791</v>
      </c>
      <c r="Q12" s="155"/>
      <c r="R12" s="156">
        <f t="shared" si="26"/>
        <v>14600</v>
      </c>
      <c r="S12" s="157">
        <f t="shared" si="13"/>
        <v>280320</v>
      </c>
      <c r="T12" s="157">
        <f t="shared" si="14"/>
        <v>2000</v>
      </c>
      <c r="U12" s="228">
        <v>33666</v>
      </c>
      <c r="V12" s="159"/>
      <c r="W12" s="160">
        <f t="shared" si="0"/>
        <v>29200</v>
      </c>
      <c r="X12" s="160">
        <f t="shared" si="1"/>
        <v>36609.5</v>
      </c>
      <c r="Y12" s="160">
        <f t="shared" si="2"/>
        <v>8212.5</v>
      </c>
      <c r="Z12" s="161">
        <f>15000/12</f>
        <v>1250</v>
      </c>
      <c r="AA12" s="161">
        <f t="shared" si="3"/>
        <v>27375</v>
      </c>
      <c r="AB12" s="161"/>
      <c r="AC12" s="161"/>
      <c r="AD12" s="162"/>
      <c r="AE12" s="154">
        <f t="shared" si="4"/>
        <v>314734</v>
      </c>
      <c r="AF12" s="154">
        <f t="shared" si="5"/>
        <v>427.34508511990879</v>
      </c>
      <c r="AH12" s="165">
        <v>2</v>
      </c>
      <c r="AI12" s="166"/>
      <c r="AJ12" s="167">
        <v>40000</v>
      </c>
      <c r="AK12" s="167">
        <f>'[4]Grille rémunération'!F10</f>
        <v>30000</v>
      </c>
      <c r="AL12" s="200">
        <v>12000</v>
      </c>
      <c r="AM12" s="167"/>
      <c r="AN12" s="167"/>
      <c r="AO12" s="167"/>
      <c r="AP12" s="188"/>
      <c r="AQ12" s="170">
        <f t="shared" si="6"/>
        <v>396734</v>
      </c>
      <c r="AR12" s="170">
        <f t="shared" si="7"/>
        <v>604.81708404666767</v>
      </c>
      <c r="AS12" s="171"/>
      <c r="AT12" s="172">
        <f t="shared" ref="AT12:AT24" si="27">(O12-R12-U12)/12</f>
        <v>26394.5</v>
      </c>
      <c r="AU12" s="172">
        <f t="shared" si="8"/>
        <v>40.238155854728284</v>
      </c>
      <c r="AV12" s="173">
        <f t="shared" si="15"/>
        <v>398933.54166666669</v>
      </c>
      <c r="AW12" s="173">
        <f t="shared" si="9"/>
        <v>608.17026370122846</v>
      </c>
      <c r="AY12" s="175" t="s">
        <v>5</v>
      </c>
      <c r="AZ12" s="293"/>
      <c r="BA12" s="299">
        <f t="shared" si="16"/>
        <v>45625</v>
      </c>
      <c r="BB12" s="300">
        <f t="shared" si="10"/>
        <v>69.554864114568488</v>
      </c>
      <c r="BC12" s="176"/>
      <c r="BD12" s="291">
        <f t="shared" si="17"/>
        <v>7300</v>
      </c>
      <c r="BE12" s="191">
        <f t="shared" si="18"/>
        <v>11.128778258330957</v>
      </c>
      <c r="BG12" s="286">
        <f t="shared" si="19"/>
        <v>101388.88888888889</v>
      </c>
      <c r="BH12" s="288">
        <f t="shared" si="20"/>
        <v>154.56636469904109</v>
      </c>
      <c r="BJ12" s="243">
        <f t="shared" si="21"/>
        <v>656333.38888888888</v>
      </c>
      <c r="BK12" s="234">
        <f t="shared" si="22"/>
        <v>1000.5738011621019</v>
      </c>
      <c r="BL12" s="179"/>
      <c r="BM12" s="240">
        <f t="shared" si="23"/>
        <v>7876000.666666666</v>
      </c>
      <c r="BN12" s="192">
        <f t="shared" si="24"/>
        <v>12006.885613945222</v>
      </c>
      <c r="BO12" s="179"/>
    </row>
    <row r="13" spans="1:104" s="164" customFormat="1" ht="30" customHeight="1" thickBot="1" x14ac:dyDescent="0.3">
      <c r="A13" s="276" t="s">
        <v>120</v>
      </c>
      <c r="B13" s="253" t="str">
        <f>'[4]Par filière métier'!A8</f>
        <v>Responsable opérationnel confirmé</v>
      </c>
      <c r="C13" s="180"/>
      <c r="D13" s="181">
        <v>420000</v>
      </c>
      <c r="E13" s="150">
        <f>D13/655.957</f>
        <v>640.28587239712363</v>
      </c>
      <c r="F13" s="182"/>
      <c r="G13" s="183">
        <v>0</v>
      </c>
      <c r="H13" s="183">
        <v>0</v>
      </c>
      <c r="I13" s="183">
        <v>0</v>
      </c>
      <c r="J13" s="183">
        <v>0</v>
      </c>
      <c r="K13" s="183">
        <v>0</v>
      </c>
      <c r="L13" s="183">
        <v>0</v>
      </c>
      <c r="M13" s="183">
        <v>80000</v>
      </c>
      <c r="N13" s="184"/>
      <c r="O13" s="154">
        <f t="shared" si="25"/>
        <v>500000</v>
      </c>
      <c r="P13" s="154">
        <f>O13/655.957</f>
        <v>762.24508618705192</v>
      </c>
      <c r="Q13" s="155"/>
      <c r="R13" s="158">
        <f>O13*4%</f>
        <v>20000</v>
      </c>
      <c r="S13" s="157">
        <f t="shared" si="13"/>
        <v>384000</v>
      </c>
      <c r="T13" s="157">
        <f t="shared" si="14"/>
        <v>2000</v>
      </c>
      <c r="U13" s="228">
        <v>55750</v>
      </c>
      <c r="V13" s="194"/>
      <c r="W13" s="160">
        <f t="shared" si="0"/>
        <v>40000</v>
      </c>
      <c r="X13" s="160">
        <f t="shared" si="1"/>
        <v>50150</v>
      </c>
      <c r="Y13" s="160">
        <f t="shared" si="2"/>
        <v>11250</v>
      </c>
      <c r="Z13" s="195">
        <f t="shared" ref="Z13:Z24" si="28">15000/12</f>
        <v>1250</v>
      </c>
      <c r="AA13" s="195">
        <f t="shared" si="3"/>
        <v>37500</v>
      </c>
      <c r="AB13" s="195"/>
      <c r="AC13" s="195"/>
      <c r="AD13" s="162"/>
      <c r="AE13" s="154">
        <f t="shared" si="4"/>
        <v>422250</v>
      </c>
      <c r="AF13" s="154">
        <f t="shared" si="5"/>
        <v>585.40422619165588</v>
      </c>
      <c r="AH13" s="165">
        <v>3.5</v>
      </c>
      <c r="AI13" s="166"/>
      <c r="AJ13" s="167">
        <v>40000</v>
      </c>
      <c r="AK13" s="167">
        <f>'[4]Grille rémunération'!F15</f>
        <v>75000</v>
      </c>
      <c r="AL13" s="200">
        <v>12000</v>
      </c>
      <c r="AM13" s="167"/>
      <c r="AN13" s="167"/>
      <c r="AO13" s="167"/>
      <c r="AP13" s="188"/>
      <c r="AQ13" s="170">
        <f t="shared" si="6"/>
        <v>549250</v>
      </c>
      <c r="AR13" s="170">
        <f t="shared" si="7"/>
        <v>837.32622717647655</v>
      </c>
      <c r="AS13" s="171"/>
      <c r="AT13" s="172">
        <f t="shared" si="27"/>
        <v>35354.166666666664</v>
      </c>
      <c r="AU13" s="172">
        <f t="shared" si="8"/>
        <v>53.897079635809455</v>
      </c>
      <c r="AV13" s="173">
        <f>(AT13/12)+AQ13</f>
        <v>552196.1805555555</v>
      </c>
      <c r="AW13" s="173">
        <f t="shared" si="9"/>
        <v>841.81765047946055</v>
      </c>
      <c r="AY13" s="175" t="s">
        <v>5</v>
      </c>
      <c r="AZ13" s="293"/>
      <c r="BA13" s="299">
        <f t="shared" si="16"/>
        <v>52500</v>
      </c>
      <c r="BB13" s="300">
        <f t="shared" si="10"/>
        <v>80.035734049640453</v>
      </c>
      <c r="BC13" s="189"/>
      <c r="BD13" s="291">
        <f t="shared" si="17"/>
        <v>10000</v>
      </c>
      <c r="BE13" s="191">
        <f>BD13/655.957</f>
        <v>15.244901723741037</v>
      </c>
      <c r="BG13" s="286">
        <f t="shared" si="19"/>
        <v>116666.66666666666</v>
      </c>
      <c r="BH13" s="288">
        <f t="shared" si="20"/>
        <v>177.85718677697875</v>
      </c>
      <c r="BJ13" s="243">
        <f t="shared" si="21"/>
        <v>880270.83333333326</v>
      </c>
      <c r="BK13" s="234">
        <f>BJ13/655.957</f>
        <v>1341.9642344442293</v>
      </c>
      <c r="BL13" s="179"/>
      <c r="BM13" s="240">
        <f t="shared" si="23"/>
        <v>10563250</v>
      </c>
      <c r="BN13" s="192">
        <f t="shared" si="24"/>
        <v>16103.570813330753</v>
      </c>
      <c r="BO13" s="179"/>
      <c r="CV13" s="197"/>
      <c r="CW13" s="198"/>
      <c r="CY13" s="197"/>
      <c r="CZ13" s="198"/>
    </row>
    <row r="14" spans="1:104" s="164" customFormat="1" ht="30" customHeight="1" thickBot="1" x14ac:dyDescent="0.3">
      <c r="A14" s="276" t="s">
        <v>109</v>
      </c>
      <c r="B14" s="253" t="str">
        <f>+'[4]GSR Kondo'!B6</f>
        <v>Agent administratif</v>
      </c>
      <c r="C14" s="180"/>
      <c r="D14" s="181">
        <v>180000</v>
      </c>
      <c r="E14" s="150">
        <f>D14/655.957</f>
        <v>274.40823102733867</v>
      </c>
      <c r="F14" s="182"/>
      <c r="G14" s="183">
        <v>0</v>
      </c>
      <c r="H14" s="183">
        <v>0</v>
      </c>
      <c r="I14" s="183">
        <v>0</v>
      </c>
      <c r="J14" s="183">
        <v>0</v>
      </c>
      <c r="K14" s="183">
        <v>0</v>
      </c>
      <c r="L14" s="183">
        <v>0</v>
      </c>
      <c r="M14" s="183">
        <v>20000</v>
      </c>
      <c r="N14" s="184"/>
      <c r="O14" s="154">
        <f t="shared" si="25"/>
        <v>200000</v>
      </c>
      <c r="P14" s="154">
        <f>O14/655.957</f>
        <v>304.89803447482075</v>
      </c>
      <c r="Q14" s="155"/>
      <c r="R14" s="158">
        <f>O14*4%</f>
        <v>8000</v>
      </c>
      <c r="S14" s="157">
        <f t="shared" si="13"/>
        <v>153600</v>
      </c>
      <c r="T14" s="157">
        <f t="shared" si="14"/>
        <v>2000</v>
      </c>
      <c r="U14" s="228">
        <v>10866</v>
      </c>
      <c r="V14" s="194"/>
      <c r="W14" s="160">
        <f t="shared" si="0"/>
        <v>16000</v>
      </c>
      <c r="X14" s="160">
        <f t="shared" si="1"/>
        <v>20060</v>
      </c>
      <c r="Y14" s="160">
        <f t="shared" si="2"/>
        <v>4500</v>
      </c>
      <c r="Z14" s="195">
        <f t="shared" si="28"/>
        <v>1250</v>
      </c>
      <c r="AA14" s="195">
        <f t="shared" si="3"/>
        <v>15000</v>
      </c>
      <c r="AB14" s="195"/>
      <c r="AC14" s="195"/>
      <c r="AD14" s="162"/>
      <c r="AE14" s="154">
        <f t="shared" si="4"/>
        <v>179134</v>
      </c>
      <c r="AF14" s="154">
        <f t="shared" si="5"/>
        <v>234.16169047666236</v>
      </c>
      <c r="AH14" s="165">
        <v>3.5</v>
      </c>
      <c r="AI14" s="166"/>
      <c r="AJ14" s="167">
        <v>40000</v>
      </c>
      <c r="AK14" s="167">
        <v>55000</v>
      </c>
      <c r="AL14" s="200">
        <v>12000</v>
      </c>
      <c r="AM14" s="167"/>
      <c r="AN14" s="167"/>
      <c r="AO14" s="167"/>
      <c r="AP14" s="188"/>
      <c r="AQ14" s="170">
        <f t="shared" si="6"/>
        <v>286134</v>
      </c>
      <c r="AR14" s="170">
        <f t="shared" si="7"/>
        <v>436.2084709820918</v>
      </c>
      <c r="AS14" s="171"/>
      <c r="AT14" s="172">
        <f t="shared" si="27"/>
        <v>15094.5</v>
      </c>
      <c r="AU14" s="172">
        <f t="shared" si="8"/>
        <v>23.011416906900909</v>
      </c>
      <c r="AV14" s="173">
        <f>(AT14/12)+AQ14</f>
        <v>287391.875</v>
      </c>
      <c r="AW14" s="173">
        <f t="shared" si="9"/>
        <v>438.12608905766689</v>
      </c>
      <c r="AY14" s="175" t="s">
        <v>6</v>
      </c>
      <c r="AZ14" s="293">
        <v>3</v>
      </c>
      <c r="BA14" s="299">
        <f>((D14*25%)*3)/12</f>
        <v>11250</v>
      </c>
      <c r="BB14" s="300">
        <f t="shared" ref="BB14:BB23" si="29">+BA14/655.957</f>
        <v>17.150514439208667</v>
      </c>
      <c r="BC14" s="189"/>
      <c r="BD14" s="291">
        <f t="shared" si="17"/>
        <v>4000</v>
      </c>
      <c r="BE14" s="191">
        <f>BD14/655.957</f>
        <v>6.0979606894964151</v>
      </c>
      <c r="BG14" s="286">
        <f t="shared" si="19"/>
        <v>50000</v>
      </c>
      <c r="BH14" s="288">
        <f t="shared" si="20"/>
        <v>76.224508618705187</v>
      </c>
      <c r="BJ14" s="243">
        <f t="shared" si="21"/>
        <v>403594.5</v>
      </c>
      <c r="BK14" s="234">
        <f>BJ14/655.957</f>
        <v>615.27584887424018</v>
      </c>
      <c r="BM14" s="240">
        <f t="shared" si="23"/>
        <v>4843134</v>
      </c>
      <c r="BN14" s="192">
        <f t="shared" si="24"/>
        <v>7383.3101864908831</v>
      </c>
      <c r="CV14" s="197"/>
      <c r="CW14" s="198"/>
      <c r="CY14" s="197"/>
      <c r="CZ14" s="198"/>
    </row>
    <row r="15" spans="1:104" s="164" customFormat="1" ht="30" customHeight="1" thickBot="1" x14ac:dyDescent="0.3">
      <c r="A15" s="276" t="s">
        <v>84</v>
      </c>
      <c r="B15" s="253" t="str">
        <f>'[4]Par filière métier'!A18</f>
        <v>Agent technique</v>
      </c>
      <c r="C15" s="180"/>
      <c r="D15" s="181">
        <f>'[4]GI Nkié'!C50</f>
        <v>190000</v>
      </c>
      <c r="E15" s="150">
        <f t="shared" si="11"/>
        <v>289.65313275107974</v>
      </c>
      <c r="F15" s="182"/>
      <c r="G15" s="183">
        <v>0</v>
      </c>
      <c r="H15" s="183">
        <v>0</v>
      </c>
      <c r="I15" s="183">
        <v>0</v>
      </c>
      <c r="J15" s="183">
        <v>0</v>
      </c>
      <c r="K15" s="183">
        <v>0</v>
      </c>
      <c r="L15" s="183">
        <v>0</v>
      </c>
      <c r="M15" s="183">
        <v>0</v>
      </c>
      <c r="N15" s="184"/>
      <c r="O15" s="154">
        <f t="shared" si="25"/>
        <v>190000</v>
      </c>
      <c r="P15" s="154">
        <f t="shared" si="12"/>
        <v>289.65313275107974</v>
      </c>
      <c r="Q15" s="155"/>
      <c r="R15" s="156">
        <f t="shared" si="26"/>
        <v>7600</v>
      </c>
      <c r="S15" s="157">
        <f t="shared" si="13"/>
        <v>145920</v>
      </c>
      <c r="T15" s="157">
        <f t="shared" si="14"/>
        <v>2000</v>
      </c>
      <c r="U15" s="228">
        <v>9291</v>
      </c>
      <c r="V15" s="159"/>
      <c r="W15" s="160">
        <f t="shared" si="0"/>
        <v>15200</v>
      </c>
      <c r="X15" s="160">
        <f t="shared" si="1"/>
        <v>19057</v>
      </c>
      <c r="Y15" s="160">
        <f t="shared" si="2"/>
        <v>4275</v>
      </c>
      <c r="Z15" s="161">
        <f t="shared" si="28"/>
        <v>1250</v>
      </c>
      <c r="AA15" s="161">
        <f t="shared" si="3"/>
        <v>14250</v>
      </c>
      <c r="AB15" s="161"/>
      <c r="AC15" s="161"/>
      <c r="AD15" s="162"/>
      <c r="AE15" s="154">
        <f t="shared" si="4"/>
        <v>171109</v>
      </c>
      <c r="AF15" s="154">
        <f t="shared" si="5"/>
        <v>222.45360595282924</v>
      </c>
      <c r="AH15" s="165">
        <v>1</v>
      </c>
      <c r="AI15" s="166"/>
      <c r="AJ15" s="200">
        <v>40000</v>
      </c>
      <c r="AK15" s="200">
        <f>'[4]Grille rémunération'!F9</f>
        <v>25000</v>
      </c>
      <c r="AL15" s="200">
        <v>12000</v>
      </c>
      <c r="AM15" s="200"/>
      <c r="AN15" s="200"/>
      <c r="AO15" s="200"/>
      <c r="AP15" s="201"/>
      <c r="AQ15" s="170">
        <f t="shared" si="6"/>
        <v>248109</v>
      </c>
      <c r="AR15" s="170">
        <f t="shared" si="7"/>
        <v>378.23973217756651</v>
      </c>
      <c r="AS15" s="171"/>
      <c r="AT15" s="172">
        <f t="shared" si="27"/>
        <v>14425.75</v>
      </c>
      <c r="AU15" s="172">
        <f t="shared" si="8"/>
        <v>21.991914104125726</v>
      </c>
      <c r="AV15" s="173">
        <f t="shared" si="15"/>
        <v>249311.14583333334</v>
      </c>
      <c r="AW15" s="173">
        <f t="shared" si="9"/>
        <v>380.07239168624369</v>
      </c>
      <c r="AY15" s="175" t="s">
        <v>5</v>
      </c>
      <c r="AZ15" s="293"/>
      <c r="BA15" s="299">
        <f t="shared" si="16"/>
        <v>23750</v>
      </c>
      <c r="BB15" s="300">
        <f t="shared" si="29"/>
        <v>36.206641593884967</v>
      </c>
      <c r="BC15" s="176"/>
      <c r="BD15" s="291">
        <f t="shared" si="17"/>
        <v>3800</v>
      </c>
      <c r="BE15" s="191">
        <f t="shared" si="18"/>
        <v>5.7930626550215942</v>
      </c>
      <c r="BG15" s="286">
        <f t="shared" si="19"/>
        <v>52777.777777777774</v>
      </c>
      <c r="BH15" s="288">
        <f t="shared" si="20"/>
        <v>80.459203541966588</v>
      </c>
      <c r="BJ15" s="244">
        <f t="shared" si="21"/>
        <v>377253.52777777775</v>
      </c>
      <c r="BK15" s="236">
        <f t="shared" si="22"/>
        <v>575.11929559068312</v>
      </c>
      <c r="BL15" s="179"/>
      <c r="BM15" s="241">
        <f t="shared" si="23"/>
        <v>4527042.333333333</v>
      </c>
      <c r="BN15" s="202">
        <f t="shared" si="24"/>
        <v>6901.4315470881984</v>
      </c>
      <c r="BO15" s="179"/>
    </row>
    <row r="16" spans="1:104" s="164" customFormat="1" ht="30" customHeight="1" thickBot="1" x14ac:dyDescent="0.3">
      <c r="A16" s="276" t="s">
        <v>86</v>
      </c>
      <c r="B16" s="253" t="str">
        <f>'[4]Par filière métier'!A18</f>
        <v>Agent technique</v>
      </c>
      <c r="C16" s="180"/>
      <c r="D16" s="181">
        <f>'[4]GI Dake'!C50</f>
        <v>170000</v>
      </c>
      <c r="E16" s="150">
        <f t="shared" si="11"/>
        <v>259.16332930359766</v>
      </c>
      <c r="F16" s="182"/>
      <c r="G16" s="183">
        <v>0</v>
      </c>
      <c r="H16" s="183">
        <v>0</v>
      </c>
      <c r="I16" s="183">
        <v>0</v>
      </c>
      <c r="J16" s="183">
        <v>0</v>
      </c>
      <c r="K16" s="183">
        <v>0</v>
      </c>
      <c r="L16" s="183">
        <v>0</v>
      </c>
      <c r="M16" s="183">
        <v>0</v>
      </c>
      <c r="N16" s="184"/>
      <c r="O16" s="154">
        <f t="shared" si="25"/>
        <v>170000</v>
      </c>
      <c r="P16" s="154">
        <f t="shared" si="12"/>
        <v>259.16332930359766</v>
      </c>
      <c r="Q16" s="155"/>
      <c r="R16" s="156">
        <f t="shared" si="26"/>
        <v>6800</v>
      </c>
      <c r="S16" s="157">
        <f t="shared" si="13"/>
        <v>130560</v>
      </c>
      <c r="T16" s="157">
        <f t="shared" si="14"/>
        <v>2000</v>
      </c>
      <c r="U16" s="228">
        <v>7758</v>
      </c>
      <c r="V16" s="159"/>
      <c r="W16" s="160">
        <f t="shared" si="0"/>
        <v>13600</v>
      </c>
      <c r="X16" s="160">
        <f t="shared" si="1"/>
        <v>17051</v>
      </c>
      <c r="Y16" s="160">
        <f t="shared" si="2"/>
        <v>3825</v>
      </c>
      <c r="Z16" s="161">
        <f t="shared" si="28"/>
        <v>1250</v>
      </c>
      <c r="AA16" s="161">
        <f t="shared" si="3"/>
        <v>12750</v>
      </c>
      <c r="AB16" s="161"/>
      <c r="AC16" s="161"/>
      <c r="AD16" s="162"/>
      <c r="AE16" s="154">
        <f t="shared" si="4"/>
        <v>153442</v>
      </c>
      <c r="AF16" s="154">
        <f t="shared" si="5"/>
        <v>199.03743690516299</v>
      </c>
      <c r="AH16" s="165">
        <v>2</v>
      </c>
      <c r="AI16" s="166"/>
      <c r="AJ16" s="200">
        <v>40000</v>
      </c>
      <c r="AK16" s="200">
        <f>'[4]GI Dake'!B55</f>
        <v>30000</v>
      </c>
      <c r="AL16" s="200">
        <v>12000</v>
      </c>
      <c r="AM16" s="200"/>
      <c r="AN16" s="200"/>
      <c r="AO16" s="200"/>
      <c r="AP16" s="201"/>
      <c r="AQ16" s="170">
        <f t="shared" si="6"/>
        <v>235442</v>
      </c>
      <c r="AR16" s="170">
        <f t="shared" si="7"/>
        <v>358.92901516410376</v>
      </c>
      <c r="AS16" s="171"/>
      <c r="AT16" s="172">
        <f t="shared" si="27"/>
        <v>12953.5</v>
      </c>
      <c r="AU16" s="172">
        <f t="shared" si="8"/>
        <v>19.747483447847955</v>
      </c>
      <c r="AV16" s="173">
        <f t="shared" si="15"/>
        <v>236521.45833333334</v>
      </c>
      <c r="AW16" s="173">
        <f t="shared" si="9"/>
        <v>360.57463878475778</v>
      </c>
      <c r="AY16" s="175" t="s">
        <v>5</v>
      </c>
      <c r="AZ16" s="293"/>
      <c r="BA16" s="299">
        <f t="shared" si="16"/>
        <v>21250</v>
      </c>
      <c r="BB16" s="300">
        <f t="shared" si="29"/>
        <v>32.395416162949708</v>
      </c>
      <c r="BC16" s="176"/>
      <c r="BD16" s="291">
        <f t="shared" si="17"/>
        <v>3400</v>
      </c>
      <c r="BE16" s="191">
        <f t="shared" si="18"/>
        <v>5.1832665860719533</v>
      </c>
      <c r="BG16" s="286">
        <f t="shared" si="19"/>
        <v>47222.222222222226</v>
      </c>
      <c r="BH16" s="288">
        <f t="shared" si="20"/>
        <v>71.9898136954438</v>
      </c>
      <c r="BJ16" s="243">
        <f t="shared" si="21"/>
        <v>350825.72222222225</v>
      </c>
      <c r="BK16" s="234">
        <f t="shared" si="22"/>
        <v>534.83036574382504</v>
      </c>
      <c r="BL16" s="179"/>
      <c r="BM16" s="240">
        <f t="shared" si="23"/>
        <v>4209908.666666667</v>
      </c>
      <c r="BN16" s="192">
        <f t="shared" si="24"/>
        <v>6417.9643889259005</v>
      </c>
      <c r="BO16" s="179"/>
    </row>
    <row r="17" spans="1:104" s="164" customFormat="1" ht="27" customHeight="1" thickBot="1" x14ac:dyDescent="0.3">
      <c r="A17" s="276" t="s">
        <v>110</v>
      </c>
      <c r="B17" s="253" t="str">
        <f>+'[4]GI Koutouna'!A36</f>
        <v>Agent technique</v>
      </c>
      <c r="C17" s="180"/>
      <c r="D17" s="181">
        <f>'[4]GI Koutouna'!C50</f>
        <v>240000</v>
      </c>
      <c r="E17" s="150">
        <f t="shared" ref="E17:E24" si="30">D17/655.957</f>
        <v>365.8776413697849</v>
      </c>
      <c r="F17" s="182"/>
      <c r="G17" s="183">
        <v>0</v>
      </c>
      <c r="H17" s="183">
        <v>0</v>
      </c>
      <c r="I17" s="183">
        <v>0</v>
      </c>
      <c r="J17" s="183">
        <v>0</v>
      </c>
      <c r="K17" s="183">
        <v>0</v>
      </c>
      <c r="L17" s="183">
        <v>0</v>
      </c>
      <c r="M17" s="183">
        <v>0</v>
      </c>
      <c r="N17" s="184"/>
      <c r="O17" s="154">
        <f t="shared" si="25"/>
        <v>240000</v>
      </c>
      <c r="P17" s="154">
        <f t="shared" ref="P17:P24" si="31">O17/655.957</f>
        <v>365.8776413697849</v>
      </c>
      <c r="Q17" s="155"/>
      <c r="R17" s="158">
        <f t="shared" ref="R17:R24" si="32">O17*4%</f>
        <v>9600</v>
      </c>
      <c r="S17" s="157">
        <f t="shared" si="13"/>
        <v>184320</v>
      </c>
      <c r="T17" s="157">
        <f t="shared" si="14"/>
        <v>2000</v>
      </c>
      <c r="U17" s="228">
        <v>12383</v>
      </c>
      <c r="V17" s="194"/>
      <c r="W17" s="160">
        <f t="shared" si="0"/>
        <v>19200</v>
      </c>
      <c r="X17" s="160">
        <f t="shared" si="1"/>
        <v>24072</v>
      </c>
      <c r="Y17" s="160">
        <f t="shared" si="2"/>
        <v>5400</v>
      </c>
      <c r="Z17" s="195">
        <f t="shared" si="28"/>
        <v>1250</v>
      </c>
      <c r="AA17" s="195">
        <f t="shared" si="3"/>
        <v>18000</v>
      </c>
      <c r="AB17" s="195"/>
      <c r="AC17" s="195"/>
      <c r="AD17" s="162"/>
      <c r="AE17" s="154">
        <f t="shared" si="4"/>
        <v>216017</v>
      </c>
      <c r="AF17" s="154">
        <f t="shared" si="5"/>
        <v>280.99402857199482</v>
      </c>
      <c r="AH17" s="165">
        <v>2</v>
      </c>
      <c r="AI17" s="166"/>
      <c r="AJ17" s="200">
        <f>'[4]GI Koutouna'!B53</f>
        <v>40000</v>
      </c>
      <c r="AK17" s="200">
        <v>40000</v>
      </c>
      <c r="AL17" s="200">
        <v>12000</v>
      </c>
      <c r="AM17" s="200"/>
      <c r="AN17" s="200"/>
      <c r="AO17" s="200"/>
      <c r="AP17" s="201"/>
      <c r="AQ17" s="170">
        <f t="shared" si="6"/>
        <v>308017</v>
      </c>
      <c r="AR17" s="203">
        <f t="shared" si="7"/>
        <v>469.56888942415435</v>
      </c>
      <c r="AS17" s="171"/>
      <c r="AT17" s="172">
        <f t="shared" si="27"/>
        <v>18168.083333333332</v>
      </c>
      <c r="AU17" s="172">
        <f t="shared" si="8"/>
        <v>27.697064492540413</v>
      </c>
      <c r="AV17" s="173">
        <f t="shared" ref="AV17:AV24" si="33">(AT17/12)+AQ17</f>
        <v>309531.00694444444</v>
      </c>
      <c r="AW17" s="173">
        <f t="shared" si="9"/>
        <v>471.876978131866</v>
      </c>
      <c r="AY17" s="175" t="s">
        <v>5</v>
      </c>
      <c r="AZ17" s="293"/>
      <c r="BA17" s="299">
        <f t="shared" si="16"/>
        <v>30000</v>
      </c>
      <c r="BB17" s="300">
        <f t="shared" si="29"/>
        <v>45.734705171223112</v>
      </c>
      <c r="BC17" s="176"/>
      <c r="BD17" s="291">
        <f t="shared" si="17"/>
        <v>4800</v>
      </c>
      <c r="BE17" s="191">
        <f t="shared" ref="BE17:BE25" si="34">BD17/655.957</f>
        <v>7.3175528273956987</v>
      </c>
      <c r="BG17" s="286">
        <f t="shared" si="19"/>
        <v>66666.666666666672</v>
      </c>
      <c r="BH17" s="288">
        <f t="shared" si="20"/>
        <v>101.63267815827359</v>
      </c>
      <c r="BJ17" s="243">
        <f t="shared" si="21"/>
        <v>470884.75</v>
      </c>
      <c r="BK17" s="234">
        <f t="shared" ref="BK17:BK24" si="35">BJ17/655.957</f>
        <v>717.85917369583683</v>
      </c>
      <c r="BL17" s="179"/>
      <c r="BM17" s="240">
        <f t="shared" si="23"/>
        <v>5650617</v>
      </c>
      <c r="BN17" s="192">
        <f t="shared" si="24"/>
        <v>8614.3100843500415</v>
      </c>
      <c r="BO17" s="179"/>
      <c r="CV17" s="197"/>
      <c r="CW17" s="198"/>
      <c r="CY17" s="197"/>
      <c r="CZ17" s="198"/>
    </row>
    <row r="18" spans="1:104" s="164" customFormat="1" ht="25" customHeight="1" thickBot="1" x14ac:dyDescent="0.3">
      <c r="A18" s="276" t="s">
        <v>119</v>
      </c>
      <c r="B18" s="253" t="str">
        <f>'[4]Par filière métier'!A31</f>
        <v>Assistant administratif</v>
      </c>
      <c r="C18" s="204"/>
      <c r="D18" s="181">
        <v>320000</v>
      </c>
      <c r="E18" s="150">
        <f t="shared" si="30"/>
        <v>487.8368551597132</v>
      </c>
      <c r="F18" s="205"/>
      <c r="G18" s="183">
        <v>0</v>
      </c>
      <c r="H18" s="183">
        <v>0</v>
      </c>
      <c r="I18" s="183">
        <v>0</v>
      </c>
      <c r="J18" s="183">
        <v>0</v>
      </c>
      <c r="K18" s="183">
        <v>0</v>
      </c>
      <c r="L18" s="183">
        <v>0</v>
      </c>
      <c r="M18" s="183">
        <v>0</v>
      </c>
      <c r="N18" s="184"/>
      <c r="O18" s="154">
        <f t="shared" si="25"/>
        <v>320000</v>
      </c>
      <c r="P18" s="154">
        <f t="shared" si="31"/>
        <v>487.8368551597132</v>
      </c>
      <c r="Q18" s="155"/>
      <c r="R18" s="158">
        <f t="shared" si="32"/>
        <v>12800</v>
      </c>
      <c r="S18" s="157">
        <f t="shared" si="13"/>
        <v>245760</v>
      </c>
      <c r="T18" s="157">
        <f t="shared" si="14"/>
        <v>2000</v>
      </c>
      <c r="U18" s="228">
        <v>34625</v>
      </c>
      <c r="V18" s="194"/>
      <c r="W18" s="160">
        <f t="shared" si="0"/>
        <v>25600</v>
      </c>
      <c r="X18" s="160">
        <f t="shared" si="1"/>
        <v>32096</v>
      </c>
      <c r="Y18" s="160">
        <f t="shared" si="2"/>
        <v>7200</v>
      </c>
      <c r="Z18" s="195">
        <f t="shared" si="28"/>
        <v>1250</v>
      </c>
      <c r="AA18" s="195">
        <f t="shared" si="3"/>
        <v>24000</v>
      </c>
      <c r="AB18" s="195"/>
      <c r="AC18" s="195"/>
      <c r="AD18" s="162"/>
      <c r="AE18" s="154">
        <f t="shared" si="4"/>
        <v>270575</v>
      </c>
      <c r="AF18" s="154">
        <f t="shared" si="5"/>
        <v>374.65870476265974</v>
      </c>
      <c r="AH18" s="165">
        <v>2</v>
      </c>
      <c r="AI18" s="166"/>
      <c r="AJ18" s="200">
        <f>'[4]GSI Serge'!B53</f>
        <v>40000</v>
      </c>
      <c r="AK18" s="200">
        <v>30000</v>
      </c>
      <c r="AL18" s="200">
        <v>12000</v>
      </c>
      <c r="AM18" s="200"/>
      <c r="AN18" s="200"/>
      <c r="AO18" s="200"/>
      <c r="AP18" s="201"/>
      <c r="AQ18" s="170">
        <f t="shared" si="6"/>
        <v>352575</v>
      </c>
      <c r="AR18" s="206">
        <f t="shared" si="7"/>
        <v>537.49712252479969</v>
      </c>
      <c r="AS18" s="171"/>
      <c r="AT18" s="172">
        <f t="shared" si="27"/>
        <v>22714.583333333332</v>
      </c>
      <c r="AU18" s="172">
        <f t="shared" si="8"/>
        <v>34.628159061239273</v>
      </c>
      <c r="AV18" s="173">
        <f t="shared" si="33"/>
        <v>354467.88194444444</v>
      </c>
      <c r="AW18" s="173">
        <f t="shared" si="9"/>
        <v>540.3828024465696</v>
      </c>
      <c r="AY18" s="175" t="s">
        <v>6</v>
      </c>
      <c r="AZ18" s="293">
        <v>3</v>
      </c>
      <c r="BA18" s="299">
        <f t="shared" ref="BA18:BA23" si="36">((D18*25%)*3)/12</f>
        <v>20000</v>
      </c>
      <c r="BB18" s="300">
        <f t="shared" si="29"/>
        <v>30.489803447482075</v>
      </c>
      <c r="BC18" s="176"/>
      <c r="BD18" s="291">
        <f t="shared" si="17"/>
        <v>6400</v>
      </c>
      <c r="BE18" s="191">
        <f t="shared" si="34"/>
        <v>9.7567371031942649</v>
      </c>
      <c r="BG18" s="286">
        <f t="shared" si="19"/>
        <v>88888.888888888891</v>
      </c>
      <c r="BH18" s="288">
        <f t="shared" si="20"/>
        <v>135.5102375443648</v>
      </c>
      <c r="BJ18" s="244">
        <f t="shared" si="21"/>
        <v>565253.47222222225</v>
      </c>
      <c r="BK18" s="236">
        <f t="shared" si="35"/>
        <v>861.72336330311634</v>
      </c>
      <c r="BL18" s="179"/>
      <c r="BM18" s="241">
        <f t="shared" si="23"/>
        <v>6783041.666666667</v>
      </c>
      <c r="BN18" s="202">
        <f t="shared" si="24"/>
        <v>10340.680359637396</v>
      </c>
      <c r="BO18" s="179"/>
    </row>
    <row r="19" spans="1:104" s="164" customFormat="1" ht="25" customHeight="1" thickBot="1" x14ac:dyDescent="0.3">
      <c r="A19" s="276" t="s">
        <v>121</v>
      </c>
      <c r="B19" s="253" t="s">
        <v>122</v>
      </c>
      <c r="C19" s="204"/>
      <c r="D19" s="181">
        <v>55000</v>
      </c>
      <c r="E19" s="150">
        <f t="shared" si="30"/>
        <v>83.846959480575705</v>
      </c>
      <c r="F19" s="205"/>
      <c r="G19" s="183">
        <v>0</v>
      </c>
      <c r="H19" s="183">
        <v>0</v>
      </c>
      <c r="I19" s="183">
        <v>0</v>
      </c>
      <c r="J19" s="183">
        <v>0</v>
      </c>
      <c r="K19" s="183">
        <v>0</v>
      </c>
      <c r="L19" s="183">
        <v>0</v>
      </c>
      <c r="M19" s="183">
        <v>0</v>
      </c>
      <c r="N19" s="184"/>
      <c r="O19" s="154">
        <f t="shared" si="25"/>
        <v>55000</v>
      </c>
      <c r="P19" s="154">
        <f t="shared" si="31"/>
        <v>83.846959480575705</v>
      </c>
      <c r="Q19" s="155"/>
      <c r="R19" s="158">
        <f t="shared" si="32"/>
        <v>2200</v>
      </c>
      <c r="S19" s="157">
        <f t="shared" si="13"/>
        <v>42240</v>
      </c>
      <c r="T19" s="157">
        <f t="shared" si="14"/>
        <v>2000</v>
      </c>
      <c r="U19" s="228">
        <v>422</v>
      </c>
      <c r="V19" s="194"/>
      <c r="W19" s="160">
        <f t="shared" si="0"/>
        <v>4400</v>
      </c>
      <c r="X19" s="160">
        <f t="shared" si="1"/>
        <v>5516.5</v>
      </c>
      <c r="Y19" s="160">
        <f t="shared" si="2"/>
        <v>1237.5</v>
      </c>
      <c r="Z19" s="195">
        <f t="shared" si="28"/>
        <v>1250</v>
      </c>
      <c r="AA19" s="195">
        <f t="shared" si="3"/>
        <v>4125</v>
      </c>
      <c r="AB19" s="195">
        <f>(169964/2)/12</f>
        <v>7081.833333333333</v>
      </c>
      <c r="AC19" s="195"/>
      <c r="AD19" s="162"/>
      <c r="AE19" s="154">
        <f t="shared" si="4"/>
        <v>50378</v>
      </c>
      <c r="AF19" s="154">
        <f t="shared" si="5"/>
        <v>64.394464881082143</v>
      </c>
      <c r="AH19" s="165">
        <v>3</v>
      </c>
      <c r="AI19" s="166"/>
      <c r="AJ19" s="200">
        <v>25000</v>
      </c>
      <c r="AK19" s="200">
        <v>30000</v>
      </c>
      <c r="AL19" s="200"/>
      <c r="AM19" s="200"/>
      <c r="AN19" s="200"/>
      <c r="AO19" s="200"/>
      <c r="AP19" s="201"/>
      <c r="AQ19" s="170">
        <f t="shared" si="6"/>
        <v>105378</v>
      </c>
      <c r="AR19" s="206">
        <f t="shared" si="7"/>
        <v>160.6477253844383</v>
      </c>
      <c r="AS19" s="171"/>
      <c r="AT19" s="172">
        <f t="shared" si="27"/>
        <v>4364.833333333333</v>
      </c>
      <c r="AU19" s="172">
        <f t="shared" si="8"/>
        <v>6.6541455207175666</v>
      </c>
      <c r="AV19" s="173">
        <f t="shared" si="33"/>
        <v>105741.73611111111</v>
      </c>
      <c r="AW19" s="173">
        <f t="shared" si="9"/>
        <v>161.20223751116478</v>
      </c>
      <c r="AY19" s="175" t="s">
        <v>6</v>
      </c>
      <c r="AZ19" s="293">
        <v>3</v>
      </c>
      <c r="BA19" s="299">
        <f t="shared" si="36"/>
        <v>3437.5</v>
      </c>
      <c r="BB19" s="300">
        <f t="shared" si="29"/>
        <v>5.2404349675359816</v>
      </c>
      <c r="BC19" s="176"/>
      <c r="BD19" s="291">
        <f t="shared" si="17"/>
        <v>1100</v>
      </c>
      <c r="BE19" s="191">
        <f t="shared" si="34"/>
        <v>1.6769391896115142</v>
      </c>
      <c r="BG19" s="286">
        <f t="shared" si="19"/>
        <v>15277.777777777777</v>
      </c>
      <c r="BH19" s="288">
        <f t="shared" si="20"/>
        <v>23.290822077937698</v>
      </c>
      <c r="BJ19" s="243">
        <f t="shared" si="21"/>
        <v>139555.11111111109</v>
      </c>
      <c r="BK19" s="234">
        <f t="shared" si="35"/>
        <v>212.75039539346497</v>
      </c>
      <c r="BL19" s="179"/>
      <c r="BM19" s="240">
        <f t="shared" si="23"/>
        <v>1674661.333333333</v>
      </c>
      <c r="BN19" s="192">
        <f t="shared" si="24"/>
        <v>2553.0047447215793</v>
      </c>
      <c r="BO19" s="179"/>
    </row>
    <row r="20" spans="1:104" s="164" customFormat="1" ht="25" customHeight="1" thickBot="1" x14ac:dyDescent="0.3">
      <c r="A20" s="276" t="s">
        <v>123</v>
      </c>
      <c r="B20" s="253" t="s">
        <v>122</v>
      </c>
      <c r="C20" s="204"/>
      <c r="D20" s="181">
        <v>55000</v>
      </c>
      <c r="E20" s="150">
        <f t="shared" si="30"/>
        <v>83.846959480575705</v>
      </c>
      <c r="F20" s="205"/>
      <c r="G20" s="183">
        <v>0</v>
      </c>
      <c r="H20" s="183">
        <v>0</v>
      </c>
      <c r="I20" s="183">
        <v>0</v>
      </c>
      <c r="J20" s="183">
        <v>0</v>
      </c>
      <c r="K20" s="183">
        <v>0</v>
      </c>
      <c r="L20" s="183">
        <v>0</v>
      </c>
      <c r="M20" s="183">
        <v>0</v>
      </c>
      <c r="N20" s="184"/>
      <c r="O20" s="154">
        <f t="shared" si="25"/>
        <v>55000</v>
      </c>
      <c r="P20" s="154">
        <f t="shared" si="31"/>
        <v>83.846959480575705</v>
      </c>
      <c r="Q20" s="155"/>
      <c r="R20" s="158">
        <f t="shared" si="32"/>
        <v>2200</v>
      </c>
      <c r="S20" s="157">
        <f t="shared" si="13"/>
        <v>42240</v>
      </c>
      <c r="T20" s="157">
        <f t="shared" si="14"/>
        <v>2000</v>
      </c>
      <c r="U20" s="228">
        <v>422</v>
      </c>
      <c r="V20" s="194"/>
      <c r="W20" s="160">
        <f t="shared" si="0"/>
        <v>4400</v>
      </c>
      <c r="X20" s="160">
        <f t="shared" si="1"/>
        <v>5516.5</v>
      </c>
      <c r="Y20" s="160">
        <f t="shared" si="2"/>
        <v>1237.5</v>
      </c>
      <c r="Z20" s="195">
        <f t="shared" si="28"/>
        <v>1250</v>
      </c>
      <c r="AA20" s="195">
        <f t="shared" si="3"/>
        <v>4125</v>
      </c>
      <c r="AB20" s="195">
        <f>(169964/2)/12</f>
        <v>7081.833333333333</v>
      </c>
      <c r="AC20" s="195"/>
      <c r="AD20" s="162"/>
      <c r="AE20" s="154">
        <f t="shared" si="4"/>
        <v>50378</v>
      </c>
      <c r="AF20" s="154">
        <f t="shared" si="5"/>
        <v>64.394464881082143</v>
      </c>
      <c r="AH20" s="165">
        <v>4</v>
      </c>
      <c r="AI20" s="166"/>
      <c r="AJ20" s="200">
        <v>25000</v>
      </c>
      <c r="AK20" s="200">
        <v>30000</v>
      </c>
      <c r="AL20" s="200"/>
      <c r="AM20" s="200"/>
      <c r="AN20" s="200"/>
      <c r="AO20" s="200"/>
      <c r="AP20" s="201"/>
      <c r="AQ20" s="170">
        <f t="shared" si="6"/>
        <v>105378</v>
      </c>
      <c r="AR20" s="206">
        <f t="shared" si="7"/>
        <v>160.6477253844383</v>
      </c>
      <c r="AS20" s="171"/>
      <c r="AT20" s="172">
        <f t="shared" si="27"/>
        <v>4364.833333333333</v>
      </c>
      <c r="AU20" s="172">
        <f t="shared" si="8"/>
        <v>6.6541455207175666</v>
      </c>
      <c r="AV20" s="173">
        <f t="shared" si="33"/>
        <v>105741.73611111111</v>
      </c>
      <c r="AW20" s="173">
        <f t="shared" si="9"/>
        <v>161.20223751116478</v>
      </c>
      <c r="AY20" s="175" t="s">
        <v>6</v>
      </c>
      <c r="AZ20" s="293">
        <v>3</v>
      </c>
      <c r="BA20" s="299">
        <f t="shared" si="36"/>
        <v>3437.5</v>
      </c>
      <c r="BB20" s="300">
        <f t="shared" si="29"/>
        <v>5.2404349675359816</v>
      </c>
      <c r="BC20" s="176"/>
      <c r="BD20" s="291">
        <f t="shared" si="17"/>
        <v>1100</v>
      </c>
      <c r="BE20" s="191">
        <f t="shared" si="34"/>
        <v>1.6769391896115142</v>
      </c>
      <c r="BG20" s="286">
        <f t="shared" si="19"/>
        <v>15277.777777777777</v>
      </c>
      <c r="BH20" s="288">
        <f t="shared" si="20"/>
        <v>23.290822077937698</v>
      </c>
      <c r="BJ20" s="243">
        <f t="shared" si="21"/>
        <v>139555.11111111109</v>
      </c>
      <c r="BK20" s="234">
        <f t="shared" si="35"/>
        <v>212.75039539346497</v>
      </c>
      <c r="BL20" s="179"/>
      <c r="BM20" s="240">
        <f t="shared" si="23"/>
        <v>1674661.333333333</v>
      </c>
      <c r="BN20" s="192">
        <f t="shared" si="24"/>
        <v>2553.0047447215793</v>
      </c>
      <c r="BO20" s="179"/>
    </row>
    <row r="21" spans="1:104" s="164" customFormat="1" ht="25" customHeight="1" thickBot="1" x14ac:dyDescent="0.3">
      <c r="A21" s="276" t="s">
        <v>127</v>
      </c>
      <c r="B21" s="253" t="e">
        <f>+#REF!</f>
        <v>#REF!</v>
      </c>
      <c r="C21" s="204"/>
      <c r="D21" s="181" t="e">
        <f>#REF!</f>
        <v>#REF!</v>
      </c>
      <c r="E21" s="150" t="e">
        <f t="shared" si="30"/>
        <v>#REF!</v>
      </c>
      <c r="F21" s="205"/>
      <c r="G21" s="183">
        <v>0</v>
      </c>
      <c r="H21" s="183">
        <v>0</v>
      </c>
      <c r="I21" s="183">
        <v>0</v>
      </c>
      <c r="J21" s="183">
        <v>0</v>
      </c>
      <c r="K21" s="183">
        <v>0</v>
      </c>
      <c r="L21" s="183">
        <v>0</v>
      </c>
      <c r="M21" s="183">
        <v>0</v>
      </c>
      <c r="N21" s="184"/>
      <c r="O21" s="154" t="e">
        <f>SUM(D21,G21:M21)</f>
        <v>#REF!</v>
      </c>
      <c r="P21" s="154" t="e">
        <f t="shared" si="31"/>
        <v>#REF!</v>
      </c>
      <c r="Q21" s="155"/>
      <c r="R21" s="158" t="e">
        <f t="shared" si="32"/>
        <v>#REF!</v>
      </c>
      <c r="S21" s="157" t="e">
        <f>(O21-R21)*80%</f>
        <v>#REF!</v>
      </c>
      <c r="T21" s="157">
        <f t="shared" si="14"/>
        <v>2000</v>
      </c>
      <c r="U21" s="228">
        <v>5491</v>
      </c>
      <c r="V21" s="194"/>
      <c r="W21" s="160" t="e">
        <f t="shared" si="0"/>
        <v>#REF!</v>
      </c>
      <c r="X21" s="160" t="e">
        <f t="shared" si="1"/>
        <v>#REF!</v>
      </c>
      <c r="Y21" s="160" t="e">
        <f t="shared" si="2"/>
        <v>#REF!</v>
      </c>
      <c r="Z21" s="195">
        <f t="shared" si="28"/>
        <v>1250</v>
      </c>
      <c r="AA21" s="195" t="e">
        <f t="shared" si="3"/>
        <v>#REF!</v>
      </c>
      <c r="AB21" s="195"/>
      <c r="AC21" s="195"/>
      <c r="AD21" s="162"/>
      <c r="AE21" s="154" t="e">
        <f t="shared" si="4"/>
        <v>#REF!</v>
      </c>
      <c r="AF21" s="154" t="e">
        <f t="shared" si="5"/>
        <v>#REF!</v>
      </c>
      <c r="AH21" s="165">
        <v>2.5</v>
      </c>
      <c r="AI21" s="166"/>
      <c r="AJ21" s="200" t="e">
        <f>#REF!</f>
        <v>#REF!</v>
      </c>
      <c r="AK21" s="200" t="e">
        <f>#REF!</f>
        <v>#REF!</v>
      </c>
      <c r="AL21" s="200" t="e">
        <f>#REF!</f>
        <v>#REF!</v>
      </c>
      <c r="AM21" s="200"/>
      <c r="AN21" s="200"/>
      <c r="AO21" s="200"/>
      <c r="AP21" s="201"/>
      <c r="AQ21" s="170" t="e">
        <f t="shared" si="6"/>
        <v>#REF!</v>
      </c>
      <c r="AR21" s="206" t="e">
        <f t="shared" si="7"/>
        <v>#REF!</v>
      </c>
      <c r="AS21" s="171"/>
      <c r="AT21" s="172" t="e">
        <f t="shared" si="27"/>
        <v>#REF!</v>
      </c>
      <c r="AU21" s="172" t="e">
        <f t="shared" si="8"/>
        <v>#REF!</v>
      </c>
      <c r="AV21" s="173" t="e">
        <f t="shared" si="33"/>
        <v>#REF!</v>
      </c>
      <c r="AW21" s="173" t="e">
        <f t="shared" si="9"/>
        <v>#REF!</v>
      </c>
      <c r="AY21" s="175" t="s">
        <v>6</v>
      </c>
      <c r="AZ21" s="293">
        <v>3</v>
      </c>
      <c r="BA21" s="299" t="e">
        <f t="shared" si="36"/>
        <v>#REF!</v>
      </c>
      <c r="BB21" s="300" t="e">
        <f t="shared" si="29"/>
        <v>#REF!</v>
      </c>
      <c r="BC21" s="176"/>
      <c r="BD21" s="291" t="e">
        <f t="shared" si="17"/>
        <v>#REF!</v>
      </c>
      <c r="BE21" s="191" t="e">
        <f t="shared" si="34"/>
        <v>#REF!</v>
      </c>
      <c r="BG21" s="286" t="e">
        <f t="shared" si="19"/>
        <v>#REF!</v>
      </c>
      <c r="BH21" s="288" t="e">
        <f t="shared" si="20"/>
        <v>#REF!</v>
      </c>
      <c r="BJ21" s="243" t="e">
        <f t="shared" si="21"/>
        <v>#REF!</v>
      </c>
      <c r="BK21" s="234" t="e">
        <f t="shared" si="35"/>
        <v>#REF!</v>
      </c>
      <c r="BL21" s="179"/>
      <c r="BM21" s="240" t="e">
        <f>BJ21*12</f>
        <v>#REF!</v>
      </c>
      <c r="BN21" s="192" t="e">
        <f>BM21/655.957</f>
        <v>#REF!</v>
      </c>
      <c r="BO21" s="179"/>
    </row>
    <row r="22" spans="1:104" s="259" customFormat="1" ht="27.65" customHeight="1" thickBot="1" x14ac:dyDescent="0.3">
      <c r="A22" s="276" t="s">
        <v>140</v>
      </c>
      <c r="B22" s="252" t="e">
        <f>#REF!</f>
        <v>#REF!</v>
      </c>
      <c r="C22" s="255"/>
      <c r="D22" s="150" t="e">
        <f>#REF!</f>
        <v>#REF!</v>
      </c>
      <c r="E22" s="150" t="e">
        <f t="shared" si="30"/>
        <v>#REF!</v>
      </c>
      <c r="F22" s="256"/>
      <c r="G22" s="152">
        <v>0</v>
      </c>
      <c r="H22" s="152">
        <v>0</v>
      </c>
      <c r="I22" s="152">
        <v>0</v>
      </c>
      <c r="J22" s="152">
        <v>0</v>
      </c>
      <c r="K22" s="152">
        <v>0</v>
      </c>
      <c r="L22" s="152"/>
      <c r="M22" s="152">
        <v>0</v>
      </c>
      <c r="N22" s="153"/>
      <c r="O22" s="257" t="e">
        <f>SUM(D22,G22:M22)</f>
        <v>#REF!</v>
      </c>
      <c r="P22" s="257" t="e">
        <f t="shared" si="31"/>
        <v>#REF!</v>
      </c>
      <c r="Q22" s="258"/>
      <c r="R22" s="158" t="e">
        <f t="shared" si="32"/>
        <v>#REF!</v>
      </c>
      <c r="S22" s="157" t="e">
        <f>(O22-R22)*80%</f>
        <v>#REF!</v>
      </c>
      <c r="T22" s="157">
        <f t="shared" si="14"/>
        <v>2000</v>
      </c>
      <c r="U22" s="158">
        <v>27000</v>
      </c>
      <c r="V22" s="194"/>
      <c r="W22" s="225" t="e">
        <f t="shared" si="0"/>
        <v>#REF!</v>
      </c>
      <c r="X22" s="225" t="e">
        <f t="shared" si="1"/>
        <v>#REF!</v>
      </c>
      <c r="Y22" s="225" t="e">
        <f t="shared" si="2"/>
        <v>#REF!</v>
      </c>
      <c r="Z22" s="195">
        <f t="shared" si="28"/>
        <v>1250</v>
      </c>
      <c r="AA22" s="195" t="e">
        <f t="shared" si="3"/>
        <v>#REF!</v>
      </c>
      <c r="AB22" s="195"/>
      <c r="AC22" s="195"/>
      <c r="AD22" s="194"/>
      <c r="AE22" s="257" t="e">
        <f t="shared" si="4"/>
        <v>#REF!</v>
      </c>
      <c r="AF22" s="257" t="e">
        <f t="shared" si="5"/>
        <v>#REF!</v>
      </c>
      <c r="AH22" s="254">
        <v>2</v>
      </c>
      <c r="AI22" s="260"/>
      <c r="AJ22" s="200" t="e">
        <f>+#REF!</f>
        <v>#REF!</v>
      </c>
      <c r="AK22" s="200" t="e">
        <f>#REF!</f>
        <v>#REF!</v>
      </c>
      <c r="AL22" s="200" t="e">
        <f>#REF!</f>
        <v>#REF!</v>
      </c>
      <c r="AM22" s="261"/>
      <c r="AN22" s="261"/>
      <c r="AO22" s="261"/>
      <c r="AP22" s="262"/>
      <c r="AQ22" s="263" t="e">
        <f t="shared" si="6"/>
        <v>#REF!</v>
      </c>
      <c r="AR22" s="264" t="e">
        <f t="shared" si="7"/>
        <v>#REF!</v>
      </c>
      <c r="AS22" s="265"/>
      <c r="AT22" s="266" t="e">
        <f t="shared" si="27"/>
        <v>#REF!</v>
      </c>
      <c r="AU22" s="266" t="e">
        <f t="shared" si="8"/>
        <v>#REF!</v>
      </c>
      <c r="AV22" s="267" t="e">
        <f t="shared" si="33"/>
        <v>#REF!</v>
      </c>
      <c r="AW22" s="267" t="e">
        <f t="shared" si="9"/>
        <v>#REF!</v>
      </c>
      <c r="AY22" s="268" t="s">
        <v>6</v>
      </c>
      <c r="AZ22" s="294">
        <v>3</v>
      </c>
      <c r="BA22" s="299" t="e">
        <f t="shared" si="36"/>
        <v>#REF!</v>
      </c>
      <c r="BB22" s="300" t="e">
        <f t="shared" si="29"/>
        <v>#REF!</v>
      </c>
      <c r="BC22" s="214"/>
      <c r="BD22" s="291" t="e">
        <f t="shared" si="17"/>
        <v>#REF!</v>
      </c>
      <c r="BE22" s="269" t="e">
        <f t="shared" si="34"/>
        <v>#REF!</v>
      </c>
      <c r="BG22" s="286" t="e">
        <f t="shared" si="19"/>
        <v>#REF!</v>
      </c>
      <c r="BH22" s="289" t="e">
        <f t="shared" si="20"/>
        <v>#REF!</v>
      </c>
      <c r="BJ22" s="243" t="e">
        <f t="shared" si="21"/>
        <v>#REF!</v>
      </c>
      <c r="BK22" s="234" t="e">
        <f t="shared" si="35"/>
        <v>#REF!</v>
      </c>
      <c r="BL22" s="270"/>
      <c r="BM22" s="271" t="e">
        <f>BJ22*12</f>
        <v>#REF!</v>
      </c>
      <c r="BN22" s="272" t="e">
        <f>BM22/655.957</f>
        <v>#REF!</v>
      </c>
      <c r="BO22" s="270"/>
    </row>
    <row r="23" spans="1:104" s="164" customFormat="1" ht="25" customHeight="1" thickBot="1" x14ac:dyDescent="0.3">
      <c r="A23" s="276" t="s">
        <v>128</v>
      </c>
      <c r="B23" s="253" t="e">
        <f>#REF!</f>
        <v>#REF!</v>
      </c>
      <c r="C23" s="204"/>
      <c r="D23" s="181" t="e">
        <f>#REF!</f>
        <v>#REF!</v>
      </c>
      <c r="E23" s="150" t="e">
        <f t="shared" si="30"/>
        <v>#REF!</v>
      </c>
      <c r="F23" s="205"/>
      <c r="G23" s="183">
        <v>0</v>
      </c>
      <c r="H23" s="183">
        <v>0</v>
      </c>
      <c r="I23" s="183">
        <v>0</v>
      </c>
      <c r="J23" s="183">
        <v>0</v>
      </c>
      <c r="K23" s="183">
        <v>0</v>
      </c>
      <c r="L23" s="183">
        <v>10000</v>
      </c>
      <c r="M23" s="183">
        <v>0</v>
      </c>
      <c r="N23" s="184"/>
      <c r="O23" s="154" t="e">
        <f>SUM(D23,G23:M23)</f>
        <v>#REF!</v>
      </c>
      <c r="P23" s="154" t="e">
        <f t="shared" si="31"/>
        <v>#REF!</v>
      </c>
      <c r="Q23" s="155"/>
      <c r="R23" s="158" t="e">
        <f t="shared" si="32"/>
        <v>#REF!</v>
      </c>
      <c r="S23" s="157" t="e">
        <f>(O23-R23)*80%</f>
        <v>#REF!</v>
      </c>
      <c r="T23" s="157">
        <f t="shared" si="14"/>
        <v>2000</v>
      </c>
      <c r="U23" s="228">
        <v>67250</v>
      </c>
      <c r="V23" s="194"/>
      <c r="W23" s="160" t="e">
        <f t="shared" si="0"/>
        <v>#REF!</v>
      </c>
      <c r="X23" s="160" t="e">
        <f t="shared" si="1"/>
        <v>#REF!</v>
      </c>
      <c r="Y23" s="160" t="e">
        <f t="shared" si="2"/>
        <v>#REF!</v>
      </c>
      <c r="Z23" s="195">
        <f t="shared" si="28"/>
        <v>1250</v>
      </c>
      <c r="AA23" s="195" t="e">
        <f t="shared" si="3"/>
        <v>#REF!</v>
      </c>
      <c r="AB23" s="195"/>
      <c r="AC23" s="195"/>
      <c r="AD23" s="162"/>
      <c r="AE23" s="154" t="e">
        <f t="shared" si="4"/>
        <v>#REF!</v>
      </c>
      <c r="AF23" s="154" t="e">
        <f t="shared" si="5"/>
        <v>#REF!</v>
      </c>
      <c r="AH23" s="165">
        <v>2.5</v>
      </c>
      <c r="AI23" s="166"/>
      <c r="AJ23" s="200" t="e">
        <f>+#REF!</f>
        <v>#REF!</v>
      </c>
      <c r="AK23" s="200" t="e">
        <f>+#REF!</f>
        <v>#REF!</v>
      </c>
      <c r="AL23" s="200" t="e">
        <f>+#REF!</f>
        <v>#REF!</v>
      </c>
      <c r="AM23" s="200"/>
      <c r="AN23" s="200"/>
      <c r="AO23" s="200"/>
      <c r="AP23" s="201"/>
      <c r="AQ23" s="170" t="e">
        <f t="shared" si="6"/>
        <v>#REF!</v>
      </c>
      <c r="AR23" s="206" t="e">
        <f t="shared" si="7"/>
        <v>#REF!</v>
      </c>
      <c r="AS23" s="171"/>
      <c r="AT23" s="172" t="e">
        <f t="shared" si="27"/>
        <v>#REF!</v>
      </c>
      <c r="AU23" s="172" t="e">
        <f t="shared" si="8"/>
        <v>#REF!</v>
      </c>
      <c r="AV23" s="173" t="e">
        <f t="shared" si="33"/>
        <v>#REF!</v>
      </c>
      <c r="AW23" s="173" t="e">
        <f t="shared" si="9"/>
        <v>#REF!</v>
      </c>
      <c r="AY23" s="175" t="s">
        <v>6</v>
      </c>
      <c r="AZ23" s="293">
        <v>3</v>
      </c>
      <c r="BA23" s="301" t="e">
        <f t="shared" si="36"/>
        <v>#REF!</v>
      </c>
      <c r="BB23" s="302" t="e">
        <f t="shared" si="29"/>
        <v>#REF!</v>
      </c>
      <c r="BC23" s="176"/>
      <c r="BD23" s="291" t="e">
        <f t="shared" si="17"/>
        <v>#REF!</v>
      </c>
      <c r="BE23" s="292" t="e">
        <f t="shared" si="34"/>
        <v>#REF!</v>
      </c>
      <c r="BG23" s="304" t="e">
        <f t="shared" si="19"/>
        <v>#REF!</v>
      </c>
      <c r="BH23" s="305" t="e">
        <f t="shared" si="20"/>
        <v>#REF!</v>
      </c>
      <c r="BJ23" s="243" t="e">
        <f t="shared" si="21"/>
        <v>#REF!</v>
      </c>
      <c r="BK23" s="234" t="e">
        <f t="shared" si="35"/>
        <v>#REF!</v>
      </c>
      <c r="BL23" s="179"/>
      <c r="BM23" s="240" t="e">
        <f>BJ23*12</f>
        <v>#REF!</v>
      </c>
      <c r="BN23" s="192" t="e">
        <f>BM23/655.957</f>
        <v>#REF!</v>
      </c>
      <c r="BO23" s="179"/>
    </row>
    <row r="24" spans="1:104" s="164" customFormat="1" ht="25" hidden="1" customHeight="1" x14ac:dyDescent="0.25">
      <c r="A24" s="251" t="s">
        <v>139</v>
      </c>
      <c r="B24" s="253" t="e">
        <f>#REF!</f>
        <v>#REF!</v>
      </c>
      <c r="C24" s="204"/>
      <c r="D24" s="181" t="e">
        <f>#REF!</f>
        <v>#REF!</v>
      </c>
      <c r="E24" s="150" t="e">
        <f t="shared" si="30"/>
        <v>#REF!</v>
      </c>
      <c r="F24" s="205"/>
      <c r="G24" s="183">
        <v>0</v>
      </c>
      <c r="H24" s="183">
        <v>0</v>
      </c>
      <c r="I24" s="183">
        <v>0</v>
      </c>
      <c r="J24" s="183">
        <v>0</v>
      </c>
      <c r="K24" s="183">
        <v>0</v>
      </c>
      <c r="L24" s="183" t="e">
        <f>+#REF!</f>
        <v>#REF!</v>
      </c>
      <c r="M24" s="183">
        <v>0</v>
      </c>
      <c r="N24" s="184"/>
      <c r="O24" s="154" t="e">
        <f>SUM(D24,G24:M24)</f>
        <v>#REF!</v>
      </c>
      <c r="P24" s="154" t="e">
        <f t="shared" si="31"/>
        <v>#REF!</v>
      </c>
      <c r="Q24" s="155"/>
      <c r="R24" s="158" t="e">
        <f t="shared" si="32"/>
        <v>#REF!</v>
      </c>
      <c r="S24" s="157" t="e">
        <f>(O24-R24)*80%</f>
        <v>#REF!</v>
      </c>
      <c r="T24" s="157">
        <f t="shared" si="14"/>
        <v>2000</v>
      </c>
      <c r="U24" s="228">
        <v>335</v>
      </c>
      <c r="V24" s="194"/>
      <c r="W24" s="160" t="e">
        <f>8%*O24</f>
        <v>#REF!</v>
      </c>
      <c r="X24" s="160" t="e">
        <f>O24*10.03%</f>
        <v>#REF!</v>
      </c>
      <c r="Y24" s="160" t="e">
        <f>O24*2.25%</f>
        <v>#REF!</v>
      </c>
      <c r="Z24" s="195">
        <f t="shared" si="28"/>
        <v>1250</v>
      </c>
      <c r="AA24" s="195" t="e">
        <f>O24*7.5%</f>
        <v>#REF!</v>
      </c>
      <c r="AB24" s="195"/>
      <c r="AC24" s="195"/>
      <c r="AD24" s="162"/>
      <c r="AE24" s="163" t="e">
        <f>O24-R24-U24-T24</f>
        <v>#REF!</v>
      </c>
      <c r="AF24" s="196" t="e">
        <f>S24/655.957</f>
        <v>#REF!</v>
      </c>
      <c r="AH24" s="165">
        <v>2.5</v>
      </c>
      <c r="AI24" s="166"/>
      <c r="AJ24" s="200" t="e">
        <f>+#REF!</f>
        <v>#REF!</v>
      </c>
      <c r="AK24" s="200" t="e">
        <f>#REF!</f>
        <v>#REF!</v>
      </c>
      <c r="AL24" s="200" t="e">
        <f>#REF!</f>
        <v>#REF!</v>
      </c>
      <c r="AM24" s="200"/>
      <c r="AN24" s="200"/>
      <c r="AO24" s="200"/>
      <c r="AP24" s="201"/>
      <c r="AQ24" s="170" t="e">
        <f t="shared" si="6"/>
        <v>#REF!</v>
      </c>
      <c r="AR24" s="206" t="e">
        <f t="shared" si="7"/>
        <v>#REF!</v>
      </c>
      <c r="AS24" s="171"/>
      <c r="AT24" s="172" t="e">
        <f t="shared" si="27"/>
        <v>#REF!</v>
      </c>
      <c r="AU24" s="172" t="e">
        <f t="shared" si="8"/>
        <v>#REF!</v>
      </c>
      <c r="AV24" s="173" t="e">
        <f t="shared" si="33"/>
        <v>#REF!</v>
      </c>
      <c r="AW24" s="173" t="e">
        <f t="shared" si="9"/>
        <v>#REF!</v>
      </c>
      <c r="AY24" s="175" t="s">
        <v>6</v>
      </c>
      <c r="AZ24" s="175"/>
      <c r="BA24" s="295" t="e">
        <f>(AV24*3)*20%</f>
        <v>#REF!</v>
      </c>
      <c r="BB24" s="296">
        <v>1</v>
      </c>
      <c r="BC24" s="176"/>
      <c r="BD24" s="291" t="e">
        <f t="shared" si="17"/>
        <v>#REF!</v>
      </c>
      <c r="BE24" s="290" t="e">
        <f t="shared" si="34"/>
        <v>#REF!</v>
      </c>
      <c r="BJ24" s="243" t="e">
        <f>SUM(O24,Z24,AA24,AC24,AJ24,AK24,AL24,AM24,AN24,AO24,AT24,BA24,BD24)</f>
        <v>#REF!</v>
      </c>
      <c r="BK24" s="234" t="e">
        <f t="shared" si="35"/>
        <v>#REF!</v>
      </c>
      <c r="BL24" s="179"/>
      <c r="BM24" s="240" t="e">
        <f>BJ24*12</f>
        <v>#REF!</v>
      </c>
      <c r="BN24" s="192" t="e">
        <f>BM24/655.957</f>
        <v>#REF!</v>
      </c>
      <c r="BO24" s="179"/>
    </row>
    <row r="25" spans="1:104" s="164" customFormat="1" ht="13.15" customHeight="1" x14ac:dyDescent="0.25">
      <c r="A25" s="207"/>
      <c r="B25" s="204"/>
      <c r="C25" s="204"/>
      <c r="D25" s="208"/>
      <c r="E25" s="209"/>
      <c r="F25" s="208"/>
      <c r="G25" s="208"/>
      <c r="H25" s="208"/>
      <c r="I25" s="208"/>
      <c r="J25" s="208"/>
      <c r="K25" s="208"/>
      <c r="L25" s="208"/>
      <c r="M25" s="208"/>
      <c r="N25" s="208"/>
      <c r="O25" s="210"/>
      <c r="P25" s="210"/>
      <c r="Q25" s="210"/>
      <c r="R25" s="211"/>
      <c r="S25" s="211"/>
      <c r="T25" s="211"/>
      <c r="U25" s="211"/>
      <c r="V25" s="211"/>
      <c r="W25" s="211"/>
      <c r="X25" s="211"/>
      <c r="Y25" s="211"/>
      <c r="Z25" s="212"/>
      <c r="AA25" s="212"/>
      <c r="AB25" s="212"/>
      <c r="AC25" s="212"/>
      <c r="AD25" s="213"/>
      <c r="AE25" s="211"/>
      <c r="AF25" s="214"/>
      <c r="AH25" s="215"/>
      <c r="AI25" s="215"/>
      <c r="AJ25" s="216"/>
      <c r="AK25" s="216"/>
      <c r="AL25" s="216"/>
      <c r="AM25" s="216"/>
      <c r="AN25" s="216"/>
      <c r="AO25" s="216"/>
      <c r="AP25" s="216"/>
      <c r="AQ25" s="217"/>
      <c r="AR25" s="218"/>
      <c r="AS25" s="217"/>
      <c r="AT25" s="219"/>
      <c r="AU25" s="219"/>
      <c r="AV25" s="217"/>
      <c r="AW25" s="217"/>
      <c r="AY25" s="220"/>
      <c r="AZ25" s="220"/>
      <c r="BA25" s="197"/>
      <c r="BB25" s="176"/>
      <c r="BC25" s="176"/>
      <c r="BD25" s="221" t="e">
        <f>SUM(BD8:BD24)*12</f>
        <v>#REF!</v>
      </c>
      <c r="BE25" s="197" t="e">
        <f t="shared" si="34"/>
        <v>#REF!</v>
      </c>
      <c r="BJ25" s="197"/>
      <c r="BK25" s="198"/>
      <c r="BL25" s="179"/>
      <c r="BM25" s="179"/>
      <c r="BN25" s="179"/>
      <c r="BO25" s="179"/>
    </row>
    <row r="26" spans="1:104" s="164" customFormat="1" ht="21" customHeight="1" x14ac:dyDescent="0.35">
      <c r="A26" s="250" t="s">
        <v>111</v>
      </c>
      <c r="B26" s="245"/>
      <c r="C26" s="245"/>
      <c r="D26" s="245"/>
      <c r="E26" s="245"/>
      <c r="F26" s="245"/>
      <c r="G26" s="245"/>
      <c r="H26" s="245"/>
      <c r="I26" s="245"/>
      <c r="J26" s="245"/>
      <c r="K26" s="245"/>
      <c r="L26" s="245"/>
      <c r="M26" s="245"/>
      <c r="N26" s="245"/>
      <c r="O26" s="245"/>
      <c r="P26" s="245"/>
      <c r="Q26" s="245"/>
      <c r="R26" s="245"/>
      <c r="S26" s="245"/>
      <c r="T26" s="245"/>
      <c r="U26" s="245"/>
      <c r="V26" s="245"/>
      <c r="W26" s="274"/>
      <c r="X26" s="245"/>
      <c r="Y26" s="245"/>
      <c r="Z26" s="245"/>
      <c r="AA26" s="245"/>
      <c r="AB26" s="274"/>
      <c r="AC26" s="274"/>
      <c r="AD26" s="245"/>
      <c r="AE26" s="245"/>
      <c r="AF26" s="246"/>
      <c r="AG26" s="245"/>
      <c r="AH26" s="245"/>
      <c r="AI26" s="245"/>
      <c r="AJ26" s="245"/>
      <c r="AK26" s="245"/>
      <c r="AL26" s="245"/>
      <c r="AM26" s="245"/>
      <c r="AN26" s="245"/>
      <c r="AO26" s="245"/>
      <c r="AP26" s="245"/>
      <c r="AQ26" s="245"/>
      <c r="AR26" s="245"/>
      <c r="AS26" s="245"/>
      <c r="AT26" s="245"/>
      <c r="AU26" s="245"/>
      <c r="AV26" s="245"/>
      <c r="AW26" s="245"/>
      <c r="AX26" s="245"/>
      <c r="AY26" s="245"/>
      <c r="AZ26" s="247"/>
      <c r="BA26" s="245"/>
      <c r="BB26" s="245"/>
      <c r="BC26" s="245"/>
      <c r="BD26" s="274"/>
      <c r="BE26" s="245"/>
      <c r="BF26" s="245"/>
      <c r="BG26" s="245"/>
      <c r="BH26" s="245"/>
      <c r="BI26" s="245"/>
      <c r="BJ26" s="248"/>
      <c r="BK26" s="275"/>
      <c r="BL26" s="245"/>
      <c r="BM26" s="245"/>
      <c r="BN26" s="245"/>
    </row>
    <row r="27" spans="1:104" s="164" customFormat="1" ht="13.9" customHeight="1" x14ac:dyDescent="0.25">
      <c r="W27" s="174"/>
      <c r="AF27" s="176"/>
      <c r="AZ27" s="220"/>
    </row>
    <row r="28" spans="1:104" s="164" customFormat="1" ht="27" customHeight="1" x14ac:dyDescent="0.25">
      <c r="A28" s="193" t="s">
        <v>112</v>
      </c>
      <c r="B28" s="199" t="str">
        <f>'[4]Par filière métier'!A8</f>
        <v>Responsable opérationnel confirmé</v>
      </c>
      <c r="C28" s="222"/>
      <c r="D28" s="181">
        <v>780000</v>
      </c>
      <c r="E28" s="150">
        <f>D28/655.957</f>
        <v>1189.102334451801</v>
      </c>
      <c r="F28" s="223"/>
      <c r="G28" s="183"/>
      <c r="H28" s="183"/>
      <c r="I28" s="183"/>
      <c r="J28" s="183"/>
      <c r="K28" s="183"/>
      <c r="L28" s="183"/>
      <c r="M28" s="183"/>
      <c r="N28" s="223"/>
      <c r="O28" s="224">
        <f>SUM(D28,G28:M28)</f>
        <v>780000</v>
      </c>
      <c r="P28" s="224">
        <f>O28/655.957</f>
        <v>1189.102334451801</v>
      </c>
      <c r="Q28" s="155"/>
      <c r="R28" s="158">
        <f>O28*4%</f>
        <v>31200</v>
      </c>
      <c r="S28" s="158"/>
      <c r="T28" s="158"/>
      <c r="U28" s="158">
        <v>109250</v>
      </c>
      <c r="V28" s="194"/>
      <c r="W28" s="225">
        <f>8%*O28</f>
        <v>62400</v>
      </c>
      <c r="X28" s="225">
        <f>O28*10.03%</f>
        <v>78234</v>
      </c>
      <c r="Y28" s="225">
        <f>O28*12.28%</f>
        <v>95784</v>
      </c>
      <c r="Z28" s="195">
        <f>15000/12</f>
        <v>1250</v>
      </c>
      <c r="AA28" s="195">
        <f>O28*7.5%</f>
        <v>58500</v>
      </c>
      <c r="AB28" s="195"/>
      <c r="AC28" s="195"/>
      <c r="AD28" s="226"/>
      <c r="AE28" s="227">
        <f>O28-R28-U28</f>
        <v>639550</v>
      </c>
      <c r="AF28" s="196">
        <f>AE28/655.957</f>
        <v>974.98768974185805</v>
      </c>
      <c r="AH28" s="165">
        <v>3.5</v>
      </c>
      <c r="AI28" s="166"/>
      <c r="AJ28" s="200"/>
      <c r="AK28" s="200"/>
      <c r="AL28" s="200"/>
      <c r="AM28" s="200">
        <v>670000</v>
      </c>
      <c r="AN28" s="200"/>
      <c r="AO28" s="200"/>
      <c r="AP28" s="201"/>
      <c r="AQ28" s="170">
        <f>SUM(AE28,AJ28,AK28,AL28,AM28,AN28,AO28)</f>
        <v>1309550</v>
      </c>
      <c r="AR28" s="170">
        <f>+AQ28/655.957</f>
        <v>1996.3961052325076</v>
      </c>
      <c r="AS28" s="171"/>
      <c r="AT28" s="172">
        <f>AQ28*1.0833333</f>
        <v>1418679.123015</v>
      </c>
      <c r="AU28" s="172">
        <f>+AT28/655.957</f>
        <v>2162.7623807886798</v>
      </c>
      <c r="AV28" s="173">
        <f>(AT28/12)+AQ28</f>
        <v>1427773.2602512501</v>
      </c>
      <c r="AW28" s="173">
        <f>+AV28/655.957</f>
        <v>2176.6263036315645</v>
      </c>
      <c r="AY28" s="175" t="s">
        <v>6</v>
      </c>
      <c r="AZ28" s="175">
        <v>48</v>
      </c>
      <c r="BA28" s="283">
        <f>D28*35%*AZ28/12</f>
        <v>1092000</v>
      </c>
      <c r="BB28" s="284">
        <f>+BA28/655.957</f>
        <v>1664.7432682325214</v>
      </c>
      <c r="BC28" s="176"/>
      <c r="BD28" s="190">
        <f>170799/12</f>
        <v>14233.25</v>
      </c>
      <c r="BE28" s="191"/>
      <c r="BG28" s="286"/>
      <c r="BH28" s="288"/>
      <c r="BJ28" s="243">
        <f>SUM(O28,Z28,AA28,AC28,AJ28,AK28,AL28,AM28,AN28,AO28,AT28,BA28,BD28)</f>
        <v>4034662.373015</v>
      </c>
      <c r="BK28" s="234">
        <f>BJ28/655.957</f>
        <v>6150.8031365089482</v>
      </c>
      <c r="BL28" s="179"/>
      <c r="BM28" s="240">
        <f>BJ28*12</f>
        <v>48415948.476180002</v>
      </c>
      <c r="BN28" s="192">
        <f>BM28/655.957</f>
        <v>73809.637638107379</v>
      </c>
      <c r="BO28" s="179"/>
    </row>
    <row r="29" spans="1:104" ht="10.9" customHeight="1" x14ac:dyDescent="0.3">
      <c r="A29" s="92"/>
      <c r="B29" s="89"/>
      <c r="C29" s="89"/>
      <c r="D29" s="90"/>
      <c r="E29" s="90"/>
      <c r="F29" s="90"/>
      <c r="G29" s="90"/>
      <c r="H29" s="90"/>
      <c r="I29" s="90"/>
      <c r="J29" s="90"/>
      <c r="K29" s="90"/>
      <c r="L29" s="90"/>
      <c r="M29" s="90"/>
      <c r="N29" s="90"/>
      <c r="O29" s="93"/>
      <c r="P29" s="93"/>
      <c r="Q29" s="93"/>
      <c r="R29" s="91"/>
      <c r="S29" s="91"/>
      <c r="T29" s="91"/>
      <c r="U29" s="91"/>
      <c r="V29" s="91"/>
      <c r="W29" s="91"/>
      <c r="X29" s="91"/>
      <c r="Y29" s="91"/>
      <c r="Z29" s="91"/>
      <c r="AA29" s="91"/>
      <c r="AB29" s="91"/>
      <c r="AC29" s="91"/>
      <c r="AD29" s="91"/>
      <c r="AE29" s="91"/>
      <c r="AF29" s="91"/>
      <c r="AG29" s="91"/>
      <c r="AH29" s="94"/>
      <c r="AI29" s="94"/>
      <c r="AJ29" s="95"/>
      <c r="AK29" s="96"/>
      <c r="AL29" s="95"/>
      <c r="AM29" s="95"/>
      <c r="AN29" s="95"/>
      <c r="AO29" s="95"/>
      <c r="AP29" s="95"/>
      <c r="AQ29" s="88"/>
      <c r="AR29" s="88"/>
      <c r="AS29" s="88"/>
      <c r="AT29" s="88"/>
      <c r="AU29" s="88"/>
      <c r="AV29" s="88"/>
      <c r="AW29" s="88"/>
      <c r="AX29" s="88"/>
      <c r="AY29" s="88"/>
      <c r="AZ29" s="101"/>
      <c r="BA29" s="88"/>
      <c r="BB29" s="88"/>
      <c r="BC29" s="88"/>
      <c r="BD29" s="88"/>
      <c r="BE29" s="88"/>
      <c r="BF29" s="88"/>
      <c r="BG29" s="88"/>
      <c r="BH29" s="88"/>
      <c r="BI29" s="88"/>
      <c r="BJ29" s="88"/>
      <c r="BK29" s="88"/>
      <c r="BL29" s="88"/>
      <c r="BM29" s="88"/>
      <c r="BN29" s="88"/>
      <c r="BO29" s="88"/>
    </row>
    <row r="30" spans="1:104" ht="19.149999999999999" customHeight="1" thickBot="1" x14ac:dyDescent="0.35">
      <c r="A30" s="278" t="s">
        <v>138</v>
      </c>
      <c r="B30" s="279"/>
      <c r="C30" s="279"/>
      <c r="D30" s="279"/>
      <c r="E30" s="279"/>
      <c r="F30" s="279"/>
      <c r="G30" s="279"/>
      <c r="H30" s="279"/>
      <c r="I30" s="279"/>
      <c r="J30" s="279"/>
      <c r="K30" s="279"/>
      <c r="L30" s="279"/>
      <c r="M30" s="279"/>
      <c r="N30" s="279"/>
      <c r="O30" s="279"/>
      <c r="P30" s="279"/>
      <c r="Q30" s="279"/>
      <c r="R30" s="279"/>
      <c r="S30" s="279"/>
      <c r="T30" s="279"/>
      <c r="U30" s="279"/>
      <c r="V30" s="279"/>
      <c r="W30" s="279"/>
      <c r="X30" s="279"/>
      <c r="Y30" s="279"/>
      <c r="Z30" s="279"/>
      <c r="AA30" s="279"/>
      <c r="AB30" s="279"/>
      <c r="AC30" s="279"/>
      <c r="AD30" s="279"/>
      <c r="AE30" s="279"/>
      <c r="AF30" s="279"/>
      <c r="AG30" s="279"/>
      <c r="AH30" s="279"/>
      <c r="AI30" s="279"/>
      <c r="AJ30" s="279"/>
      <c r="AK30" s="279"/>
      <c r="AL30" s="279"/>
      <c r="AM30" s="279"/>
      <c r="AN30" s="279"/>
      <c r="AO30" s="279"/>
      <c r="AP30" s="279"/>
      <c r="AQ30" s="279"/>
      <c r="AR30" s="279"/>
      <c r="AS30" s="279"/>
      <c r="AT30" s="279"/>
      <c r="AU30" s="279"/>
      <c r="AV30" s="279"/>
      <c r="AW30" s="279"/>
      <c r="AX30" s="279"/>
      <c r="AY30" s="279"/>
      <c r="AZ30" s="279"/>
      <c r="BA30" s="279"/>
      <c r="BB30" s="279"/>
      <c r="BC30" s="279"/>
      <c r="BD30" s="279"/>
      <c r="BE30" s="279"/>
      <c r="BF30" s="164"/>
      <c r="BG30" s="279"/>
      <c r="BH30" s="279"/>
      <c r="BI30" s="164"/>
      <c r="BJ30" s="277" t="e">
        <f>SUM(BJ8:BJ23,BJ28)</f>
        <v>#REF!</v>
      </c>
      <c r="BK30" s="277" t="e">
        <f>SUM(BK8:BK23,BK28)</f>
        <v>#REF!</v>
      </c>
      <c r="BL30" s="238"/>
      <c r="BM30" s="277" t="e">
        <f>SUM(BM8:BM23,BM28)</f>
        <v>#REF!</v>
      </c>
      <c r="BN30" s="277" t="e">
        <f>SUM(BN8:BN23,BN28)</f>
        <v>#REF!</v>
      </c>
      <c r="BO30" s="88"/>
    </row>
    <row r="31" spans="1:104" ht="19.149999999999999" customHeight="1" thickTop="1" x14ac:dyDescent="0.3">
      <c r="A31" s="92"/>
      <c r="B31" s="89"/>
      <c r="C31" s="89"/>
      <c r="D31" s="90"/>
      <c r="E31" s="90"/>
      <c r="F31" s="90"/>
      <c r="G31" s="90"/>
      <c r="H31" s="90"/>
      <c r="I31" s="90"/>
      <c r="J31" s="90"/>
      <c r="K31" s="90"/>
      <c r="L31" s="90"/>
      <c r="M31" s="90"/>
      <c r="N31" s="90"/>
      <c r="O31" s="104"/>
      <c r="P31" s="93"/>
      <c r="Q31" s="93"/>
      <c r="R31" s="91"/>
      <c r="S31" s="91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  <c r="AE31" s="91"/>
      <c r="AF31" s="91"/>
      <c r="AG31" s="91"/>
      <c r="AH31" s="94"/>
      <c r="AI31" s="94"/>
      <c r="AJ31" s="95"/>
      <c r="AK31" s="96"/>
      <c r="AL31" s="95"/>
      <c r="AM31" s="95"/>
      <c r="AN31" s="95"/>
      <c r="AO31" s="95"/>
      <c r="AP31" s="95"/>
      <c r="AQ31" s="88"/>
      <c r="AR31" s="88"/>
      <c r="AS31" s="88"/>
      <c r="AT31" s="88"/>
      <c r="AU31" s="88"/>
      <c r="AV31" s="88"/>
      <c r="AW31" s="88"/>
      <c r="AX31" s="88"/>
      <c r="AY31" s="88"/>
      <c r="AZ31" s="101"/>
      <c r="BA31" s="88"/>
      <c r="BB31" s="88"/>
      <c r="BC31" s="88"/>
      <c r="BD31" s="88"/>
      <c r="BE31" s="88"/>
      <c r="BF31" s="164"/>
      <c r="BG31" s="164"/>
      <c r="BH31" s="164"/>
      <c r="BI31" s="164"/>
      <c r="BJ31" s="88"/>
      <c r="BK31" s="88"/>
      <c r="BL31" s="88"/>
      <c r="BM31" s="88"/>
      <c r="BN31" s="88"/>
      <c r="BO31" s="88"/>
      <c r="BV31" s="231"/>
      <c r="BW31" s="231"/>
      <c r="BX31" s="232"/>
      <c r="BY31" s="231"/>
      <c r="BZ31" s="231"/>
      <c r="CA31" s="231"/>
      <c r="CB31" s="231"/>
      <c r="CC31" s="231"/>
      <c r="CD31" s="231"/>
      <c r="CE31" s="231"/>
      <c r="CF31" s="231"/>
      <c r="CG31" s="231"/>
      <c r="CH31" s="231"/>
      <c r="CI31" s="231"/>
      <c r="CJ31" s="231"/>
      <c r="CK31" s="231"/>
      <c r="CL31" s="231"/>
      <c r="CM31" s="231"/>
      <c r="CN31" s="231"/>
      <c r="CO31" s="231"/>
      <c r="CP31" s="231"/>
      <c r="CQ31" s="231"/>
      <c r="CR31" s="231"/>
      <c r="CS31" s="231"/>
      <c r="CT31" s="231"/>
    </row>
    <row r="32" spans="1:104" x14ac:dyDescent="0.3">
      <c r="BW32" s="233"/>
    </row>
    <row r="34" spans="1:65" x14ac:dyDescent="0.3">
      <c r="J34" s="83"/>
      <c r="BM34" s="84"/>
    </row>
    <row r="35" spans="1:65" x14ac:dyDescent="0.3">
      <c r="B35" s="97"/>
      <c r="D35" s="98"/>
      <c r="BA35" s="83"/>
    </row>
    <row r="36" spans="1:65" x14ac:dyDescent="0.3">
      <c r="B36" s="99"/>
      <c r="BA36" s="84"/>
    </row>
    <row r="37" spans="1:65" x14ac:dyDescent="0.3">
      <c r="B37" s="99"/>
    </row>
    <row r="38" spans="1:65" x14ac:dyDescent="0.3">
      <c r="B38" s="99"/>
    </row>
    <row r="39" spans="1:65" x14ac:dyDescent="0.3">
      <c r="B39" s="99"/>
    </row>
    <row r="40" spans="1:65" x14ac:dyDescent="0.3">
      <c r="B40" s="99"/>
    </row>
    <row r="41" spans="1:65" x14ac:dyDescent="0.3">
      <c r="A41" s="99"/>
    </row>
    <row r="42" spans="1:65" x14ac:dyDescent="0.3">
      <c r="A42" s="99"/>
      <c r="D42" s="84"/>
      <c r="BD42" s="84"/>
      <c r="BE42" s="84"/>
    </row>
    <row r="43" spans="1:65" x14ac:dyDescent="0.3">
      <c r="BJ43" s="84"/>
    </row>
  </sheetData>
  <mergeCells count="19">
    <mergeCell ref="AT3:AU3"/>
    <mergeCell ref="AQ3:AR3"/>
    <mergeCell ref="AV3:AW3"/>
    <mergeCell ref="AJ3:AO3"/>
    <mergeCell ref="A3:A4"/>
    <mergeCell ref="B3:B4"/>
    <mergeCell ref="D3:E3"/>
    <mergeCell ref="G3:M3"/>
    <mergeCell ref="O3:P3"/>
    <mergeCell ref="R3:U3"/>
    <mergeCell ref="W3:AC3"/>
    <mergeCell ref="AE3:AF3"/>
    <mergeCell ref="BG3:BH3"/>
    <mergeCell ref="AY3:AY4"/>
    <mergeCell ref="AZ3:AZ4"/>
    <mergeCell ref="BJ3:BK3"/>
    <mergeCell ref="BM3:BN3"/>
    <mergeCell ref="BD3:BE3"/>
    <mergeCell ref="BA3:BB3"/>
  </mergeCells>
  <pageMargins left="0.15748031496062992" right="0.15748031496062992" top="0.43307086614173229" bottom="0.47244094488188981" header="0.23622047244094491" footer="0.23622047244094491"/>
  <pageSetup paperSize="9" scale="38" orientation="landscape" horizontalDpi="300" verticalDpi="300" r:id="rId1"/>
  <colBreaks count="1" manualBreakCount="1">
    <brk id="67" max="1048575" man="1"/>
  </colBreak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0000"/>
  </sheetPr>
  <dimension ref="A2:AM40"/>
  <sheetViews>
    <sheetView showGridLines="0" workbookViewId="0">
      <pane xSplit="3" ySplit="5" topLeftCell="AB6" activePane="bottomRight" state="frozen"/>
      <selection activeCell="C16" sqref="C16"/>
      <selection pane="topRight" activeCell="C16" sqref="C16"/>
      <selection pane="bottomLeft" activeCell="C16" sqref="C16"/>
      <selection pane="bottomRight" activeCell="AL24" sqref="AL24"/>
    </sheetView>
  </sheetViews>
  <sheetFormatPr defaultColWidth="11.453125" defaultRowHeight="14.5" x14ac:dyDescent="0.35"/>
  <cols>
    <col min="1" max="1" width="22.08984375" customWidth="1"/>
    <col min="2" max="2" width="16.54296875" customWidth="1"/>
    <col min="3" max="3" width="8.90625" customWidth="1"/>
    <col min="4" max="4" width="7.81640625" customWidth="1"/>
    <col min="5" max="5" width="7.6328125" customWidth="1"/>
    <col min="6" max="6" width="8.6328125" customWidth="1"/>
    <col min="7" max="8" width="7.08984375" customWidth="1"/>
    <col min="9" max="11" width="7.6328125" customWidth="1"/>
    <col min="12" max="12" width="9.90625" customWidth="1"/>
    <col min="13" max="16" width="8.7265625" customWidth="1"/>
    <col min="17" max="18" width="8.1796875" customWidth="1"/>
    <col min="19" max="19" width="9.81640625" customWidth="1"/>
    <col min="20" max="20" width="7.26953125" customWidth="1"/>
    <col min="21" max="21" width="9.6328125" customWidth="1"/>
    <col min="22" max="22" width="6.81640625" customWidth="1"/>
    <col min="23" max="23" width="7.36328125" style="8" customWidth="1"/>
    <col min="24" max="24" width="6.1796875" style="8" customWidth="1"/>
    <col min="25" max="25" width="9.1796875" style="8" customWidth="1"/>
    <col min="26" max="26" width="6.81640625" style="8" customWidth="1"/>
    <col min="27" max="27" width="13.1796875" customWidth="1"/>
    <col min="28" max="28" width="4.26953125" customWidth="1"/>
    <col min="29" max="29" width="6.7265625" customWidth="1"/>
    <col min="30" max="30" width="6.54296875" customWidth="1"/>
    <col min="31" max="31" width="6.453125" customWidth="1"/>
    <col min="32" max="32" width="6.81640625" customWidth="1"/>
    <col min="33" max="33" width="3.90625" customWidth="1"/>
    <col min="34" max="35" width="10.6328125" customWidth="1"/>
    <col min="36" max="36" width="7.6328125" customWidth="1"/>
    <col min="37" max="37" width="10.6328125" customWidth="1"/>
    <col min="38" max="38" width="51" customWidth="1"/>
  </cols>
  <sheetData>
    <row r="2" spans="1:39" ht="19.5" customHeight="1" x14ac:dyDescent="0.45">
      <c r="A2" s="4" t="s">
        <v>7</v>
      </c>
      <c r="B2" s="5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7"/>
      <c r="Y2" s="9"/>
      <c r="AA2" s="6"/>
      <c r="AB2" s="6"/>
      <c r="AC2" s="6"/>
      <c r="AD2" s="6"/>
    </row>
    <row r="3" spans="1:39" ht="26.25" customHeight="1" thickBot="1" x14ac:dyDescent="0.4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10"/>
      <c r="AA3" s="6"/>
      <c r="AB3" s="6"/>
      <c r="AC3" s="777" t="s">
        <v>8</v>
      </c>
      <c r="AD3" s="778"/>
      <c r="AE3" s="778"/>
      <c r="AF3" s="779"/>
    </row>
    <row r="4" spans="1:39" ht="30.75" customHeight="1" x14ac:dyDescent="0.35">
      <c r="A4" s="780" t="s">
        <v>9</v>
      </c>
      <c r="B4" s="780" t="s">
        <v>10</v>
      </c>
      <c r="C4" s="780" t="s">
        <v>11</v>
      </c>
      <c r="D4" s="782" t="s">
        <v>12</v>
      </c>
      <c r="E4" s="783"/>
      <c r="F4" s="11" t="s">
        <v>13</v>
      </c>
      <c r="G4" s="11" t="s">
        <v>14</v>
      </c>
      <c r="H4" s="784" t="s">
        <v>15</v>
      </c>
      <c r="I4" s="782" t="s">
        <v>16</v>
      </c>
      <c r="J4" s="786"/>
      <c r="K4" s="786"/>
      <c r="L4" s="783"/>
      <c r="M4" s="784" t="s">
        <v>17</v>
      </c>
      <c r="N4" s="784" t="s">
        <v>18</v>
      </c>
      <c r="O4" s="787" t="s">
        <v>19</v>
      </c>
      <c r="P4" s="788"/>
      <c r="Q4" s="12" t="s">
        <v>20</v>
      </c>
      <c r="R4" s="784" t="s">
        <v>21</v>
      </c>
      <c r="S4" s="787" t="s">
        <v>22</v>
      </c>
      <c r="T4" s="788"/>
      <c r="U4" s="805" t="s">
        <v>23</v>
      </c>
      <c r="V4" s="806"/>
      <c r="W4" s="807" t="s">
        <v>24</v>
      </c>
      <c r="X4" s="807" t="s">
        <v>25</v>
      </c>
      <c r="Y4" s="809" t="s">
        <v>26</v>
      </c>
      <c r="Z4" s="810"/>
      <c r="AA4" s="795" t="s">
        <v>27</v>
      </c>
      <c r="AB4" s="13"/>
      <c r="AC4" s="797" t="s">
        <v>28</v>
      </c>
      <c r="AD4" s="798"/>
      <c r="AE4" s="797" t="s">
        <v>29</v>
      </c>
      <c r="AF4" s="798"/>
      <c r="AG4" s="14"/>
      <c r="AH4" s="799" t="s">
        <v>30</v>
      </c>
      <c r="AI4" s="801" t="s">
        <v>31</v>
      </c>
      <c r="AJ4" s="803" t="s">
        <v>32</v>
      </c>
      <c r="AK4" s="789"/>
      <c r="AL4" s="790" t="s">
        <v>33</v>
      </c>
      <c r="AM4" s="14"/>
    </row>
    <row r="5" spans="1:39" ht="21" customHeight="1" thickBot="1" x14ac:dyDescent="0.4">
      <c r="A5" s="781"/>
      <c r="B5" s="781"/>
      <c r="C5" s="781"/>
      <c r="D5" s="15" t="s">
        <v>1</v>
      </c>
      <c r="E5" s="15" t="s">
        <v>20</v>
      </c>
      <c r="F5" s="15" t="s">
        <v>34</v>
      </c>
      <c r="G5" s="15" t="s">
        <v>35</v>
      </c>
      <c r="H5" s="785"/>
      <c r="I5" s="16" t="s">
        <v>36</v>
      </c>
      <c r="J5" s="16" t="s">
        <v>37</v>
      </c>
      <c r="K5" s="16" t="s">
        <v>38</v>
      </c>
      <c r="L5" s="16" t="s">
        <v>39</v>
      </c>
      <c r="M5" s="785"/>
      <c r="N5" s="785"/>
      <c r="O5" s="17" t="s">
        <v>40</v>
      </c>
      <c r="P5" s="17" t="s">
        <v>41</v>
      </c>
      <c r="Q5" s="11" t="s">
        <v>42</v>
      </c>
      <c r="R5" s="785"/>
      <c r="S5" s="18" t="s">
        <v>43</v>
      </c>
      <c r="T5" s="17" t="s">
        <v>44</v>
      </c>
      <c r="U5" s="19" t="s">
        <v>43</v>
      </c>
      <c r="V5" s="19" t="s">
        <v>44</v>
      </c>
      <c r="W5" s="808"/>
      <c r="X5" s="808"/>
      <c r="Y5" s="20" t="s">
        <v>45</v>
      </c>
      <c r="Z5" s="21" t="s">
        <v>46</v>
      </c>
      <c r="AA5" s="796"/>
      <c r="AB5" s="22"/>
      <c r="AC5" s="23" t="s">
        <v>47</v>
      </c>
      <c r="AD5" s="24" t="s">
        <v>48</v>
      </c>
      <c r="AE5" s="23" t="s">
        <v>47</v>
      </c>
      <c r="AF5" s="24" t="s">
        <v>48</v>
      </c>
      <c r="AG5" s="14"/>
      <c r="AH5" s="800"/>
      <c r="AI5" s="802"/>
      <c r="AJ5" s="804"/>
      <c r="AK5" s="789"/>
      <c r="AL5" s="791"/>
      <c r="AM5" s="14"/>
    </row>
    <row r="6" spans="1:39" x14ac:dyDescent="0.35">
      <c r="A6" s="25" t="s">
        <v>49</v>
      </c>
      <c r="B6" s="25" t="s">
        <v>50</v>
      </c>
      <c r="C6" s="26" t="e">
        <f>#REF!</f>
        <v>#REF!</v>
      </c>
      <c r="D6" s="27" t="e">
        <f t="shared" ref="D6:D27" si="0">C6*4%</f>
        <v>#REF!</v>
      </c>
      <c r="E6" s="27" t="e">
        <f t="shared" ref="E6:E27" si="1">C6*20.28%</f>
        <v>#REF!</v>
      </c>
      <c r="F6" s="27" t="e">
        <f t="shared" ref="F6:F27" si="2">(C6-D6)*80%</f>
        <v>#REF!</v>
      </c>
      <c r="G6" s="27">
        <v>99533</v>
      </c>
      <c r="H6" s="28">
        <v>6.5</v>
      </c>
      <c r="I6" s="29">
        <v>40000</v>
      </c>
      <c r="J6" s="29">
        <v>85000</v>
      </c>
      <c r="K6" s="29">
        <v>10000</v>
      </c>
      <c r="L6" s="30">
        <v>40000</v>
      </c>
      <c r="M6" s="31" t="e">
        <f t="shared" ref="M6:M27" si="3">C6+I6+J6+K6+L6-D6-G6</f>
        <v>#REF!</v>
      </c>
      <c r="N6" s="31" t="e">
        <f t="shared" ref="N6:N27" si="4">+M6/655.957</f>
        <v>#REF!</v>
      </c>
      <c r="O6" s="31" t="e">
        <f t="shared" ref="O6:O27" si="5">+M6*1.08333333333333</f>
        <v>#REF!</v>
      </c>
      <c r="P6" s="31" t="e">
        <f t="shared" ref="P6:P27" si="6">+O6/655.957</f>
        <v>#REF!</v>
      </c>
      <c r="Q6" s="32" t="e">
        <f t="shared" ref="Q6:Q27" si="7">C6*7.5%</f>
        <v>#REF!</v>
      </c>
      <c r="R6" s="32">
        <v>10000</v>
      </c>
      <c r="S6" s="33" t="e">
        <f t="shared" ref="S6:S27" si="8">Q6+L6+J6+I6+E6+C6+R6/13</f>
        <v>#REF!</v>
      </c>
      <c r="T6" s="34" t="e">
        <f t="shared" ref="T6:T27" si="9">S6/655.957</f>
        <v>#REF!</v>
      </c>
      <c r="U6" s="35" t="e">
        <f t="shared" ref="U6:U27" si="10">+S6*1.08333333333333</f>
        <v>#REF!</v>
      </c>
      <c r="V6" s="35" t="e">
        <f t="shared" ref="V6:V27" si="11">U6/655.957</f>
        <v>#REF!</v>
      </c>
      <c r="W6" s="36" t="s">
        <v>5</v>
      </c>
      <c r="X6" s="37"/>
      <c r="Z6" s="38"/>
      <c r="AA6" s="39"/>
      <c r="AB6" s="40"/>
      <c r="AC6" s="41"/>
      <c r="AD6" s="42"/>
      <c r="AE6" s="41">
        <v>1950</v>
      </c>
      <c r="AF6" s="42" t="e">
        <f>AE6-V6</f>
        <v>#REF!</v>
      </c>
      <c r="AH6" s="7">
        <f>AE6*36</f>
        <v>70200</v>
      </c>
      <c r="AI6" s="7">
        <f>AE6*36</f>
        <v>70200</v>
      </c>
      <c r="AJ6" s="43">
        <f t="shared" ref="AJ6:AJ27" si="12">AH6-AI6</f>
        <v>0</v>
      </c>
      <c r="AK6" s="44"/>
      <c r="AL6" s="45"/>
    </row>
    <row r="7" spans="1:39" x14ac:dyDescent="0.35">
      <c r="A7" s="25" t="s">
        <v>51</v>
      </c>
      <c r="B7" s="25" t="s">
        <v>52</v>
      </c>
      <c r="C7" s="26">
        <f>+'[5]Positions salariés nouv grille'!E30</f>
        <v>500000</v>
      </c>
      <c r="D7" s="27">
        <f t="shared" si="0"/>
        <v>20000</v>
      </c>
      <c r="E7" s="26">
        <f t="shared" si="1"/>
        <v>101400</v>
      </c>
      <c r="F7" s="26">
        <f t="shared" si="2"/>
        <v>384000</v>
      </c>
      <c r="G7" s="26">
        <v>72033</v>
      </c>
      <c r="H7" s="46">
        <v>3.5</v>
      </c>
      <c r="I7" s="29">
        <v>40000</v>
      </c>
      <c r="J7" s="29">
        <v>75000</v>
      </c>
      <c r="K7" s="29">
        <v>10000</v>
      </c>
      <c r="L7" s="30"/>
      <c r="M7" s="31">
        <f t="shared" si="3"/>
        <v>532967</v>
      </c>
      <c r="N7" s="31">
        <f t="shared" si="4"/>
        <v>812.502953699709</v>
      </c>
      <c r="O7" s="31">
        <f t="shared" si="5"/>
        <v>577380.91666666488</v>
      </c>
      <c r="P7" s="31">
        <f t="shared" si="6"/>
        <v>880.21153317468202</v>
      </c>
      <c r="Q7" s="32">
        <f t="shared" si="7"/>
        <v>37500</v>
      </c>
      <c r="R7" s="32">
        <v>10000</v>
      </c>
      <c r="S7" s="33">
        <f t="shared" si="8"/>
        <v>754669.23076923075</v>
      </c>
      <c r="T7" s="34">
        <f t="shared" si="9"/>
        <v>1150.4858257008168</v>
      </c>
      <c r="U7" s="35">
        <f t="shared" si="10"/>
        <v>817558.33333333069</v>
      </c>
      <c r="V7" s="35">
        <f t="shared" si="11"/>
        <v>1246.3596445092144</v>
      </c>
      <c r="W7" s="36" t="s">
        <v>5</v>
      </c>
      <c r="X7" s="47"/>
      <c r="Z7" s="38"/>
      <c r="AA7" s="39"/>
      <c r="AB7" s="40"/>
      <c r="AC7" s="41">
        <v>1200</v>
      </c>
      <c r="AD7" s="42">
        <f>+AC7-V7</f>
        <v>-46.359644509214377</v>
      </c>
      <c r="AE7" s="41"/>
      <c r="AF7" s="42"/>
      <c r="AH7" s="7">
        <f>AC7*30</f>
        <v>36000</v>
      </c>
      <c r="AI7" s="7">
        <f>AC7*30</f>
        <v>36000</v>
      </c>
      <c r="AJ7" s="43">
        <f t="shared" si="12"/>
        <v>0</v>
      </c>
      <c r="AK7" s="3"/>
      <c r="AL7" s="48"/>
    </row>
    <row r="8" spans="1:39" x14ac:dyDescent="0.35">
      <c r="A8" s="25" t="s">
        <v>53</v>
      </c>
      <c r="B8" s="25" t="s">
        <v>54</v>
      </c>
      <c r="C8" s="26">
        <f>+'[5]Positions salariés nouv grille'!F30</f>
        <v>335000</v>
      </c>
      <c r="D8" s="27">
        <f t="shared" si="0"/>
        <v>13400</v>
      </c>
      <c r="E8" s="26">
        <f t="shared" si="1"/>
        <v>67938</v>
      </c>
      <c r="F8" s="26">
        <f t="shared" si="2"/>
        <v>257280</v>
      </c>
      <c r="G8" s="26">
        <v>34033</v>
      </c>
      <c r="H8" s="46">
        <v>4.5</v>
      </c>
      <c r="I8" s="29">
        <v>40000</v>
      </c>
      <c r="J8" s="29">
        <v>65000</v>
      </c>
      <c r="K8" s="29">
        <v>10000</v>
      </c>
      <c r="L8" s="30"/>
      <c r="M8" s="31">
        <f t="shared" si="3"/>
        <v>402567</v>
      </c>
      <c r="N8" s="31">
        <f t="shared" si="4"/>
        <v>613.70943522212588</v>
      </c>
      <c r="O8" s="31">
        <f t="shared" si="5"/>
        <v>436114.2499999986</v>
      </c>
      <c r="P8" s="31">
        <f t="shared" si="6"/>
        <v>664.85188815730089</v>
      </c>
      <c r="Q8" s="32">
        <f t="shared" si="7"/>
        <v>25125</v>
      </c>
      <c r="R8" s="32">
        <v>10000</v>
      </c>
      <c r="S8" s="33">
        <f t="shared" si="8"/>
        <v>533832.23076923075</v>
      </c>
      <c r="T8" s="34">
        <f t="shared" si="9"/>
        <v>813.82198950423697</v>
      </c>
      <c r="U8" s="35">
        <f t="shared" si="10"/>
        <v>578318.24999999814</v>
      </c>
      <c r="V8" s="35">
        <f t="shared" si="11"/>
        <v>881.64048862958725</v>
      </c>
      <c r="W8" s="36" t="s">
        <v>5</v>
      </c>
      <c r="X8" s="47"/>
      <c r="Z8" s="38"/>
      <c r="AA8" s="39"/>
      <c r="AB8" s="40"/>
      <c r="AC8" s="41"/>
      <c r="AD8" s="42"/>
      <c r="AE8" s="41">
        <v>900</v>
      </c>
      <c r="AF8" s="42">
        <f>AE8-V8</f>
        <v>18.359511370412747</v>
      </c>
      <c r="AH8" s="7">
        <f>AE8*36</f>
        <v>32400</v>
      </c>
      <c r="AI8" s="7">
        <f>AE8*36</f>
        <v>32400</v>
      </c>
      <c r="AJ8" s="43">
        <f t="shared" si="12"/>
        <v>0</v>
      </c>
      <c r="AK8" s="3"/>
      <c r="AL8" s="48"/>
    </row>
    <row r="9" spans="1:39" x14ac:dyDescent="0.35">
      <c r="A9" s="25" t="s">
        <v>55</v>
      </c>
      <c r="B9" s="25" t="s">
        <v>56</v>
      </c>
      <c r="C9" s="26">
        <f>+'[5]Positions salariés nouv grille'!H30</f>
        <v>170000</v>
      </c>
      <c r="D9" s="27">
        <f t="shared" si="0"/>
        <v>6800</v>
      </c>
      <c r="E9" s="26">
        <f t="shared" si="1"/>
        <v>34476</v>
      </c>
      <c r="F9" s="26">
        <f t="shared" si="2"/>
        <v>130560</v>
      </c>
      <c r="G9" s="26">
        <v>9087</v>
      </c>
      <c r="H9" s="46">
        <v>4.5</v>
      </c>
      <c r="I9" s="29">
        <v>40000</v>
      </c>
      <c r="J9" s="29">
        <v>65000</v>
      </c>
      <c r="K9" s="29">
        <v>10000</v>
      </c>
      <c r="L9" s="30"/>
      <c r="M9" s="31">
        <f t="shared" si="3"/>
        <v>269113</v>
      </c>
      <c r="N9" s="31">
        <f t="shared" si="4"/>
        <v>410.26012375811217</v>
      </c>
      <c r="O9" s="31">
        <f t="shared" si="5"/>
        <v>291539.08333333244</v>
      </c>
      <c r="P9" s="31">
        <f t="shared" si="6"/>
        <v>444.4484674046202</v>
      </c>
      <c r="Q9" s="32">
        <f t="shared" si="7"/>
        <v>12750</v>
      </c>
      <c r="R9" s="32">
        <v>10000</v>
      </c>
      <c r="S9" s="33">
        <f t="shared" si="8"/>
        <v>322995.23076923075</v>
      </c>
      <c r="T9" s="34">
        <f t="shared" si="9"/>
        <v>492.40305503139803</v>
      </c>
      <c r="U9" s="35">
        <f t="shared" si="10"/>
        <v>349911.49999999889</v>
      </c>
      <c r="V9" s="35">
        <f t="shared" si="11"/>
        <v>533.43664295067958</v>
      </c>
      <c r="W9" s="36" t="s">
        <v>6</v>
      </c>
      <c r="X9" s="47">
        <v>26</v>
      </c>
      <c r="Y9" s="7">
        <f t="shared" ref="Y9:Y17" si="13">F9*35%*X9/12</f>
        <v>99008</v>
      </c>
      <c r="Z9" s="49">
        <f t="shared" ref="Z9:Z17" si="14">+Y9/655.957</f>
        <v>150.93672298641528</v>
      </c>
      <c r="AA9" s="39">
        <f t="shared" ref="AA9:AA17" si="15">+V9+Z9/X9</f>
        <v>539.24190152708013</v>
      </c>
      <c r="AB9" s="40"/>
      <c r="AC9" s="41">
        <v>900</v>
      </c>
      <c r="AD9" s="42">
        <f>+AC9-AA9</f>
        <v>360.75809847291987</v>
      </c>
      <c r="AE9" s="41"/>
      <c r="AF9" s="50"/>
      <c r="AH9" s="7">
        <f>AC9*30</f>
        <v>27000</v>
      </c>
      <c r="AI9" s="7">
        <f>AC9*26</f>
        <v>23400</v>
      </c>
      <c r="AJ9" s="43">
        <f t="shared" si="12"/>
        <v>3600</v>
      </c>
      <c r="AK9" s="3"/>
      <c r="AL9" s="48"/>
    </row>
    <row r="10" spans="1:39" hidden="1" x14ac:dyDescent="0.35">
      <c r="A10" s="51" t="s">
        <v>57</v>
      </c>
      <c r="B10" s="51" t="s">
        <v>58</v>
      </c>
      <c r="C10" s="26">
        <f>'[5]Positions salariés nouv grille'!I30</f>
        <v>30000</v>
      </c>
      <c r="D10" s="27">
        <f t="shared" si="0"/>
        <v>1200</v>
      </c>
      <c r="E10" s="26">
        <f t="shared" si="1"/>
        <v>6084</v>
      </c>
      <c r="F10" s="26">
        <f t="shared" si="2"/>
        <v>23040</v>
      </c>
      <c r="G10" s="26">
        <v>9087</v>
      </c>
      <c r="H10" s="52">
        <v>3</v>
      </c>
      <c r="I10" s="29">
        <v>40000</v>
      </c>
      <c r="J10" s="29">
        <v>55000</v>
      </c>
      <c r="K10" s="29">
        <v>10000</v>
      </c>
      <c r="L10" s="30"/>
      <c r="M10" s="31">
        <f t="shared" si="3"/>
        <v>124713</v>
      </c>
      <c r="N10" s="31">
        <f t="shared" si="4"/>
        <v>190.12374286729161</v>
      </c>
      <c r="O10" s="31">
        <f t="shared" si="5"/>
        <v>135105.74999999956</v>
      </c>
      <c r="P10" s="31">
        <f t="shared" si="6"/>
        <v>205.96738810623191</v>
      </c>
      <c r="Q10" s="32">
        <f t="shared" si="7"/>
        <v>2250</v>
      </c>
      <c r="R10" s="32">
        <v>10000</v>
      </c>
      <c r="S10" s="33">
        <f t="shared" si="8"/>
        <v>134103.23076923078</v>
      </c>
      <c r="T10" s="34">
        <f t="shared" si="9"/>
        <v>204.43905739130886</v>
      </c>
      <c r="U10" s="35">
        <f t="shared" si="10"/>
        <v>145278.49999999956</v>
      </c>
      <c r="V10" s="35">
        <f t="shared" si="11"/>
        <v>221.47564550725056</v>
      </c>
      <c r="W10" s="36"/>
      <c r="X10" s="47"/>
      <c r="Y10" s="7">
        <f t="shared" si="13"/>
        <v>0</v>
      </c>
      <c r="Z10" s="49">
        <f t="shared" si="14"/>
        <v>0</v>
      </c>
      <c r="AA10" s="53" t="e">
        <f t="shared" si="15"/>
        <v>#DIV/0!</v>
      </c>
      <c r="AB10" s="40"/>
      <c r="AC10" s="41"/>
      <c r="AD10" s="42"/>
      <c r="AE10" s="41"/>
      <c r="AF10" s="50"/>
      <c r="AH10" s="8"/>
      <c r="AI10" s="8"/>
      <c r="AJ10" s="43">
        <f t="shared" si="12"/>
        <v>0</v>
      </c>
      <c r="AL10" s="48"/>
    </row>
    <row r="11" spans="1:39" hidden="1" x14ac:dyDescent="0.35">
      <c r="A11" s="51" t="s">
        <v>59</v>
      </c>
      <c r="B11" s="51" t="s">
        <v>58</v>
      </c>
      <c r="C11" s="26">
        <f>+'[5]Positions salariés nouv grille'!J30</f>
        <v>140000</v>
      </c>
      <c r="D11" s="27">
        <f t="shared" si="0"/>
        <v>5600</v>
      </c>
      <c r="E11" s="26">
        <f t="shared" si="1"/>
        <v>28392</v>
      </c>
      <c r="F11" s="26">
        <f t="shared" si="2"/>
        <v>107520</v>
      </c>
      <c r="G11" s="26">
        <v>9087</v>
      </c>
      <c r="H11" s="52" t="s">
        <v>3</v>
      </c>
      <c r="I11" s="29">
        <v>40000</v>
      </c>
      <c r="J11" s="29">
        <v>75000</v>
      </c>
      <c r="K11" s="29">
        <v>10000</v>
      </c>
      <c r="L11" s="30"/>
      <c r="M11" s="31">
        <f t="shared" si="3"/>
        <v>250313</v>
      </c>
      <c r="N11" s="31">
        <f t="shared" si="4"/>
        <v>381.59970851747903</v>
      </c>
      <c r="O11" s="31">
        <f t="shared" si="5"/>
        <v>271172.41666666581</v>
      </c>
      <c r="P11" s="31">
        <f t="shared" si="6"/>
        <v>413.39968422726764</v>
      </c>
      <c r="Q11" s="32">
        <f t="shared" si="7"/>
        <v>10500</v>
      </c>
      <c r="R11" s="32">
        <v>10000</v>
      </c>
      <c r="S11" s="33">
        <f t="shared" si="8"/>
        <v>294661.23076923075</v>
      </c>
      <c r="T11" s="34">
        <f t="shared" si="9"/>
        <v>449.20815048735017</v>
      </c>
      <c r="U11" s="35">
        <f t="shared" si="10"/>
        <v>319216.33333333232</v>
      </c>
      <c r="V11" s="35">
        <f t="shared" si="11"/>
        <v>486.64216302796115</v>
      </c>
      <c r="W11" s="36"/>
      <c r="X11" s="47"/>
      <c r="Y11" s="7">
        <f t="shared" si="13"/>
        <v>0</v>
      </c>
      <c r="Z11" s="49">
        <f t="shared" si="14"/>
        <v>0</v>
      </c>
      <c r="AA11" s="39" t="e">
        <f t="shared" si="15"/>
        <v>#DIV/0!</v>
      </c>
      <c r="AB11" s="40"/>
      <c r="AC11" s="41"/>
      <c r="AD11" s="42"/>
      <c r="AE11" s="41"/>
      <c r="AF11" s="50"/>
      <c r="AH11" s="8"/>
      <c r="AI11" s="8"/>
      <c r="AJ11" s="43">
        <f t="shared" si="12"/>
        <v>0</v>
      </c>
      <c r="AL11" s="48"/>
    </row>
    <row r="12" spans="1:39" hidden="1" x14ac:dyDescent="0.35">
      <c r="A12" s="51" t="s">
        <v>60</v>
      </c>
      <c r="B12" s="51" t="s">
        <v>50</v>
      </c>
      <c r="C12" s="26">
        <f>+'[5]Positions salariés nouv grille'!AC30</f>
        <v>650000</v>
      </c>
      <c r="D12" s="27">
        <f t="shared" si="0"/>
        <v>26000</v>
      </c>
      <c r="E12" s="26">
        <f t="shared" si="1"/>
        <v>131820</v>
      </c>
      <c r="F12" s="26">
        <f t="shared" si="2"/>
        <v>499200</v>
      </c>
      <c r="G12" s="26">
        <v>9087</v>
      </c>
      <c r="H12" s="52" t="s">
        <v>2</v>
      </c>
      <c r="I12" s="29">
        <v>40000</v>
      </c>
      <c r="J12" s="29">
        <v>65000</v>
      </c>
      <c r="K12" s="29">
        <v>10000</v>
      </c>
      <c r="L12" s="30"/>
      <c r="M12" s="31">
        <f t="shared" si="3"/>
        <v>729913</v>
      </c>
      <c r="N12" s="31">
        <f t="shared" si="4"/>
        <v>1112.7451951880992</v>
      </c>
      <c r="O12" s="31">
        <f t="shared" si="5"/>
        <v>790739.08333333081</v>
      </c>
      <c r="P12" s="31">
        <f t="shared" si="6"/>
        <v>1205.4739614537702</v>
      </c>
      <c r="Q12" s="32">
        <f t="shared" si="7"/>
        <v>48750</v>
      </c>
      <c r="R12" s="32">
        <v>10000</v>
      </c>
      <c r="S12" s="33">
        <f t="shared" si="8"/>
        <v>936339.23076923075</v>
      </c>
      <c r="T12" s="34">
        <f t="shared" si="9"/>
        <v>1427.4399553160204</v>
      </c>
      <c r="U12" s="35">
        <f t="shared" si="10"/>
        <v>1014367.4999999967</v>
      </c>
      <c r="V12" s="35">
        <f t="shared" si="11"/>
        <v>1546.3932849256837</v>
      </c>
      <c r="W12" s="36"/>
      <c r="X12" s="47"/>
      <c r="Y12" s="7">
        <f t="shared" si="13"/>
        <v>0</v>
      </c>
      <c r="Z12" s="49">
        <f t="shared" si="14"/>
        <v>0</v>
      </c>
      <c r="AA12" s="39" t="e">
        <f t="shared" si="15"/>
        <v>#DIV/0!</v>
      </c>
      <c r="AB12" s="40"/>
      <c r="AC12" s="41"/>
      <c r="AD12" s="42"/>
      <c r="AE12" s="41"/>
      <c r="AF12" s="50"/>
      <c r="AH12" s="8"/>
      <c r="AI12" s="8"/>
      <c r="AJ12" s="43">
        <f t="shared" si="12"/>
        <v>0</v>
      </c>
      <c r="AL12" s="48"/>
    </row>
    <row r="13" spans="1:39" hidden="1" x14ac:dyDescent="0.35">
      <c r="A13" s="51" t="s">
        <v>61</v>
      </c>
      <c r="B13" s="51" t="s">
        <v>62</v>
      </c>
      <c r="C13" s="26">
        <f>+'[5]Positions salariés nouv grille'!S30</f>
        <v>300000</v>
      </c>
      <c r="D13" s="27">
        <f t="shared" si="0"/>
        <v>12000</v>
      </c>
      <c r="E13" s="26">
        <f t="shared" si="1"/>
        <v>60840</v>
      </c>
      <c r="F13" s="26">
        <f t="shared" si="2"/>
        <v>230400</v>
      </c>
      <c r="G13" s="26">
        <v>9087</v>
      </c>
      <c r="H13" s="52">
        <v>3</v>
      </c>
      <c r="I13" s="29">
        <v>40000</v>
      </c>
      <c r="J13" s="29">
        <v>55000</v>
      </c>
      <c r="K13" s="29">
        <v>10000</v>
      </c>
      <c r="L13" s="30"/>
      <c r="M13" s="31">
        <f t="shared" si="3"/>
        <v>383913</v>
      </c>
      <c r="N13" s="31">
        <f t="shared" si="4"/>
        <v>585.27159554665934</v>
      </c>
      <c r="O13" s="31">
        <f t="shared" si="5"/>
        <v>415905.74999999872</v>
      </c>
      <c r="P13" s="31">
        <f t="shared" si="6"/>
        <v>634.04422850887897</v>
      </c>
      <c r="Q13" s="32">
        <f t="shared" si="7"/>
        <v>22500</v>
      </c>
      <c r="R13" s="32">
        <v>10000</v>
      </c>
      <c r="S13" s="33">
        <f t="shared" si="8"/>
        <v>479109.23076923075</v>
      </c>
      <c r="T13" s="34">
        <f t="shared" si="9"/>
        <v>730.39731380140881</v>
      </c>
      <c r="U13" s="35">
        <f t="shared" si="10"/>
        <v>519034.99999999837</v>
      </c>
      <c r="V13" s="35">
        <f t="shared" si="11"/>
        <v>791.26375661819043</v>
      </c>
      <c r="W13" s="36"/>
      <c r="X13" s="47"/>
      <c r="Y13" s="7">
        <f t="shared" si="13"/>
        <v>0</v>
      </c>
      <c r="Z13" s="49">
        <f t="shared" si="14"/>
        <v>0</v>
      </c>
      <c r="AA13" s="39" t="e">
        <f t="shared" si="15"/>
        <v>#DIV/0!</v>
      </c>
      <c r="AB13" s="40"/>
      <c r="AC13" s="41"/>
      <c r="AD13" s="42"/>
      <c r="AE13" s="41"/>
      <c r="AF13" s="50"/>
      <c r="AH13" s="8"/>
      <c r="AI13" s="8"/>
      <c r="AJ13" s="43">
        <f t="shared" si="12"/>
        <v>0</v>
      </c>
      <c r="AL13" s="48"/>
    </row>
    <row r="14" spans="1:39" hidden="1" x14ac:dyDescent="0.35">
      <c r="A14" s="51" t="s">
        <v>63</v>
      </c>
      <c r="B14" s="51" t="s">
        <v>62</v>
      </c>
      <c r="C14" s="26">
        <f>+'[5]Positions salariés nouv grille'!T30</f>
        <v>500000</v>
      </c>
      <c r="D14" s="27">
        <f t="shared" si="0"/>
        <v>20000</v>
      </c>
      <c r="E14" s="26">
        <f t="shared" si="1"/>
        <v>101400</v>
      </c>
      <c r="F14" s="26">
        <f t="shared" si="2"/>
        <v>384000</v>
      </c>
      <c r="G14" s="26">
        <v>9087</v>
      </c>
      <c r="H14" s="52" t="s">
        <v>3</v>
      </c>
      <c r="I14" s="29">
        <v>40000</v>
      </c>
      <c r="J14" s="29">
        <v>75000</v>
      </c>
      <c r="K14" s="29">
        <v>10000</v>
      </c>
      <c r="L14" s="30"/>
      <c r="M14" s="31">
        <f t="shared" si="3"/>
        <v>595913</v>
      </c>
      <c r="N14" s="31">
        <f t="shared" si="4"/>
        <v>908.4635120899693</v>
      </c>
      <c r="O14" s="31">
        <f t="shared" si="5"/>
        <v>645572.41666666465</v>
      </c>
      <c r="P14" s="31">
        <f t="shared" si="6"/>
        <v>984.1688047641303</v>
      </c>
      <c r="Q14" s="32">
        <f t="shared" si="7"/>
        <v>37500</v>
      </c>
      <c r="R14" s="32">
        <v>10000</v>
      </c>
      <c r="S14" s="33">
        <f t="shared" si="8"/>
        <v>754669.23076923075</v>
      </c>
      <c r="T14" s="34">
        <f t="shared" si="9"/>
        <v>1150.4858257008168</v>
      </c>
      <c r="U14" s="35">
        <f t="shared" si="10"/>
        <v>817558.33333333069</v>
      </c>
      <c r="V14" s="35">
        <f t="shared" si="11"/>
        <v>1246.3596445092144</v>
      </c>
      <c r="W14" s="36"/>
      <c r="X14" s="47"/>
      <c r="Y14" s="7">
        <f t="shared" si="13"/>
        <v>0</v>
      </c>
      <c r="Z14" s="49">
        <f t="shared" si="14"/>
        <v>0</v>
      </c>
      <c r="AA14" s="39" t="e">
        <f t="shared" si="15"/>
        <v>#DIV/0!</v>
      </c>
      <c r="AB14" s="40"/>
      <c r="AC14" s="41"/>
      <c r="AD14" s="42"/>
      <c r="AE14" s="41"/>
      <c r="AF14" s="50"/>
      <c r="AH14" s="8"/>
      <c r="AI14" s="8"/>
      <c r="AJ14" s="43">
        <f t="shared" si="12"/>
        <v>0</v>
      </c>
      <c r="AL14" s="48"/>
    </row>
    <row r="15" spans="1:39" x14ac:dyDescent="0.35">
      <c r="A15" s="25" t="s">
        <v>64</v>
      </c>
      <c r="B15" s="25" t="s">
        <v>56</v>
      </c>
      <c r="C15" s="26">
        <v>220000</v>
      </c>
      <c r="D15" s="27">
        <f t="shared" si="0"/>
        <v>8800</v>
      </c>
      <c r="E15" s="26">
        <f t="shared" si="1"/>
        <v>44616</v>
      </c>
      <c r="F15" s="26">
        <f t="shared" si="2"/>
        <v>168960</v>
      </c>
      <c r="G15" s="26">
        <v>17183</v>
      </c>
      <c r="H15" s="52">
        <v>3</v>
      </c>
      <c r="I15" s="29">
        <v>40000</v>
      </c>
      <c r="J15" s="29">
        <v>60000</v>
      </c>
      <c r="K15" s="29">
        <v>10000</v>
      </c>
      <c r="L15" s="30"/>
      <c r="M15" s="31">
        <f t="shared" si="3"/>
        <v>304017</v>
      </c>
      <c r="N15" s="31">
        <f t="shared" si="4"/>
        <v>463.47092873465789</v>
      </c>
      <c r="O15" s="31">
        <f t="shared" si="5"/>
        <v>329351.74999999895</v>
      </c>
      <c r="P15" s="31">
        <f t="shared" si="6"/>
        <v>502.09350612921116</v>
      </c>
      <c r="Q15" s="32">
        <f t="shared" si="7"/>
        <v>16500</v>
      </c>
      <c r="R15" s="32">
        <v>10000</v>
      </c>
      <c r="S15" s="33">
        <f t="shared" si="8"/>
        <v>381885.23076923075</v>
      </c>
      <c r="T15" s="34">
        <f t="shared" si="9"/>
        <v>582.18028128250899</v>
      </c>
      <c r="U15" s="35">
        <f t="shared" si="10"/>
        <v>413708.99999999866</v>
      </c>
      <c r="V15" s="35">
        <f t="shared" si="11"/>
        <v>630.69530472271606</v>
      </c>
      <c r="W15" s="36" t="s">
        <v>6</v>
      </c>
      <c r="X15" s="47">
        <v>7</v>
      </c>
      <c r="Y15" s="7">
        <f t="shared" si="13"/>
        <v>34495.999999999993</v>
      </c>
      <c r="Z15" s="49">
        <f t="shared" si="14"/>
        <v>52.588812986217071</v>
      </c>
      <c r="AA15" s="39">
        <f t="shared" si="15"/>
        <v>638.20799229217562</v>
      </c>
      <c r="AB15" s="40"/>
      <c r="AC15" s="41"/>
      <c r="AD15" s="42"/>
      <c r="AE15" s="41">
        <v>705</v>
      </c>
      <c r="AF15" s="50">
        <f t="shared" ref="AF15:AF27" si="16">+AE15-V15</f>
        <v>74.30469527728394</v>
      </c>
      <c r="AH15" s="7">
        <f>AE15*36</f>
        <v>25380</v>
      </c>
      <c r="AI15" s="7">
        <f>AE15*33</f>
        <v>23265</v>
      </c>
      <c r="AJ15" s="43">
        <f t="shared" si="12"/>
        <v>2115</v>
      </c>
      <c r="AK15" s="3"/>
      <c r="AL15" s="48"/>
    </row>
    <row r="16" spans="1:39" x14ac:dyDescent="0.35">
      <c r="A16" s="25" t="s">
        <v>65</v>
      </c>
      <c r="B16" s="25" t="s">
        <v>0</v>
      </c>
      <c r="C16" s="26">
        <f>+'[5]Positions salariés nouv grille'!U30</f>
        <v>300000</v>
      </c>
      <c r="D16" s="54">
        <f t="shared" si="0"/>
        <v>12000</v>
      </c>
      <c r="E16" s="54">
        <f t="shared" si="1"/>
        <v>60840</v>
      </c>
      <c r="F16" s="54">
        <f t="shared" si="2"/>
        <v>230400</v>
      </c>
      <c r="G16" s="55">
        <v>25200</v>
      </c>
      <c r="H16" s="52">
        <v>3</v>
      </c>
      <c r="I16" s="56">
        <v>40000</v>
      </c>
      <c r="J16" s="56">
        <v>55000</v>
      </c>
      <c r="K16" s="56">
        <v>10000</v>
      </c>
      <c r="L16" s="57"/>
      <c r="M16" s="58">
        <f t="shared" si="3"/>
        <v>367800</v>
      </c>
      <c r="N16" s="58">
        <f t="shared" si="4"/>
        <v>560.70748539919543</v>
      </c>
      <c r="O16" s="58">
        <f t="shared" si="5"/>
        <v>398449.99999999872</v>
      </c>
      <c r="P16" s="58">
        <f t="shared" si="6"/>
        <v>607.4331091824597</v>
      </c>
      <c r="Q16" s="32">
        <f t="shared" si="7"/>
        <v>22500</v>
      </c>
      <c r="R16" s="32">
        <v>10000</v>
      </c>
      <c r="S16" s="33">
        <f t="shared" si="8"/>
        <v>479109.23076923075</v>
      </c>
      <c r="T16" s="59">
        <f t="shared" si="9"/>
        <v>730.39731380140881</v>
      </c>
      <c r="U16" s="59">
        <f t="shared" si="10"/>
        <v>519034.99999999837</v>
      </c>
      <c r="V16" s="59">
        <f t="shared" si="11"/>
        <v>791.26375661819043</v>
      </c>
      <c r="W16" s="36" t="s">
        <v>6</v>
      </c>
      <c r="X16" s="47">
        <v>33</v>
      </c>
      <c r="Y16" s="60">
        <f t="shared" si="13"/>
        <v>221760</v>
      </c>
      <c r="Z16" s="49">
        <f t="shared" si="14"/>
        <v>338.07094062568126</v>
      </c>
      <c r="AA16" s="39">
        <f t="shared" si="15"/>
        <v>801.50833057654438</v>
      </c>
      <c r="AB16" s="40"/>
      <c r="AC16" s="41"/>
      <c r="AD16" s="42"/>
      <c r="AE16" s="41">
        <v>950</v>
      </c>
      <c r="AF16" s="50">
        <f t="shared" si="16"/>
        <v>158.73624338180957</v>
      </c>
      <c r="AH16" s="7">
        <f>AE16*34</f>
        <v>32300</v>
      </c>
      <c r="AI16" s="7">
        <f>AE16*33</f>
        <v>31350</v>
      </c>
      <c r="AJ16" s="43">
        <f t="shared" si="12"/>
        <v>950</v>
      </c>
      <c r="AL16" s="48"/>
    </row>
    <row r="17" spans="1:38" x14ac:dyDescent="0.35">
      <c r="A17" s="25" t="s">
        <v>66</v>
      </c>
      <c r="B17" s="25" t="s">
        <v>0</v>
      </c>
      <c r="C17" s="26">
        <f>+'[5]Positions salariés nouv grille'!V30</f>
        <v>500000</v>
      </c>
      <c r="D17" s="54">
        <f t="shared" si="0"/>
        <v>20000</v>
      </c>
      <c r="E17" s="54">
        <f t="shared" si="1"/>
        <v>101400</v>
      </c>
      <c r="F17" s="54">
        <f t="shared" si="2"/>
        <v>384000</v>
      </c>
      <c r="G17" s="55">
        <v>31000</v>
      </c>
      <c r="H17" s="52" t="s">
        <v>3</v>
      </c>
      <c r="I17" s="56">
        <v>40000</v>
      </c>
      <c r="J17" s="56">
        <v>75000</v>
      </c>
      <c r="K17" s="56">
        <v>10000</v>
      </c>
      <c r="L17" s="57"/>
      <c r="M17" s="58">
        <f t="shared" si="3"/>
        <v>574000</v>
      </c>
      <c r="N17" s="58">
        <f t="shared" si="4"/>
        <v>875.05735894273562</v>
      </c>
      <c r="O17" s="58">
        <f t="shared" si="5"/>
        <v>621833.33333333139</v>
      </c>
      <c r="P17" s="58">
        <f t="shared" si="6"/>
        <v>947.97880552129391</v>
      </c>
      <c r="Q17" s="32">
        <f t="shared" si="7"/>
        <v>37500</v>
      </c>
      <c r="R17" s="32">
        <v>10000</v>
      </c>
      <c r="S17" s="33">
        <f t="shared" si="8"/>
        <v>754669.23076923075</v>
      </c>
      <c r="T17" s="59">
        <f t="shared" si="9"/>
        <v>1150.4858257008168</v>
      </c>
      <c r="U17" s="59">
        <f t="shared" si="10"/>
        <v>817558.33333333069</v>
      </c>
      <c r="V17" s="59">
        <f t="shared" si="11"/>
        <v>1246.3596445092144</v>
      </c>
      <c r="W17" s="36" t="s">
        <v>6</v>
      </c>
      <c r="X17" s="47">
        <v>33</v>
      </c>
      <c r="Y17" s="60">
        <f t="shared" si="13"/>
        <v>369600</v>
      </c>
      <c r="Z17" s="49">
        <f t="shared" si="14"/>
        <v>563.4515677094688</v>
      </c>
      <c r="AA17" s="39">
        <f t="shared" si="15"/>
        <v>1263.4339344398043</v>
      </c>
      <c r="AB17" s="40"/>
      <c r="AC17" s="41"/>
      <c r="AD17" s="42"/>
      <c r="AE17" s="41">
        <v>950</v>
      </c>
      <c r="AF17" s="42">
        <f t="shared" si="16"/>
        <v>-296.35964450921438</v>
      </c>
      <c r="AH17" s="7">
        <f>AE17*34</f>
        <v>32300</v>
      </c>
      <c r="AI17" s="7">
        <f>AE17*33</f>
        <v>31350</v>
      </c>
      <c r="AJ17" s="43">
        <f t="shared" si="12"/>
        <v>950</v>
      </c>
      <c r="AL17" s="48"/>
    </row>
    <row r="18" spans="1:38" x14ac:dyDescent="0.35">
      <c r="A18" s="25" t="s">
        <v>67</v>
      </c>
      <c r="B18" s="25" t="s">
        <v>68</v>
      </c>
      <c r="C18" s="26">
        <f>+'[5]Positions salariés nouv grille'!O30</f>
        <v>155000</v>
      </c>
      <c r="D18" s="54">
        <f t="shared" si="0"/>
        <v>6200</v>
      </c>
      <c r="E18" s="54">
        <f t="shared" si="1"/>
        <v>31434</v>
      </c>
      <c r="F18" s="54">
        <f t="shared" si="2"/>
        <v>119040</v>
      </c>
      <c r="G18" s="55">
        <v>8500</v>
      </c>
      <c r="H18" s="52">
        <v>3</v>
      </c>
      <c r="I18" s="56">
        <v>40000</v>
      </c>
      <c r="J18" s="56">
        <v>55000</v>
      </c>
      <c r="K18" s="56">
        <v>10000</v>
      </c>
      <c r="L18" s="57"/>
      <c r="M18" s="58">
        <f t="shared" si="3"/>
        <v>245300</v>
      </c>
      <c r="N18" s="58">
        <f t="shared" si="4"/>
        <v>373.95743928336765</v>
      </c>
      <c r="O18" s="58">
        <f t="shared" si="5"/>
        <v>265741.66666666581</v>
      </c>
      <c r="P18" s="58">
        <f t="shared" si="6"/>
        <v>405.12055922364698</v>
      </c>
      <c r="Q18" s="32">
        <f t="shared" si="7"/>
        <v>11625</v>
      </c>
      <c r="R18" s="32">
        <v>10000</v>
      </c>
      <c r="S18" s="33">
        <f t="shared" si="8"/>
        <v>293828.23076923075</v>
      </c>
      <c r="T18" s="59">
        <f t="shared" si="9"/>
        <v>447.93825017376253</v>
      </c>
      <c r="U18" s="59">
        <f t="shared" si="10"/>
        <v>318313.91666666564</v>
      </c>
      <c r="V18" s="59">
        <f t="shared" si="11"/>
        <v>485.26643768824124</v>
      </c>
      <c r="W18" s="36"/>
      <c r="X18" s="47"/>
      <c r="Z18" s="38"/>
      <c r="AA18" s="39"/>
      <c r="AB18" s="40"/>
      <c r="AC18" s="41"/>
      <c r="AD18" s="42"/>
      <c r="AE18" s="41">
        <v>500</v>
      </c>
      <c r="AF18" s="50">
        <f t="shared" si="16"/>
        <v>14.73356231175876</v>
      </c>
      <c r="AH18" s="8"/>
      <c r="AI18" s="8"/>
      <c r="AJ18" s="43">
        <f t="shared" si="12"/>
        <v>0</v>
      </c>
      <c r="AL18" s="48"/>
    </row>
    <row r="19" spans="1:38" x14ac:dyDescent="0.35">
      <c r="A19" s="25" t="s">
        <v>69</v>
      </c>
      <c r="B19" s="25" t="s">
        <v>68</v>
      </c>
      <c r="C19" s="26">
        <f>+'[5]Positions salariés nouv grille'!P30</f>
        <v>350000</v>
      </c>
      <c r="D19" s="54">
        <f t="shared" si="0"/>
        <v>14000</v>
      </c>
      <c r="E19" s="54">
        <f t="shared" si="1"/>
        <v>70980</v>
      </c>
      <c r="F19" s="54">
        <f t="shared" si="2"/>
        <v>268800</v>
      </c>
      <c r="G19" s="55">
        <v>14000</v>
      </c>
      <c r="H19" s="52" t="s">
        <v>3</v>
      </c>
      <c r="I19" s="56">
        <v>40000</v>
      </c>
      <c r="J19" s="56">
        <v>75000</v>
      </c>
      <c r="K19" s="56">
        <v>10000</v>
      </c>
      <c r="L19" s="57"/>
      <c r="M19" s="58">
        <f t="shared" si="3"/>
        <v>447000</v>
      </c>
      <c r="N19" s="58">
        <f t="shared" si="4"/>
        <v>681.44710705122441</v>
      </c>
      <c r="O19" s="58">
        <f t="shared" si="5"/>
        <v>484249.99999999849</v>
      </c>
      <c r="P19" s="58">
        <f t="shared" si="6"/>
        <v>738.23436597215743</v>
      </c>
      <c r="Q19" s="32">
        <f t="shared" si="7"/>
        <v>26250</v>
      </c>
      <c r="R19" s="32">
        <v>10000</v>
      </c>
      <c r="S19" s="33">
        <f t="shared" si="8"/>
        <v>562999.23076923075</v>
      </c>
      <c r="T19" s="59">
        <f t="shared" si="9"/>
        <v>858.28679436187247</v>
      </c>
      <c r="U19" s="59">
        <f t="shared" si="10"/>
        <v>609915.83333333139</v>
      </c>
      <c r="V19" s="59">
        <f t="shared" si="11"/>
        <v>929.8106938920256</v>
      </c>
      <c r="W19" s="36"/>
      <c r="X19" s="47"/>
      <c r="Z19" s="38"/>
      <c r="AA19" s="39"/>
      <c r="AB19" s="40"/>
      <c r="AC19" s="41"/>
      <c r="AD19" s="42"/>
      <c r="AE19" s="41">
        <v>500</v>
      </c>
      <c r="AF19" s="50">
        <f t="shared" si="16"/>
        <v>-429.8106938920256</v>
      </c>
      <c r="AH19" s="8"/>
      <c r="AI19" s="8"/>
      <c r="AJ19" s="43">
        <f t="shared" si="12"/>
        <v>0</v>
      </c>
      <c r="AL19" s="48"/>
    </row>
    <row r="20" spans="1:38" x14ac:dyDescent="0.35">
      <c r="A20" s="25" t="s">
        <v>70</v>
      </c>
      <c r="B20" s="25" t="s">
        <v>71</v>
      </c>
      <c r="C20" s="26">
        <f>+'[5]Positions salariés nouv grille'!AA30</f>
        <v>560000</v>
      </c>
      <c r="D20" s="54">
        <f t="shared" si="0"/>
        <v>22400</v>
      </c>
      <c r="E20" s="54">
        <f t="shared" si="1"/>
        <v>113568</v>
      </c>
      <c r="F20" s="54">
        <f t="shared" si="2"/>
        <v>430080</v>
      </c>
      <c r="G20" s="55">
        <v>94325</v>
      </c>
      <c r="H20" s="61">
        <v>3</v>
      </c>
      <c r="I20" s="56">
        <v>40000</v>
      </c>
      <c r="J20" s="56">
        <v>55000</v>
      </c>
      <c r="K20" s="56">
        <v>10000</v>
      </c>
      <c r="L20" s="57"/>
      <c r="M20" s="58">
        <f t="shared" si="3"/>
        <v>548275</v>
      </c>
      <c r="N20" s="58">
        <f t="shared" si="4"/>
        <v>835.83984925841173</v>
      </c>
      <c r="O20" s="58">
        <f t="shared" si="5"/>
        <v>593964.58333333151</v>
      </c>
      <c r="P20" s="58">
        <f t="shared" si="6"/>
        <v>905.49317002994326</v>
      </c>
      <c r="Q20" s="32">
        <f t="shared" si="7"/>
        <v>42000</v>
      </c>
      <c r="R20" s="32">
        <v>10000</v>
      </c>
      <c r="S20" s="33">
        <f t="shared" si="8"/>
        <v>811337.23076923075</v>
      </c>
      <c r="T20" s="59">
        <f t="shared" si="9"/>
        <v>1236.8756347889125</v>
      </c>
      <c r="U20" s="59">
        <f t="shared" si="10"/>
        <v>878948.66666666383</v>
      </c>
      <c r="V20" s="59">
        <f t="shared" si="11"/>
        <v>1339.948604354651</v>
      </c>
      <c r="W20" s="36"/>
      <c r="X20" s="47"/>
      <c r="Z20" s="38"/>
      <c r="AA20" s="39"/>
      <c r="AB20" s="40"/>
      <c r="AC20" s="41"/>
      <c r="AD20" s="42"/>
      <c r="AE20" s="41">
        <v>1500</v>
      </c>
      <c r="AF20" s="50">
        <f t="shared" si="16"/>
        <v>160.05139564534898</v>
      </c>
      <c r="AH20" s="8"/>
      <c r="AI20" s="8"/>
      <c r="AJ20" s="43">
        <f t="shared" si="12"/>
        <v>0</v>
      </c>
      <c r="AL20" s="48"/>
    </row>
    <row r="21" spans="1:38" x14ac:dyDescent="0.35">
      <c r="A21" s="25" t="s">
        <v>72</v>
      </c>
      <c r="B21" s="25" t="s">
        <v>71</v>
      </c>
      <c r="C21" s="26">
        <f>+'[5]Positions salariés nouv grille'!AB30</f>
        <v>780000</v>
      </c>
      <c r="D21" s="54">
        <f t="shared" si="0"/>
        <v>31200</v>
      </c>
      <c r="E21" s="54">
        <f t="shared" si="1"/>
        <v>158184</v>
      </c>
      <c r="F21" s="54">
        <f t="shared" si="2"/>
        <v>599040</v>
      </c>
      <c r="G21" s="55">
        <v>91000</v>
      </c>
      <c r="H21" s="52" t="s">
        <v>3</v>
      </c>
      <c r="I21" s="56">
        <v>40000</v>
      </c>
      <c r="J21" s="56">
        <v>75000</v>
      </c>
      <c r="K21" s="56">
        <v>10000</v>
      </c>
      <c r="L21" s="57"/>
      <c r="M21" s="58">
        <f t="shared" si="3"/>
        <v>782800</v>
      </c>
      <c r="N21" s="58">
        <f t="shared" si="4"/>
        <v>1193.3709069344484</v>
      </c>
      <c r="O21" s="58">
        <f t="shared" si="5"/>
        <v>848033.33333333069</v>
      </c>
      <c r="P21" s="58">
        <f t="shared" si="6"/>
        <v>1292.8184825123151</v>
      </c>
      <c r="Q21" s="32">
        <f t="shared" si="7"/>
        <v>58500</v>
      </c>
      <c r="R21" s="32">
        <v>10000</v>
      </c>
      <c r="S21" s="33">
        <f t="shared" si="8"/>
        <v>1112453.2307692308</v>
      </c>
      <c r="T21" s="59">
        <f t="shared" si="9"/>
        <v>1695.9240175335133</v>
      </c>
      <c r="U21" s="59">
        <f t="shared" si="10"/>
        <v>1205157.6666666628</v>
      </c>
      <c r="V21" s="59">
        <f t="shared" si="11"/>
        <v>1837.2510189946336</v>
      </c>
      <c r="W21" s="36"/>
      <c r="X21" s="47"/>
      <c r="Z21" s="38"/>
      <c r="AA21" s="39"/>
      <c r="AB21" s="40"/>
      <c r="AC21" s="41"/>
      <c r="AD21" s="42"/>
      <c r="AE21" s="41">
        <v>1500</v>
      </c>
      <c r="AF21" s="50">
        <f t="shared" si="16"/>
        <v>-337.25101899463357</v>
      </c>
      <c r="AH21" s="8"/>
      <c r="AI21" s="8"/>
      <c r="AJ21" s="43">
        <f t="shared" si="12"/>
        <v>0</v>
      </c>
      <c r="AL21" s="48"/>
    </row>
    <row r="22" spans="1:38" x14ac:dyDescent="0.35">
      <c r="A22" s="25" t="s">
        <v>73</v>
      </c>
      <c r="B22" s="25" t="s">
        <v>56</v>
      </c>
      <c r="C22" s="26">
        <f>'[5]Positions salariés nouv grille'!M30</f>
        <v>140000</v>
      </c>
      <c r="D22" s="54">
        <f t="shared" si="0"/>
        <v>5600</v>
      </c>
      <c r="E22" s="54">
        <f t="shared" si="1"/>
        <v>28392</v>
      </c>
      <c r="F22" s="54">
        <f t="shared" si="2"/>
        <v>107520</v>
      </c>
      <c r="G22" s="55">
        <v>9000</v>
      </c>
      <c r="H22" s="52">
        <v>3</v>
      </c>
      <c r="I22" s="56">
        <v>40000</v>
      </c>
      <c r="J22" s="56">
        <v>55000</v>
      </c>
      <c r="K22" s="56">
        <v>10000</v>
      </c>
      <c r="L22" s="57"/>
      <c r="M22" s="58">
        <f t="shared" si="3"/>
        <v>230400</v>
      </c>
      <c r="N22" s="58">
        <f t="shared" si="4"/>
        <v>351.24253571499349</v>
      </c>
      <c r="O22" s="58">
        <f t="shared" si="5"/>
        <v>249599.99999999921</v>
      </c>
      <c r="P22" s="58">
        <f t="shared" si="6"/>
        <v>380.51274702457511</v>
      </c>
      <c r="Q22" s="32">
        <f t="shared" si="7"/>
        <v>10500</v>
      </c>
      <c r="R22" s="32">
        <v>10000</v>
      </c>
      <c r="S22" s="33">
        <f t="shared" si="8"/>
        <v>274661.23076923075</v>
      </c>
      <c r="T22" s="59">
        <f t="shared" si="9"/>
        <v>418.71834703986809</v>
      </c>
      <c r="U22" s="59">
        <f t="shared" si="10"/>
        <v>297549.6666666657</v>
      </c>
      <c r="V22" s="59">
        <f t="shared" si="11"/>
        <v>453.61154262652229</v>
      </c>
      <c r="W22" s="36" t="s">
        <v>6</v>
      </c>
      <c r="X22" s="47">
        <v>33</v>
      </c>
      <c r="Y22" s="60">
        <f>F22*35%*X22/12</f>
        <v>103488</v>
      </c>
      <c r="Z22" s="49">
        <f>+Y22/655.957</f>
        <v>157.76643895865126</v>
      </c>
      <c r="AA22" s="62">
        <f>+V22+Z22/X22</f>
        <v>458.39234380708746</v>
      </c>
      <c r="AB22" s="63"/>
      <c r="AC22" s="41"/>
      <c r="AD22" s="42"/>
      <c r="AE22" s="41">
        <v>720</v>
      </c>
      <c r="AF22" s="50">
        <f t="shared" si="16"/>
        <v>266.38845737347771</v>
      </c>
      <c r="AH22" s="7">
        <f>AE22*34</f>
        <v>24480</v>
      </c>
      <c r="AI22" s="7">
        <f>AE22*33</f>
        <v>23760</v>
      </c>
      <c r="AJ22" s="43">
        <f t="shared" si="12"/>
        <v>720</v>
      </c>
      <c r="AL22" s="48"/>
    </row>
    <row r="23" spans="1:38" x14ac:dyDescent="0.35">
      <c r="A23" s="25" t="s">
        <v>74</v>
      </c>
      <c r="B23" s="25" t="s">
        <v>54</v>
      </c>
      <c r="C23" s="26">
        <f>'[5]Positions salariés nouv grille'!N30</f>
        <v>260000</v>
      </c>
      <c r="D23" s="54">
        <f t="shared" si="0"/>
        <v>10400</v>
      </c>
      <c r="E23" s="54">
        <f t="shared" si="1"/>
        <v>52728</v>
      </c>
      <c r="F23" s="54">
        <f t="shared" si="2"/>
        <v>199680</v>
      </c>
      <c r="G23" s="55">
        <v>20000</v>
      </c>
      <c r="H23" s="52" t="s">
        <v>3</v>
      </c>
      <c r="I23" s="56">
        <v>40000</v>
      </c>
      <c r="J23" s="56">
        <v>75000</v>
      </c>
      <c r="K23" s="56">
        <v>10000</v>
      </c>
      <c r="L23" s="57"/>
      <c r="M23" s="58">
        <f t="shared" si="3"/>
        <v>354600</v>
      </c>
      <c r="N23" s="58">
        <f t="shared" si="4"/>
        <v>540.58421512385723</v>
      </c>
      <c r="O23" s="58">
        <f t="shared" si="5"/>
        <v>384149.99999999878</v>
      </c>
      <c r="P23" s="58">
        <f t="shared" si="6"/>
        <v>585.6328997175101</v>
      </c>
      <c r="Q23" s="32">
        <f t="shared" si="7"/>
        <v>19500</v>
      </c>
      <c r="R23" s="32">
        <v>10000</v>
      </c>
      <c r="S23" s="33">
        <f t="shared" si="8"/>
        <v>447997.23076923075</v>
      </c>
      <c r="T23" s="59">
        <f t="shared" si="9"/>
        <v>682.96737555850575</v>
      </c>
      <c r="U23" s="59">
        <f t="shared" si="10"/>
        <v>485330.3333333318</v>
      </c>
      <c r="V23" s="59">
        <f t="shared" si="11"/>
        <v>739.88132352171226</v>
      </c>
      <c r="W23" s="36" t="s">
        <v>6</v>
      </c>
      <c r="X23" s="47">
        <v>33</v>
      </c>
      <c r="Y23" s="60">
        <f>F23*35%*X23/12</f>
        <v>192192</v>
      </c>
      <c r="Z23" s="49">
        <f>+Y23/655.957</f>
        <v>292.99481520892374</v>
      </c>
      <c r="AA23" s="62">
        <f>+V23+Z23/X23</f>
        <v>748.75995428561907</v>
      </c>
      <c r="AB23" s="63"/>
      <c r="AC23" s="41"/>
      <c r="AD23" s="42"/>
      <c r="AE23" s="41">
        <v>720</v>
      </c>
      <c r="AF23" s="42">
        <f t="shared" si="16"/>
        <v>-19.881323521712261</v>
      </c>
      <c r="AH23" s="7">
        <f>AE23*34</f>
        <v>24480</v>
      </c>
      <c r="AI23" s="7">
        <f>AE23*33</f>
        <v>23760</v>
      </c>
      <c r="AJ23" s="43">
        <f t="shared" si="12"/>
        <v>720</v>
      </c>
      <c r="AL23" s="48"/>
    </row>
    <row r="24" spans="1:38" x14ac:dyDescent="0.35">
      <c r="A24" s="25" t="s">
        <v>75</v>
      </c>
      <c r="B24" s="25" t="s">
        <v>68</v>
      </c>
      <c r="C24" s="26">
        <f>'[5]Positions salariés nouv grille'!K30</f>
        <v>95000</v>
      </c>
      <c r="D24" s="54">
        <f t="shared" si="0"/>
        <v>3800</v>
      </c>
      <c r="E24" s="54">
        <f t="shared" si="1"/>
        <v>19266</v>
      </c>
      <c r="F24" s="54">
        <f t="shared" si="2"/>
        <v>72960</v>
      </c>
      <c r="G24" s="55">
        <v>2000</v>
      </c>
      <c r="H24" s="52">
        <v>3</v>
      </c>
      <c r="I24" s="56">
        <v>40000</v>
      </c>
      <c r="J24" s="56">
        <v>55000</v>
      </c>
      <c r="K24" s="56">
        <v>10000</v>
      </c>
      <c r="L24" s="57"/>
      <c r="M24" s="58">
        <f t="shared" si="3"/>
        <v>194200</v>
      </c>
      <c r="N24" s="58">
        <f t="shared" si="4"/>
        <v>296.05599147505097</v>
      </c>
      <c r="O24" s="58">
        <f t="shared" si="5"/>
        <v>210383.33333333267</v>
      </c>
      <c r="P24" s="58">
        <f t="shared" si="6"/>
        <v>320.72732409797089</v>
      </c>
      <c r="Q24" s="32">
        <f t="shared" si="7"/>
        <v>7125</v>
      </c>
      <c r="R24" s="32">
        <v>10000</v>
      </c>
      <c r="S24" s="33">
        <f t="shared" si="8"/>
        <v>217160.23076923078</v>
      </c>
      <c r="T24" s="59">
        <f t="shared" si="9"/>
        <v>331.05863763818479</v>
      </c>
      <c r="U24" s="59">
        <f t="shared" si="10"/>
        <v>235256.91666666593</v>
      </c>
      <c r="V24" s="59">
        <f t="shared" si="11"/>
        <v>358.64685744136574</v>
      </c>
      <c r="W24" s="36"/>
      <c r="X24" s="47"/>
      <c r="Y24" s="60"/>
      <c r="Z24" s="49"/>
      <c r="AA24" s="62"/>
      <c r="AB24" s="63"/>
      <c r="AC24" s="41"/>
      <c r="AD24" s="42"/>
      <c r="AE24" s="64">
        <v>500</v>
      </c>
      <c r="AF24" s="50">
        <f t="shared" si="16"/>
        <v>141.35314255863426</v>
      </c>
      <c r="AH24" s="8"/>
      <c r="AI24" s="8"/>
      <c r="AJ24" s="43">
        <f t="shared" si="12"/>
        <v>0</v>
      </c>
      <c r="AL24" s="48"/>
    </row>
    <row r="25" spans="1:38" x14ac:dyDescent="0.35">
      <c r="A25" s="25" t="s">
        <v>76</v>
      </c>
      <c r="B25" s="25" t="s">
        <v>68</v>
      </c>
      <c r="C25" s="26">
        <f>'[5]Positions salariés nouv grille'!L30</f>
        <v>235000</v>
      </c>
      <c r="D25" s="54">
        <f t="shared" si="0"/>
        <v>9400</v>
      </c>
      <c r="E25" s="54">
        <f t="shared" si="1"/>
        <v>47658</v>
      </c>
      <c r="F25" s="54">
        <f t="shared" si="2"/>
        <v>180480</v>
      </c>
      <c r="G25" s="55">
        <v>9000</v>
      </c>
      <c r="H25" s="52" t="s">
        <v>3</v>
      </c>
      <c r="I25" s="56">
        <v>40000</v>
      </c>
      <c r="J25" s="56">
        <v>75000</v>
      </c>
      <c r="K25" s="56">
        <v>10000</v>
      </c>
      <c r="L25" s="57"/>
      <c r="M25" s="58">
        <f t="shared" si="3"/>
        <v>341600</v>
      </c>
      <c r="N25" s="58">
        <f t="shared" si="4"/>
        <v>520.76584288299387</v>
      </c>
      <c r="O25" s="58">
        <f t="shared" si="5"/>
        <v>370066.66666666552</v>
      </c>
      <c r="P25" s="58">
        <f t="shared" si="6"/>
        <v>564.16299645657489</v>
      </c>
      <c r="Q25" s="32">
        <f t="shared" si="7"/>
        <v>17625</v>
      </c>
      <c r="R25" s="32">
        <v>10000</v>
      </c>
      <c r="S25" s="33">
        <f t="shared" si="8"/>
        <v>416052.23076923075</v>
      </c>
      <c r="T25" s="59">
        <f t="shared" si="9"/>
        <v>634.26753700201505</v>
      </c>
      <c r="U25" s="59">
        <f t="shared" si="10"/>
        <v>450723.24999999854</v>
      </c>
      <c r="V25" s="59">
        <f t="shared" si="11"/>
        <v>687.12316508551407</v>
      </c>
      <c r="W25" s="36"/>
      <c r="X25" s="47"/>
      <c r="Z25" s="38"/>
      <c r="AA25" s="62"/>
      <c r="AB25" s="63"/>
      <c r="AC25" s="41"/>
      <c r="AD25" s="42"/>
      <c r="AE25" s="64">
        <v>500</v>
      </c>
      <c r="AF25" s="50">
        <f t="shared" si="16"/>
        <v>-187.12316508551407</v>
      </c>
      <c r="AH25" s="8"/>
      <c r="AI25" s="8"/>
      <c r="AJ25" s="43">
        <f t="shared" si="12"/>
        <v>0</v>
      </c>
      <c r="AL25" s="48"/>
    </row>
    <row r="26" spans="1:38" x14ac:dyDescent="0.35">
      <c r="A26" s="25" t="s">
        <v>77</v>
      </c>
      <c r="B26" s="25" t="s">
        <v>68</v>
      </c>
      <c r="C26" s="26">
        <f>'[5]Positions salariés nouv grille'!Q30</f>
        <v>170000</v>
      </c>
      <c r="D26" s="54">
        <f t="shared" si="0"/>
        <v>6800</v>
      </c>
      <c r="E26" s="54">
        <f t="shared" si="1"/>
        <v>34476</v>
      </c>
      <c r="F26" s="54">
        <f t="shared" si="2"/>
        <v>130560</v>
      </c>
      <c r="G26" s="55">
        <v>2000</v>
      </c>
      <c r="H26" s="52">
        <v>3</v>
      </c>
      <c r="I26" s="56">
        <v>40000</v>
      </c>
      <c r="J26" s="56">
        <v>55000</v>
      </c>
      <c r="K26" s="56">
        <v>10000</v>
      </c>
      <c r="L26" s="57"/>
      <c r="M26" s="58">
        <f t="shared" si="3"/>
        <v>266200</v>
      </c>
      <c r="N26" s="58">
        <f t="shared" si="4"/>
        <v>405.81928388598641</v>
      </c>
      <c r="O26" s="58">
        <f t="shared" si="5"/>
        <v>288383.33333333244</v>
      </c>
      <c r="P26" s="58">
        <f t="shared" si="6"/>
        <v>439.63755754315059</v>
      </c>
      <c r="Q26" s="32">
        <f t="shared" si="7"/>
        <v>12750</v>
      </c>
      <c r="R26" s="32">
        <v>10000</v>
      </c>
      <c r="S26" s="33">
        <f t="shared" si="8"/>
        <v>312995.23076923075</v>
      </c>
      <c r="T26" s="59">
        <f t="shared" si="9"/>
        <v>477.15815330765696</v>
      </c>
      <c r="U26" s="59">
        <f t="shared" si="10"/>
        <v>339078.16666666558</v>
      </c>
      <c r="V26" s="59">
        <f t="shared" si="11"/>
        <v>516.92133274996013</v>
      </c>
      <c r="W26" s="36" t="s">
        <v>6</v>
      </c>
      <c r="X26" s="47">
        <v>33</v>
      </c>
      <c r="Y26" s="60">
        <f>F26*35%*X26/12</f>
        <v>125664</v>
      </c>
      <c r="Z26" s="49">
        <f>+Y26/655.957</f>
        <v>191.57353302121939</v>
      </c>
      <c r="AA26" s="39">
        <f>+V26+Z26/X26</f>
        <v>522.72659132636068</v>
      </c>
      <c r="AB26" s="40"/>
      <c r="AC26" s="64"/>
      <c r="AD26" s="50"/>
      <c r="AE26" s="64">
        <v>500</v>
      </c>
      <c r="AF26" s="42">
        <f t="shared" si="16"/>
        <v>-16.921332749960129</v>
      </c>
      <c r="AH26" s="7">
        <f>AE26*36</f>
        <v>18000</v>
      </c>
      <c r="AI26" s="7">
        <f>AE26*33</f>
        <v>16500</v>
      </c>
      <c r="AJ26" s="43">
        <f t="shared" si="12"/>
        <v>1500</v>
      </c>
      <c r="AL26" s="48"/>
    </row>
    <row r="27" spans="1:38" x14ac:dyDescent="0.35">
      <c r="A27" s="25" t="s">
        <v>78</v>
      </c>
      <c r="B27" s="25" t="s">
        <v>68</v>
      </c>
      <c r="C27" s="26">
        <f>'[5]Positions salariés nouv grille'!R30</f>
        <v>350000</v>
      </c>
      <c r="D27" s="54">
        <f t="shared" si="0"/>
        <v>14000</v>
      </c>
      <c r="E27" s="54">
        <f t="shared" si="1"/>
        <v>70980</v>
      </c>
      <c r="F27" s="54">
        <f t="shared" si="2"/>
        <v>268800</v>
      </c>
      <c r="G27" s="55">
        <v>9000</v>
      </c>
      <c r="H27" s="52" t="s">
        <v>3</v>
      </c>
      <c r="I27" s="56">
        <v>40000</v>
      </c>
      <c r="J27" s="56">
        <v>75000</v>
      </c>
      <c r="K27" s="56">
        <v>10000</v>
      </c>
      <c r="L27" s="57"/>
      <c r="M27" s="58">
        <f t="shared" si="3"/>
        <v>452000</v>
      </c>
      <c r="N27" s="58">
        <f t="shared" si="4"/>
        <v>689.06955791309497</v>
      </c>
      <c r="O27" s="58">
        <f t="shared" si="5"/>
        <v>489666.66666666511</v>
      </c>
      <c r="P27" s="58">
        <f t="shared" si="6"/>
        <v>746.4920210725171</v>
      </c>
      <c r="Q27" s="32">
        <f t="shared" si="7"/>
        <v>26250</v>
      </c>
      <c r="R27" s="32">
        <v>10000</v>
      </c>
      <c r="S27" s="33">
        <f t="shared" si="8"/>
        <v>562999.23076923075</v>
      </c>
      <c r="T27" s="59">
        <f t="shared" si="9"/>
        <v>858.28679436187247</v>
      </c>
      <c r="U27" s="59">
        <f t="shared" si="10"/>
        <v>609915.83333333139</v>
      </c>
      <c r="V27" s="59">
        <f t="shared" si="11"/>
        <v>929.8106938920256</v>
      </c>
      <c r="W27" s="36" t="s">
        <v>6</v>
      </c>
      <c r="X27" s="65">
        <v>33</v>
      </c>
      <c r="Y27" s="66">
        <f>F27*35%*X27/12</f>
        <v>258720</v>
      </c>
      <c r="Z27" s="67">
        <f>+Y27/655.957</f>
        <v>394.41609739662812</v>
      </c>
      <c r="AA27" s="39">
        <f>+V27+Z27/X27</f>
        <v>941.76269684343856</v>
      </c>
      <c r="AB27" s="40"/>
      <c r="AC27" s="64"/>
      <c r="AD27" s="50"/>
      <c r="AE27" s="64">
        <v>500</v>
      </c>
      <c r="AF27" s="42">
        <f t="shared" si="16"/>
        <v>-429.8106938920256</v>
      </c>
      <c r="AH27" s="7">
        <f>AE27*36</f>
        <v>18000</v>
      </c>
      <c r="AI27" s="7">
        <f>AE27*33</f>
        <v>16500</v>
      </c>
      <c r="AJ27" s="43">
        <f t="shared" si="12"/>
        <v>1500</v>
      </c>
      <c r="AL27" s="48"/>
    </row>
    <row r="28" spans="1:38" s="1" customFormat="1" ht="15" thickBot="1" x14ac:dyDescent="0.4">
      <c r="A28" s="792" t="s">
        <v>79</v>
      </c>
      <c r="B28" s="793"/>
      <c r="C28" s="68" t="e">
        <f t="shared" ref="C28:AJ28" si="17">SUM(C6:C27)</f>
        <v>#REF!</v>
      </c>
      <c r="D28" s="68" t="e">
        <f t="shared" si="17"/>
        <v>#REF!</v>
      </c>
      <c r="E28" s="68" t="e">
        <f t="shared" si="17"/>
        <v>#REF!</v>
      </c>
      <c r="F28" s="68" t="e">
        <f t="shared" si="17"/>
        <v>#REF!</v>
      </c>
      <c r="G28" s="68">
        <f t="shared" si="17"/>
        <v>592329</v>
      </c>
      <c r="H28" s="68">
        <f t="shared" si="17"/>
        <v>46</v>
      </c>
      <c r="I28" s="68">
        <f t="shared" si="17"/>
        <v>880000</v>
      </c>
      <c r="J28" s="68">
        <f t="shared" si="17"/>
        <v>1455000</v>
      </c>
      <c r="K28" s="68">
        <f t="shared" si="17"/>
        <v>220000</v>
      </c>
      <c r="L28" s="68">
        <f t="shared" si="17"/>
        <v>40000</v>
      </c>
      <c r="M28" s="68" t="e">
        <f t="shared" si="17"/>
        <v>#REF!</v>
      </c>
      <c r="N28" s="68" t="e">
        <f t="shared" si="17"/>
        <v>#REF!</v>
      </c>
      <c r="O28" s="68" t="e">
        <f t="shared" si="17"/>
        <v>#REF!</v>
      </c>
      <c r="P28" s="68" t="e">
        <f t="shared" si="17"/>
        <v>#REF!</v>
      </c>
      <c r="Q28" s="68" t="e">
        <f t="shared" si="17"/>
        <v>#REF!</v>
      </c>
      <c r="R28" s="68">
        <f t="shared" si="17"/>
        <v>220000</v>
      </c>
      <c r="S28" s="68" t="e">
        <f t="shared" si="17"/>
        <v>#REF!</v>
      </c>
      <c r="T28" s="68" t="e">
        <f t="shared" si="17"/>
        <v>#REF!</v>
      </c>
      <c r="U28" s="68" t="e">
        <f t="shared" si="17"/>
        <v>#REF!</v>
      </c>
      <c r="V28" s="68" t="e">
        <f t="shared" si="17"/>
        <v>#REF!</v>
      </c>
      <c r="W28" s="68">
        <f t="shared" si="17"/>
        <v>0</v>
      </c>
      <c r="X28" s="68">
        <f t="shared" si="17"/>
        <v>231</v>
      </c>
      <c r="Y28" s="68">
        <f t="shared" si="17"/>
        <v>1404928</v>
      </c>
      <c r="Z28" s="68">
        <f t="shared" si="17"/>
        <v>2141.7989288932049</v>
      </c>
      <c r="AA28" s="68" t="e">
        <f t="shared" si="17"/>
        <v>#DIV/0!</v>
      </c>
      <c r="AB28" s="68">
        <f t="shared" si="17"/>
        <v>0</v>
      </c>
      <c r="AC28" s="68">
        <f t="shared" si="17"/>
        <v>2100</v>
      </c>
      <c r="AD28" s="68">
        <f t="shared" si="17"/>
        <v>314.39845396370549</v>
      </c>
      <c r="AE28" s="68">
        <f t="shared" si="17"/>
        <v>12895</v>
      </c>
      <c r="AF28" s="68" t="e">
        <f t="shared" si="17"/>
        <v>#REF!</v>
      </c>
      <c r="AG28" s="68">
        <f t="shared" si="17"/>
        <v>0</v>
      </c>
      <c r="AH28" s="68">
        <f t="shared" si="17"/>
        <v>340540</v>
      </c>
      <c r="AI28" s="68">
        <f t="shared" si="17"/>
        <v>328485</v>
      </c>
      <c r="AJ28" s="68">
        <f t="shared" si="17"/>
        <v>12055</v>
      </c>
      <c r="AL28" s="69"/>
    </row>
    <row r="29" spans="1:38" x14ac:dyDescent="0.3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AA29" s="6"/>
      <c r="AB29" s="6"/>
      <c r="AC29" s="6"/>
      <c r="AD29" s="6"/>
    </row>
    <row r="30" spans="1:38" x14ac:dyDescent="0.35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70"/>
      <c r="N30" s="70"/>
      <c r="O30" s="70">
        <f>+O23/655.957</f>
        <v>585.6328997175101</v>
      </c>
      <c r="P30" s="70"/>
      <c r="Q30" s="6"/>
      <c r="R30" s="6"/>
      <c r="S30" s="6"/>
      <c r="T30" s="71"/>
      <c r="U30" s="71"/>
      <c r="V30" s="71"/>
      <c r="AA30" s="71"/>
      <c r="AB30" s="71"/>
      <c r="AC30" s="71"/>
      <c r="AD30" s="71"/>
      <c r="AF30" s="3"/>
    </row>
    <row r="31" spans="1:38" x14ac:dyDescent="0.35">
      <c r="A31" s="6"/>
      <c r="B31" s="6"/>
      <c r="C31" s="72"/>
      <c r="D31" s="72"/>
      <c r="E31" s="72"/>
      <c r="F31" s="72"/>
      <c r="G31" s="6"/>
      <c r="H31" s="6"/>
      <c r="I31" s="6"/>
      <c r="J31" s="6"/>
      <c r="K31" s="6"/>
      <c r="L31" s="73"/>
      <c r="M31" s="73"/>
      <c r="N31" s="73"/>
      <c r="O31" s="73"/>
      <c r="P31" s="73"/>
      <c r="Q31" s="6"/>
      <c r="R31" s="6"/>
      <c r="S31" s="6"/>
      <c r="T31" s="6"/>
      <c r="U31" s="6"/>
      <c r="V31" s="6"/>
      <c r="AA31" s="6"/>
      <c r="AB31" s="6"/>
      <c r="AC31" s="6"/>
      <c r="AD31" s="6"/>
    </row>
    <row r="32" spans="1:38" x14ac:dyDescent="0.35">
      <c r="A32" s="6"/>
      <c r="B32" s="6"/>
      <c r="C32" s="794"/>
      <c r="D32" s="794"/>
      <c r="E32" s="794"/>
      <c r="F32" s="794"/>
      <c r="G32" s="6"/>
      <c r="H32" s="6"/>
      <c r="I32" s="5"/>
      <c r="J32" s="5"/>
      <c r="K32" s="5"/>
      <c r="L32" s="5"/>
      <c r="M32" s="5"/>
      <c r="N32" s="5"/>
      <c r="O32" s="5"/>
      <c r="P32" s="5"/>
      <c r="Q32" s="6"/>
      <c r="R32" s="6"/>
      <c r="S32" s="6"/>
      <c r="T32" s="6"/>
      <c r="U32" s="6"/>
      <c r="V32" s="6"/>
      <c r="AA32" s="6"/>
      <c r="AB32" s="6"/>
      <c r="AC32" s="6"/>
      <c r="AD32" s="6"/>
      <c r="AE32" s="2"/>
    </row>
    <row r="33" spans="1:30" x14ac:dyDescent="0.35">
      <c r="A33" s="6"/>
      <c r="B33" s="6"/>
      <c r="C33" s="74"/>
      <c r="D33" s="75"/>
      <c r="E33" s="75"/>
      <c r="F33" s="75"/>
      <c r="G33" s="6"/>
      <c r="H33" s="6"/>
      <c r="I33" s="6"/>
      <c r="J33" s="76"/>
      <c r="K33" s="76"/>
      <c r="L33" s="76"/>
      <c r="M33" s="76"/>
      <c r="N33" s="76"/>
      <c r="O33" s="76"/>
      <c r="P33" s="76"/>
      <c r="Q33" s="6"/>
      <c r="R33" s="6"/>
      <c r="S33" s="6"/>
      <c r="T33" s="6"/>
      <c r="U33" s="6"/>
      <c r="V33" s="6"/>
      <c r="AA33" s="6"/>
      <c r="AB33" s="6"/>
      <c r="AC33" s="6"/>
      <c r="AD33" s="6"/>
    </row>
    <row r="34" spans="1:30" x14ac:dyDescent="0.35">
      <c r="A34" s="6"/>
      <c r="B34" s="6"/>
      <c r="C34" s="74"/>
      <c r="D34" s="77"/>
      <c r="E34" s="77"/>
      <c r="F34" s="77"/>
      <c r="G34" s="6"/>
      <c r="H34" s="6"/>
      <c r="I34" s="6"/>
      <c r="J34" s="73"/>
      <c r="K34" s="73"/>
      <c r="L34" s="73"/>
      <c r="M34" s="73"/>
      <c r="N34" s="73"/>
      <c r="O34" s="73"/>
      <c r="P34" s="73"/>
      <c r="Q34" s="6"/>
      <c r="R34" s="6"/>
      <c r="S34" s="6"/>
      <c r="T34" s="6"/>
      <c r="U34" s="6"/>
      <c r="V34" s="6"/>
      <c r="AA34" s="6"/>
      <c r="AB34" s="6"/>
      <c r="AC34" s="6"/>
      <c r="AD34" s="6"/>
    </row>
    <row r="35" spans="1:30" x14ac:dyDescent="0.35">
      <c r="A35" s="6"/>
      <c r="B35" s="6"/>
      <c r="C35" s="74"/>
      <c r="D35" s="74"/>
      <c r="E35" s="77"/>
      <c r="F35" s="77"/>
      <c r="G35" s="6"/>
      <c r="H35" s="6"/>
      <c r="I35" s="6"/>
      <c r="J35" s="6"/>
      <c r="K35" s="6"/>
      <c r="L35" s="73"/>
      <c r="M35" s="73"/>
      <c r="N35" s="73"/>
      <c r="O35" s="73"/>
      <c r="P35" s="73"/>
      <c r="Q35" s="6"/>
      <c r="R35" s="6"/>
      <c r="S35" s="6"/>
      <c r="T35" s="6"/>
      <c r="U35" s="6"/>
      <c r="V35" s="6"/>
      <c r="AA35" s="6"/>
      <c r="AB35" s="6"/>
      <c r="AC35" s="6"/>
      <c r="AD35" s="6"/>
    </row>
    <row r="36" spans="1:30" x14ac:dyDescent="0.35">
      <c r="A36" s="6"/>
      <c r="B36" s="6"/>
      <c r="C36" s="74"/>
      <c r="D36" s="77"/>
      <c r="E36" s="74"/>
      <c r="F36" s="77"/>
      <c r="G36" s="6"/>
      <c r="H36" s="6"/>
      <c r="I36" s="6"/>
      <c r="J36" s="73"/>
      <c r="K36" s="73"/>
      <c r="L36" s="6"/>
      <c r="M36" s="73"/>
      <c r="N36" s="73"/>
      <c r="O36" s="73"/>
      <c r="P36" s="73"/>
      <c r="Q36" s="6"/>
      <c r="R36" s="6"/>
      <c r="S36" s="6"/>
      <c r="T36" s="6"/>
      <c r="U36" s="6"/>
      <c r="V36" s="6"/>
      <c r="AA36" s="6"/>
      <c r="AB36" s="6"/>
      <c r="AC36" s="6"/>
      <c r="AD36" s="6"/>
    </row>
    <row r="37" spans="1:30" x14ac:dyDescent="0.35">
      <c r="A37" s="6"/>
      <c r="B37" s="6"/>
      <c r="C37" s="74"/>
      <c r="D37" s="77"/>
      <c r="E37" s="74"/>
      <c r="F37" s="77"/>
      <c r="G37" s="6"/>
      <c r="H37" s="6"/>
      <c r="I37" s="6"/>
      <c r="J37" s="73"/>
      <c r="K37" s="73"/>
      <c r="L37" s="6"/>
      <c r="M37" s="73"/>
      <c r="N37" s="73"/>
      <c r="O37" s="73"/>
      <c r="P37" s="73"/>
      <c r="Q37" s="6"/>
      <c r="R37" s="6"/>
      <c r="S37" s="6"/>
      <c r="T37" s="6"/>
      <c r="U37" s="6"/>
      <c r="V37" s="6"/>
      <c r="AA37" s="6"/>
      <c r="AB37" s="6"/>
      <c r="AC37" s="6"/>
      <c r="AD37" s="6"/>
    </row>
    <row r="38" spans="1:30" x14ac:dyDescent="0.35">
      <c r="A38" s="6"/>
      <c r="B38" s="6"/>
      <c r="C38" s="78"/>
      <c r="D38" s="79"/>
      <c r="E38" s="79"/>
      <c r="F38" s="79"/>
      <c r="G38" s="6"/>
      <c r="H38" s="6"/>
      <c r="I38" s="5"/>
      <c r="J38" s="80"/>
      <c r="K38" s="80"/>
      <c r="L38" s="80"/>
      <c r="M38" s="80"/>
      <c r="N38" s="80"/>
      <c r="O38" s="80"/>
      <c r="P38" s="80"/>
      <c r="Q38" s="6"/>
      <c r="R38" s="6"/>
      <c r="S38" s="6"/>
      <c r="T38" s="6"/>
      <c r="U38" s="6"/>
      <c r="V38" s="6"/>
      <c r="AA38" s="6"/>
      <c r="AB38" s="6"/>
      <c r="AC38" s="6"/>
      <c r="AD38" s="6"/>
    </row>
    <row r="39" spans="1:30" x14ac:dyDescent="0.35">
      <c r="C39" s="81"/>
      <c r="D39" s="81"/>
      <c r="E39" s="81"/>
      <c r="F39" s="81"/>
    </row>
    <row r="40" spans="1:30" x14ac:dyDescent="0.35">
      <c r="C40" s="81"/>
      <c r="D40" s="81"/>
      <c r="E40" s="81"/>
      <c r="F40" s="81"/>
    </row>
  </sheetData>
  <mergeCells count="26">
    <mergeCell ref="AK4:AK5"/>
    <mergeCell ref="AL4:AL5"/>
    <mergeCell ref="A28:B28"/>
    <mergeCell ref="C32:F32"/>
    <mergeCell ref="AA4:AA5"/>
    <mergeCell ref="AC4:AD4"/>
    <mergeCell ref="AE4:AF4"/>
    <mergeCell ref="AH4:AH5"/>
    <mergeCell ref="AI4:AI5"/>
    <mergeCell ref="AJ4:AJ5"/>
    <mergeCell ref="R4:R5"/>
    <mergeCell ref="S4:T4"/>
    <mergeCell ref="U4:V4"/>
    <mergeCell ref="W4:W5"/>
    <mergeCell ref="X4:X5"/>
    <mergeCell ref="Y4:Z4"/>
    <mergeCell ref="AC3:AF3"/>
    <mergeCell ref="A4:A5"/>
    <mergeCell ref="B4:B5"/>
    <mergeCell ref="C4:C5"/>
    <mergeCell ref="D4:E4"/>
    <mergeCell ref="H4:H5"/>
    <mergeCell ref="I4:L4"/>
    <mergeCell ref="M4:M5"/>
    <mergeCell ref="N4:N5"/>
    <mergeCell ref="O4:P4"/>
  </mergeCells>
  <pageMargins left="0.31496062992125984" right="0.19" top="0.74803149606299213" bottom="0.74803149606299213" header="0.31496062992125984" footer="0.31496062992125984"/>
  <pageSetup paperSize="9" scale="7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O15"/>
  <sheetViews>
    <sheetView workbookViewId="0">
      <selection sqref="A1:O11"/>
    </sheetView>
  </sheetViews>
  <sheetFormatPr defaultColWidth="11.453125" defaultRowHeight="14.5" x14ac:dyDescent="0.35"/>
  <cols>
    <col min="1" max="1" width="29.6328125" customWidth="1"/>
    <col min="2" max="3" width="15.36328125" customWidth="1"/>
    <col min="4" max="4" width="16.1796875" customWidth="1"/>
    <col min="5" max="5" width="14.26953125" customWidth="1"/>
    <col min="6" max="6" width="14.54296875" customWidth="1"/>
    <col min="14" max="14" width="14.08984375" customWidth="1"/>
    <col min="15" max="15" width="12.6328125" bestFit="1" customWidth="1"/>
  </cols>
  <sheetData>
    <row r="1" spans="1:15" x14ac:dyDescent="0.35">
      <c r="B1" s="309" t="s">
        <v>186</v>
      </c>
      <c r="C1" s="309" t="s">
        <v>187</v>
      </c>
      <c r="D1" s="309" t="s">
        <v>184</v>
      </c>
      <c r="E1" s="309" t="s">
        <v>185</v>
      </c>
    </row>
    <row r="3" spans="1:15" ht="15" thickBot="1" x14ac:dyDescent="0.4"/>
    <row r="4" spans="1:15" ht="39.5" thickBot="1" x14ac:dyDescent="0.4">
      <c r="A4" s="317"/>
      <c r="B4" s="318" t="s">
        <v>193</v>
      </c>
      <c r="C4" s="318" t="s">
        <v>194</v>
      </c>
      <c r="D4" s="318" t="s">
        <v>195</v>
      </c>
      <c r="E4" s="318" t="s">
        <v>196</v>
      </c>
      <c r="F4" s="318" t="s">
        <v>197</v>
      </c>
      <c r="G4" s="318" t="s">
        <v>198</v>
      </c>
      <c r="H4" s="318" t="s">
        <v>199</v>
      </c>
      <c r="I4" s="319" t="s">
        <v>200</v>
      </c>
      <c r="J4" s="320" t="s">
        <v>201</v>
      </c>
      <c r="K4" s="320">
        <v>3.75</v>
      </c>
      <c r="L4" s="318" t="s">
        <v>202</v>
      </c>
      <c r="M4" s="320" t="s">
        <v>203</v>
      </c>
      <c r="N4" s="324" t="s">
        <v>204</v>
      </c>
      <c r="O4" s="325" t="s">
        <v>205</v>
      </c>
    </row>
    <row r="5" spans="1:15" x14ac:dyDescent="0.35">
      <c r="A5" s="313" t="s">
        <v>176</v>
      </c>
      <c r="B5" s="314">
        <v>9508615.1999999993</v>
      </c>
      <c r="C5" s="314">
        <v>51373.212064153195</v>
      </c>
      <c r="D5" s="314">
        <f>B5-C5</f>
        <v>9457241.9879358467</v>
      </c>
      <c r="E5" s="321" t="e">
        <f>'Recapitulatif Taxes'!#REF!</f>
        <v>#REF!</v>
      </c>
      <c r="F5" s="314" t="e">
        <f>E5*24</f>
        <v>#REF!</v>
      </c>
      <c r="G5" s="314">
        <v>820534</v>
      </c>
      <c r="H5" s="314">
        <f>I5*35%*K4+L5+M5</f>
        <v>394575.02239999996</v>
      </c>
      <c r="I5" s="314">
        <v>248176</v>
      </c>
      <c r="J5" s="315"/>
      <c r="K5" s="315">
        <f>9/12</f>
        <v>0.75</v>
      </c>
      <c r="L5" s="316">
        <f>I5*20.24%</f>
        <v>50230.822399999997</v>
      </c>
      <c r="M5" s="316">
        <f>I5*7.5%</f>
        <v>18613.2</v>
      </c>
      <c r="N5" s="312" t="e">
        <f>F5+G5+H5</f>
        <v>#REF!</v>
      </c>
      <c r="O5" s="312" t="e">
        <f>D5-N5</f>
        <v>#REF!</v>
      </c>
    </row>
    <row r="6" spans="1:15" x14ac:dyDescent="0.35">
      <c r="A6" s="308" t="s">
        <v>177</v>
      </c>
      <c r="B6" s="310">
        <v>8604041</v>
      </c>
      <c r="C6" s="310">
        <v>0</v>
      </c>
      <c r="D6" s="310">
        <f t="shared" ref="D6:D11" si="0">B6-C6</f>
        <v>8604041</v>
      </c>
      <c r="E6" s="326">
        <v>397220</v>
      </c>
      <c r="F6" s="310">
        <f>E6*12</f>
        <v>4766640</v>
      </c>
      <c r="G6" s="310">
        <v>507365</v>
      </c>
      <c r="H6" s="310">
        <f>I6*35%*K4+L6+M6</f>
        <v>494656.04759999999</v>
      </c>
      <c r="I6" s="310">
        <v>311124</v>
      </c>
      <c r="J6" s="311"/>
      <c r="K6" s="311"/>
      <c r="L6" s="312">
        <f t="shared" ref="L6:L11" si="1">I6*20.24%</f>
        <v>62971.497600000002</v>
      </c>
      <c r="M6" s="312">
        <f t="shared" ref="M6:M11" si="2">I6*7.5%</f>
        <v>23334.3</v>
      </c>
      <c r="N6" s="312">
        <f t="shared" ref="N6:N11" si="3">F6+G6+H6</f>
        <v>5768661.0476000002</v>
      </c>
      <c r="O6" s="312">
        <f t="shared" ref="O6:O11" si="4">D6-N6</f>
        <v>2835379.9523999998</v>
      </c>
    </row>
    <row r="7" spans="1:15" x14ac:dyDescent="0.35">
      <c r="A7" s="308" t="s">
        <v>178</v>
      </c>
      <c r="B7" s="310">
        <v>9946089.4000000004</v>
      </c>
      <c r="C7" s="310">
        <v>84739.922642740421</v>
      </c>
      <c r="D7" s="310">
        <f t="shared" si="0"/>
        <v>9861349.4773572609</v>
      </c>
      <c r="E7" s="322" t="e">
        <f>'Recapitulatif Taxes'!#REF!</f>
        <v>#REF!</v>
      </c>
      <c r="F7" s="310" t="e">
        <f>E7*24</f>
        <v>#REF!</v>
      </c>
      <c r="G7" s="310">
        <v>564179</v>
      </c>
      <c r="H7" s="310">
        <f>I7*35%*K4+L7+M7</f>
        <v>270753.61040000001</v>
      </c>
      <c r="I7" s="310">
        <v>170296</v>
      </c>
      <c r="J7" s="311"/>
      <c r="K7" s="311"/>
      <c r="L7" s="312">
        <f t="shared" si="1"/>
        <v>34467.910400000001</v>
      </c>
      <c r="M7" s="312">
        <f t="shared" si="2"/>
        <v>12772.199999999999</v>
      </c>
      <c r="N7" s="312" t="e">
        <f t="shared" si="3"/>
        <v>#REF!</v>
      </c>
      <c r="O7" s="312" t="e">
        <f t="shared" si="4"/>
        <v>#REF!</v>
      </c>
    </row>
    <row r="8" spans="1:15" x14ac:dyDescent="0.35">
      <c r="A8" s="308" t="s">
        <v>179</v>
      </c>
      <c r="B8" s="310">
        <v>9293992</v>
      </c>
      <c r="C8" s="310">
        <v>205309.04014740139</v>
      </c>
      <c r="D8" s="310">
        <f t="shared" si="0"/>
        <v>9088682.9598525986</v>
      </c>
      <c r="E8" s="326" t="e">
        <f>'Recapitulatif Taxes'!#REF!</f>
        <v>#REF!</v>
      </c>
      <c r="F8" s="310" t="e">
        <f>E8*24</f>
        <v>#REF!</v>
      </c>
      <c r="G8" s="310">
        <v>1331238</v>
      </c>
      <c r="H8" s="310">
        <f>I8*35%*K4+L8+M8</f>
        <v>606799.64410000003</v>
      </c>
      <c r="I8" s="310">
        <v>381659</v>
      </c>
      <c r="J8" s="311"/>
      <c r="K8" s="311"/>
      <c r="L8" s="312">
        <f t="shared" si="1"/>
        <v>77247.781600000002</v>
      </c>
      <c r="M8" s="312">
        <f t="shared" si="2"/>
        <v>28624.424999999999</v>
      </c>
      <c r="N8" s="312" t="e">
        <f t="shared" si="3"/>
        <v>#REF!</v>
      </c>
      <c r="O8" s="312" t="e">
        <f>D8-N8</f>
        <v>#REF!</v>
      </c>
    </row>
    <row r="9" spans="1:15" x14ac:dyDescent="0.35">
      <c r="A9" s="308" t="s">
        <v>180</v>
      </c>
      <c r="B9" s="310">
        <v>16873792.199999999</v>
      </c>
      <c r="C9" s="310">
        <v>95697.590290522756</v>
      </c>
      <c r="D9" s="310">
        <f t="shared" si="0"/>
        <v>16778094.609709475</v>
      </c>
      <c r="E9" s="322" t="e">
        <f>'Recapitulatif Taxes'!#REF!</f>
        <v>#REF!</v>
      </c>
      <c r="F9" s="310" t="e">
        <f>E9*24</f>
        <v>#REF!</v>
      </c>
      <c r="G9" s="310">
        <v>920890</v>
      </c>
      <c r="H9" s="310">
        <f>I9*35%*K4+L9+M9</f>
        <v>443046.30369999993</v>
      </c>
      <c r="I9" s="310">
        <v>278663</v>
      </c>
      <c r="J9" s="311"/>
      <c r="K9" s="311"/>
      <c r="L9" s="312">
        <f t="shared" si="1"/>
        <v>56401.391199999998</v>
      </c>
      <c r="M9" s="312">
        <f t="shared" si="2"/>
        <v>20899.724999999999</v>
      </c>
      <c r="N9" s="312" t="e">
        <f t="shared" si="3"/>
        <v>#REF!</v>
      </c>
      <c r="O9" s="312" t="e">
        <f t="shared" si="4"/>
        <v>#REF!</v>
      </c>
    </row>
    <row r="10" spans="1:15" x14ac:dyDescent="0.35">
      <c r="A10" s="308" t="s">
        <v>181</v>
      </c>
      <c r="B10" s="310">
        <v>16873792.199999999</v>
      </c>
      <c r="C10" s="310">
        <v>63635.390290522861</v>
      </c>
      <c r="D10" s="310">
        <f t="shared" si="0"/>
        <v>16810156.809709478</v>
      </c>
      <c r="E10" s="322" t="e">
        <f>'Recapitulatif Taxes'!#REF!</f>
        <v>#REF!</v>
      </c>
      <c r="F10" s="310" t="e">
        <f>E10*24</f>
        <v>#REF!</v>
      </c>
      <c r="G10" s="310">
        <v>920890</v>
      </c>
      <c r="H10" s="310">
        <f>I10*35%*K4+L10+M10</f>
        <v>443046.30369999993</v>
      </c>
      <c r="I10" s="310">
        <v>278663</v>
      </c>
      <c r="J10" s="311"/>
      <c r="K10" s="311"/>
      <c r="L10" s="312">
        <f t="shared" si="1"/>
        <v>56401.391199999998</v>
      </c>
      <c r="M10" s="312">
        <f t="shared" si="2"/>
        <v>20899.724999999999</v>
      </c>
      <c r="N10" s="312" t="e">
        <f t="shared" si="3"/>
        <v>#REF!</v>
      </c>
      <c r="O10" s="312" t="e">
        <f t="shared" si="4"/>
        <v>#REF!</v>
      </c>
    </row>
    <row r="11" spans="1:15" x14ac:dyDescent="0.35">
      <c r="A11" s="308" t="s">
        <v>182</v>
      </c>
      <c r="B11" s="310">
        <v>24645483</v>
      </c>
      <c r="C11" s="310">
        <v>245717.67694740143</v>
      </c>
      <c r="D11" s="310">
        <f t="shared" si="0"/>
        <v>24399765.3230526</v>
      </c>
      <c r="E11" s="322" t="e">
        <f>'Recapitulatif Taxes'!#REF!</f>
        <v>#REF!</v>
      </c>
      <c r="F11" s="310" t="e">
        <f>E11*24</f>
        <v>#REF!</v>
      </c>
      <c r="G11" s="310">
        <v>1331238</v>
      </c>
      <c r="H11" s="310">
        <f>I11*35%*K4+L11+M11</f>
        <v>641246.41749999998</v>
      </c>
      <c r="I11" s="310">
        <v>403325</v>
      </c>
      <c r="J11" s="311"/>
      <c r="K11" s="311"/>
      <c r="L11" s="312">
        <f t="shared" si="1"/>
        <v>81632.98</v>
      </c>
      <c r="M11" s="312">
        <f t="shared" si="2"/>
        <v>30249.375</v>
      </c>
      <c r="N11" s="312" t="e">
        <f t="shared" si="3"/>
        <v>#REF!</v>
      </c>
      <c r="O11" s="312" t="e">
        <f t="shared" si="4"/>
        <v>#REF!</v>
      </c>
    </row>
    <row r="13" spans="1:15" x14ac:dyDescent="0.35">
      <c r="O13" s="3"/>
    </row>
    <row r="14" spans="1:15" x14ac:dyDescent="0.35">
      <c r="E14" s="323" t="e">
        <f>SUM(E5:E13)</f>
        <v>#REF!</v>
      </c>
    </row>
    <row r="15" spans="1:15" x14ac:dyDescent="0.35">
      <c r="O15" s="3"/>
    </row>
  </sheetData>
  <pageMargins left="0.7" right="0.7" top="0.75" bottom="0.75" header="0.3" footer="0.3"/>
  <pageSetup paperSize="9" orientation="portrait" horizontalDpi="4294967293" verticalDpi="4294967293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92D050"/>
  </sheetPr>
  <dimension ref="A1:DT262"/>
  <sheetViews>
    <sheetView showGridLines="0" tabSelected="1" zoomScale="110" zoomScaleNormal="110" zoomScaleSheetLayoutView="80" workbookViewId="0">
      <pane xSplit="2" topLeftCell="C1" activePane="topRight" state="frozen"/>
      <selection activeCell="A2" sqref="A2"/>
      <selection pane="topRight" activeCell="AL9" sqref="AL9"/>
    </sheetView>
  </sheetViews>
  <sheetFormatPr defaultColWidth="11.54296875" defaultRowHeight="14.5" outlineLevelCol="1" x14ac:dyDescent="0.35"/>
  <cols>
    <col min="1" max="1" width="3.1796875" style="450" customWidth="1"/>
    <col min="2" max="2" width="27.81640625" style="332" customWidth="1"/>
    <col min="3" max="3" width="10.36328125" style="332" customWidth="1"/>
    <col min="4" max="4" width="19.08984375" style="327" customWidth="1"/>
    <col min="5" max="5" width="16.90625" style="327" customWidth="1"/>
    <col min="6" max="6" width="13.81640625" style="333" customWidth="1"/>
    <col min="7" max="7" width="11.81640625" style="327" customWidth="1"/>
    <col min="8" max="8" width="7.90625" style="327" customWidth="1"/>
    <col min="9" max="9" width="8.90625" style="327" customWidth="1"/>
    <col min="10" max="10" width="8.90625" style="333" customWidth="1"/>
    <col min="11" max="11" width="11.26953125" style="334" customWidth="1"/>
    <col min="12" max="12" width="8.90625" style="334" customWidth="1"/>
    <col min="13" max="13" width="1.7265625" style="327" customWidth="1"/>
    <col min="14" max="14" width="14.08984375" style="327" customWidth="1"/>
    <col min="15" max="15" width="9.6328125" style="327" customWidth="1"/>
    <col min="16" max="16" width="4" style="327" customWidth="1"/>
    <col min="17" max="17" width="13" style="327" customWidth="1" outlineLevel="1"/>
    <col min="18" max="18" width="12.90625" style="327" customWidth="1" outlineLevel="1"/>
    <col min="19" max="19" width="11.54296875" style="327" customWidth="1" outlineLevel="1"/>
    <col min="20" max="20" width="12.36328125" style="327" customWidth="1" outlineLevel="1"/>
    <col min="21" max="21" width="12.08984375" style="327" customWidth="1" outlineLevel="1"/>
    <col min="22" max="22" width="12.36328125" style="327" customWidth="1" outlineLevel="1"/>
    <col min="23" max="23" width="13.54296875" style="327" customWidth="1" outlineLevel="1"/>
    <col min="24" max="24" width="13.26953125" style="327" customWidth="1" outlineLevel="1"/>
    <col min="25" max="25" width="11.7265625" style="327" customWidth="1" outlineLevel="1"/>
    <col min="26" max="26" width="10.7265625" style="327" customWidth="1" outlineLevel="1"/>
    <col min="27" max="28" width="16.1796875" style="327" customWidth="1" outlineLevel="1"/>
    <col min="29" max="30" width="14" style="327" customWidth="1" outlineLevel="1"/>
    <col min="31" max="32" width="13.26953125" style="327" customWidth="1" outlineLevel="1"/>
    <col min="33" max="33" width="12.54296875" style="327" customWidth="1" outlineLevel="1"/>
    <col min="34" max="34" width="1.7265625" style="327" customWidth="1"/>
    <col min="35" max="35" width="14.36328125" style="327" customWidth="1"/>
    <col min="36" max="36" width="10.7265625" style="327" customWidth="1"/>
    <col min="37" max="37" width="7.26953125" style="327" customWidth="1"/>
    <col min="38" max="38" width="14.81640625" style="327" customWidth="1"/>
    <col min="39" max="39" width="6.7265625" style="327" customWidth="1"/>
    <col min="40" max="40" width="13.81640625" style="327" customWidth="1" outlineLevel="1"/>
    <col min="41" max="41" width="13.26953125" style="327" customWidth="1" outlineLevel="1"/>
    <col min="42" max="42" width="11.54296875" style="327" customWidth="1" outlineLevel="1"/>
    <col min="43" max="43" width="18.26953125" style="327" customWidth="1" outlineLevel="1"/>
    <col min="44" max="44" width="12.36328125" style="327" customWidth="1" outlineLevel="1"/>
    <col min="45" max="45" width="10.90625" style="327" customWidth="1" outlineLevel="1"/>
    <col min="46" max="46" width="10.36328125" style="327" customWidth="1" outlineLevel="1"/>
    <col min="47" max="47" width="11.1796875" style="327" customWidth="1" outlineLevel="1"/>
    <col min="48" max="48" width="15.36328125" style="327" customWidth="1"/>
    <col min="49" max="49" width="2.26953125" style="327" customWidth="1"/>
    <col min="50" max="50" width="16.81640625" style="332" customWidth="1"/>
    <col min="51" max="51" width="12.26953125" style="327" customWidth="1"/>
    <col min="52" max="52" width="3.7265625" style="327" customWidth="1"/>
    <col min="53" max="53" width="5.36328125" style="333" customWidth="1"/>
    <col min="54" max="54" width="2" style="327" customWidth="1"/>
    <col min="55" max="56" width="12" style="327" customWidth="1"/>
    <col min="57" max="58" width="12.453125" style="327" customWidth="1"/>
    <col min="59" max="59" width="8.90625" style="327" customWidth="1"/>
    <col min="60" max="60" width="2" style="327" customWidth="1"/>
    <col min="61" max="61" width="9.1796875" style="327" customWidth="1"/>
    <col min="62" max="62" width="12.90625" style="327" customWidth="1"/>
    <col min="63" max="66" width="9.6328125" style="327" customWidth="1"/>
    <col min="67" max="67" width="10.90625" style="327" customWidth="1"/>
    <col min="68" max="68" width="11.7265625" style="327" customWidth="1"/>
    <col min="69" max="69" width="9.26953125" style="327" customWidth="1"/>
    <col min="70" max="70" width="2.81640625" style="327" customWidth="1"/>
    <col min="71" max="71" width="11" style="333" customWidth="1"/>
    <col min="72" max="72" width="3.6328125" style="327" customWidth="1"/>
    <col min="73" max="74" width="12.26953125" style="333" customWidth="1"/>
    <col min="75" max="75" width="3.7265625" style="327" customWidth="1"/>
    <col min="76" max="76" width="9.6328125" style="327" customWidth="1"/>
    <col min="77" max="77" width="6.453125" style="327" customWidth="1"/>
    <col min="78" max="78" width="11.453125" style="327" customWidth="1"/>
    <col min="79" max="79" width="7.36328125" style="327" customWidth="1"/>
    <col min="80" max="80" width="1.453125" style="327" customWidth="1"/>
    <col min="81" max="81" width="10.6328125" style="333" customWidth="1"/>
    <col min="82" max="82" width="6.7265625" style="333" customWidth="1"/>
    <col min="83" max="83" width="1.08984375" style="327" customWidth="1"/>
    <col min="84" max="84" width="10.6328125" style="327" customWidth="1"/>
    <col min="85" max="85" width="7" style="327" customWidth="1"/>
    <col min="86" max="87" width="1.90625" style="327" customWidth="1"/>
    <col min="88" max="88" width="12.90625" style="327" customWidth="1"/>
    <col min="89" max="89" width="9.6328125" style="327" customWidth="1"/>
    <col min="90" max="90" width="2.7265625" style="327" customWidth="1"/>
    <col min="91" max="91" width="14.26953125" style="327" customWidth="1"/>
    <col min="92" max="92" width="10.7265625" style="327" customWidth="1"/>
    <col min="93" max="93" width="2.26953125" style="327" customWidth="1"/>
    <col min="94" max="94" width="9.26953125" style="327" customWidth="1"/>
    <col min="95" max="95" width="11.26953125" style="327" customWidth="1"/>
    <col min="96" max="96" width="2.26953125" style="327" customWidth="1"/>
    <col min="97" max="97" width="10.7265625" style="327" customWidth="1"/>
    <col min="98" max="98" width="12.26953125" style="327" customWidth="1"/>
    <col min="99" max="99" width="1.36328125" style="327" customWidth="1"/>
    <col min="100" max="100" width="7.81640625" style="327" customWidth="1"/>
    <col min="101" max="101" width="12.08984375" style="327" customWidth="1"/>
    <col min="102" max="102" width="1.36328125" style="327" customWidth="1"/>
    <col min="103" max="103" width="7.6328125" style="327" customWidth="1"/>
    <col min="104" max="104" width="11.81640625" style="327" customWidth="1"/>
    <col min="105" max="105" width="1.36328125" style="327" customWidth="1"/>
    <col min="106" max="106" width="9.453125" style="327" customWidth="1"/>
    <col min="107" max="107" width="9.81640625" style="327" customWidth="1"/>
    <col min="108" max="108" width="1.36328125" style="327" customWidth="1"/>
    <col min="109" max="109" width="6.7265625" style="327" customWidth="1"/>
    <col min="110" max="110" width="10.08984375" style="327" customWidth="1"/>
    <col min="111" max="111" width="1.36328125" style="327" customWidth="1"/>
    <col min="112" max="113" width="10.08984375" style="327" customWidth="1"/>
    <col min="114" max="114" width="1.36328125" style="327" customWidth="1"/>
    <col min="115" max="115" width="7.36328125" style="327" customWidth="1"/>
    <col min="116" max="116" width="9" style="327" customWidth="1"/>
    <col min="117" max="117" width="1.36328125" style="327" customWidth="1"/>
    <col min="118" max="118" width="7.36328125" style="327" customWidth="1"/>
    <col min="119" max="119" width="9" style="327" customWidth="1"/>
    <col min="120" max="120" width="1.36328125" style="327" customWidth="1"/>
    <col min="121" max="121" width="7.36328125" style="327" customWidth="1"/>
    <col min="122" max="122" width="9" style="327" customWidth="1"/>
    <col min="123" max="123" width="1.36328125" style="327" customWidth="1"/>
    <col min="124" max="124" width="7.36328125" style="327" customWidth="1"/>
    <col min="125" max="125" width="1.6328125" style="327" customWidth="1"/>
    <col min="126" max="126" width="6.81640625" style="327" customWidth="1"/>
    <col min="127" max="127" width="9.6328125" style="327" customWidth="1"/>
    <col min="128" max="128" width="3.36328125" style="327" customWidth="1"/>
    <col min="129" max="129" width="7.6328125" style="327" customWidth="1"/>
    <col min="130" max="16384" width="11.54296875" style="327"/>
  </cols>
  <sheetData>
    <row r="1" spans="1:93" ht="60.75" customHeight="1" x14ac:dyDescent="0.35">
      <c r="B1" s="329"/>
      <c r="C1" s="329"/>
      <c r="D1" s="329"/>
      <c r="E1" s="329"/>
      <c r="F1" s="329"/>
      <c r="G1" s="329" t="s">
        <v>252</v>
      </c>
      <c r="H1" s="329"/>
      <c r="I1" s="329"/>
      <c r="J1" s="330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29"/>
      <c r="AH1" s="329"/>
      <c r="AI1" s="329"/>
      <c r="AJ1" s="329"/>
      <c r="AK1" s="329"/>
      <c r="AL1" s="329"/>
      <c r="AM1" s="329"/>
      <c r="AN1" s="329"/>
      <c r="AO1" s="329"/>
      <c r="AP1" s="329"/>
      <c r="AQ1" s="329"/>
      <c r="AR1" s="329"/>
      <c r="AS1" s="329"/>
      <c r="AT1" s="329"/>
      <c r="AU1" s="329"/>
      <c r="AV1" s="329"/>
      <c r="AW1" s="329"/>
      <c r="AX1" s="331"/>
      <c r="AY1" s="329"/>
      <c r="AZ1" s="329"/>
      <c r="BA1" s="329"/>
      <c r="BB1" s="329"/>
      <c r="BC1" s="329"/>
      <c r="BD1" s="329"/>
      <c r="BE1" s="329"/>
      <c r="BF1" s="329"/>
      <c r="BG1" s="329"/>
      <c r="BH1" s="329"/>
      <c r="BI1" s="329"/>
      <c r="BJ1" s="329"/>
      <c r="BK1" s="329"/>
      <c r="BL1" s="329"/>
      <c r="BM1" s="329"/>
      <c r="BN1" s="329"/>
      <c r="BO1" s="329"/>
      <c r="BP1" s="329"/>
      <c r="BQ1" s="329"/>
      <c r="BR1" s="329"/>
      <c r="BS1" s="329"/>
      <c r="BT1" s="329"/>
      <c r="BU1" s="329"/>
      <c r="BV1" s="329"/>
      <c r="BW1" s="329"/>
      <c r="BX1" s="329"/>
      <c r="BY1" s="329"/>
      <c r="BZ1" s="329"/>
      <c r="CA1" s="329"/>
      <c r="CB1" s="329"/>
      <c r="CC1" s="329"/>
      <c r="CD1" s="329"/>
      <c r="CE1" s="329"/>
      <c r="CF1" s="329"/>
      <c r="CG1" s="329"/>
      <c r="CH1" s="329"/>
      <c r="CI1" s="329"/>
      <c r="CJ1" s="329"/>
      <c r="CK1" s="329"/>
      <c r="CL1" s="329"/>
      <c r="CM1" s="329"/>
      <c r="CN1" s="329"/>
      <c r="CO1" s="329"/>
    </row>
    <row r="2" spans="1:93" ht="27" customHeight="1" thickBot="1" x14ac:dyDescent="0.4">
      <c r="M2" s="334"/>
      <c r="N2" s="334"/>
      <c r="O2" s="334"/>
      <c r="AQ2" s="412"/>
      <c r="BI2" s="327">
        <f>5000/26</f>
        <v>192.30769230769232</v>
      </c>
      <c r="BJ2" s="327">
        <f>24*BI2</f>
        <v>4615.3846153846152</v>
      </c>
    </row>
    <row r="3" spans="1:93" s="332" customFormat="1" ht="27" customHeight="1" thickBot="1" x14ac:dyDescent="0.35">
      <c r="A3" s="728"/>
      <c r="B3" s="843" t="s">
        <v>88</v>
      </c>
      <c r="C3" s="854" t="s">
        <v>161</v>
      </c>
      <c r="D3" s="845" t="s">
        <v>10</v>
      </c>
      <c r="E3" s="852" t="s">
        <v>4</v>
      </c>
      <c r="F3" s="852" t="s">
        <v>144</v>
      </c>
      <c r="G3" s="856" t="s">
        <v>174</v>
      </c>
      <c r="H3" s="856" t="s">
        <v>175</v>
      </c>
      <c r="I3" s="856" t="s">
        <v>172</v>
      </c>
      <c r="J3" s="850" t="s">
        <v>24</v>
      </c>
      <c r="K3" s="818" t="s">
        <v>147</v>
      </c>
      <c r="L3" s="826" t="s">
        <v>146</v>
      </c>
      <c r="M3" s="335"/>
      <c r="N3" s="824" t="s">
        <v>131</v>
      </c>
      <c r="O3" s="825"/>
      <c r="P3" s="336"/>
      <c r="Q3" s="847" t="s">
        <v>134</v>
      </c>
      <c r="R3" s="848"/>
      <c r="S3" s="848"/>
      <c r="T3" s="848"/>
      <c r="U3" s="848"/>
      <c r="V3" s="848"/>
      <c r="W3" s="848"/>
      <c r="X3" s="848"/>
      <c r="Y3" s="848"/>
      <c r="Z3" s="848"/>
      <c r="AA3" s="848"/>
      <c r="AB3" s="848"/>
      <c r="AC3" s="848"/>
      <c r="AD3" s="848"/>
      <c r="AE3" s="848"/>
      <c r="AF3" s="848"/>
      <c r="AG3" s="849"/>
      <c r="AH3" s="337"/>
      <c r="AI3" s="824" t="s">
        <v>132</v>
      </c>
      <c r="AJ3" s="825"/>
      <c r="AK3" s="337"/>
      <c r="AL3" s="414" t="s">
        <v>217</v>
      </c>
      <c r="AM3" s="338"/>
      <c r="AN3" s="813" t="s">
        <v>130</v>
      </c>
      <c r="AO3" s="814"/>
      <c r="AP3" s="814"/>
      <c r="AQ3" s="814"/>
      <c r="AR3" s="814"/>
      <c r="AS3" s="814"/>
      <c r="AT3" s="814"/>
      <c r="AU3" s="815"/>
      <c r="AV3" s="816" t="s">
        <v>145</v>
      </c>
      <c r="AW3" s="337"/>
      <c r="AX3" s="827" t="s">
        <v>90</v>
      </c>
      <c r="AY3" s="828"/>
      <c r="AZ3" s="339"/>
      <c r="BA3" s="340" t="s">
        <v>91</v>
      </c>
      <c r="BB3" s="341"/>
      <c r="BC3" s="840" t="s">
        <v>239</v>
      </c>
      <c r="BD3" s="841"/>
      <c r="BE3" s="841"/>
      <c r="BF3" s="841"/>
      <c r="BG3" s="842"/>
      <c r="BH3" s="337"/>
      <c r="BI3" s="829" t="s">
        <v>136</v>
      </c>
      <c r="BJ3" s="830"/>
      <c r="BK3" s="830"/>
      <c r="BL3" s="830"/>
      <c r="BM3" s="830"/>
      <c r="BN3" s="830"/>
      <c r="BO3" s="830"/>
      <c r="BP3" s="830"/>
      <c r="BQ3" s="831"/>
      <c r="BR3" s="337"/>
      <c r="BS3" s="838" t="s">
        <v>227</v>
      </c>
      <c r="BT3" s="337"/>
      <c r="BU3" s="832" t="s">
        <v>92</v>
      </c>
      <c r="BV3" s="833"/>
      <c r="BW3" s="337"/>
      <c r="BX3" s="834" t="s">
        <v>93</v>
      </c>
      <c r="BY3" s="835"/>
      <c r="BZ3" s="836" t="s">
        <v>94</v>
      </c>
      <c r="CA3" s="837"/>
      <c r="CB3" s="339"/>
      <c r="CC3" s="820" t="s">
        <v>95</v>
      </c>
      <c r="CD3" s="821"/>
      <c r="CE3" s="342"/>
      <c r="CF3" s="822" t="s">
        <v>143</v>
      </c>
      <c r="CG3" s="823"/>
      <c r="CH3" s="343"/>
      <c r="CI3" s="335"/>
      <c r="CJ3" s="824" t="s">
        <v>125</v>
      </c>
      <c r="CK3" s="825"/>
      <c r="CL3" s="344"/>
      <c r="CM3" s="811" t="s">
        <v>126</v>
      </c>
      <c r="CN3" s="812"/>
      <c r="CO3" s="338"/>
    </row>
    <row r="4" spans="1:93" s="332" customFormat="1" ht="49.5" customHeight="1" thickBot="1" x14ac:dyDescent="0.35">
      <c r="A4" s="728"/>
      <c r="B4" s="844"/>
      <c r="C4" s="855"/>
      <c r="D4" s="846"/>
      <c r="E4" s="853"/>
      <c r="F4" s="853"/>
      <c r="G4" s="857"/>
      <c r="H4" s="857"/>
      <c r="I4" s="857"/>
      <c r="J4" s="851"/>
      <c r="K4" s="819"/>
      <c r="L4" s="826"/>
      <c r="M4" s="335"/>
      <c r="N4" s="345" t="s">
        <v>45</v>
      </c>
      <c r="O4" s="346" t="s">
        <v>41</v>
      </c>
      <c r="P4" s="336"/>
      <c r="Q4" s="347" t="s">
        <v>209</v>
      </c>
      <c r="R4" s="348" t="s">
        <v>244</v>
      </c>
      <c r="S4" s="349" t="s">
        <v>101</v>
      </c>
      <c r="T4" s="350" t="s">
        <v>208</v>
      </c>
      <c r="U4" s="350" t="s">
        <v>245</v>
      </c>
      <c r="V4" s="350" t="s">
        <v>135</v>
      </c>
      <c r="W4" s="350" t="s">
        <v>246</v>
      </c>
      <c r="X4" s="350" t="s">
        <v>210</v>
      </c>
      <c r="Y4" s="350" t="s">
        <v>258</v>
      </c>
      <c r="Z4" s="350" t="s">
        <v>259</v>
      </c>
      <c r="AA4" s="350" t="s">
        <v>260</v>
      </c>
      <c r="AB4" s="350" t="s">
        <v>257</v>
      </c>
      <c r="AC4" s="350" t="s">
        <v>215</v>
      </c>
      <c r="AD4" s="351" t="s">
        <v>223</v>
      </c>
      <c r="AE4" s="351" t="s">
        <v>251</v>
      </c>
      <c r="AF4" s="351" t="s">
        <v>93</v>
      </c>
      <c r="AG4" s="351" t="s">
        <v>243</v>
      </c>
      <c r="AH4" s="337"/>
      <c r="AI4" s="352" t="s">
        <v>102</v>
      </c>
      <c r="AJ4" s="353" t="s">
        <v>41</v>
      </c>
      <c r="AK4" s="337"/>
      <c r="AL4" s="354" t="s">
        <v>229</v>
      </c>
      <c r="AM4" s="338"/>
      <c r="AN4" s="355" t="s">
        <v>206</v>
      </c>
      <c r="AO4" s="356" t="s">
        <v>207</v>
      </c>
      <c r="AP4" s="356" t="s">
        <v>213</v>
      </c>
      <c r="AQ4" s="356" t="s">
        <v>220</v>
      </c>
      <c r="AR4" s="356" t="s">
        <v>221</v>
      </c>
      <c r="AS4" s="357" t="s">
        <v>212</v>
      </c>
      <c r="AT4" s="358" t="s">
        <v>104</v>
      </c>
      <c r="AU4" s="409" t="s">
        <v>137</v>
      </c>
      <c r="AV4" s="817"/>
      <c r="AW4" s="337"/>
      <c r="AX4" s="359" t="s">
        <v>102</v>
      </c>
      <c r="AY4" s="360" t="s">
        <v>41</v>
      </c>
      <c r="AZ4" s="339"/>
      <c r="BA4" s="361"/>
      <c r="BB4" s="341"/>
      <c r="BC4" s="726" t="s">
        <v>240</v>
      </c>
      <c r="BD4" s="727" t="s">
        <v>247</v>
      </c>
      <c r="BE4" s="348" t="s">
        <v>117</v>
      </c>
      <c r="BF4" s="733" t="s">
        <v>265</v>
      </c>
      <c r="BG4" s="362" t="s">
        <v>183</v>
      </c>
      <c r="BH4" s="337"/>
      <c r="BI4" s="363" t="s">
        <v>36</v>
      </c>
      <c r="BJ4" s="364" t="s">
        <v>39</v>
      </c>
      <c r="BK4" s="364" t="s">
        <v>38</v>
      </c>
      <c r="BL4" s="365" t="s">
        <v>211</v>
      </c>
      <c r="BM4" s="366" t="s">
        <v>263</v>
      </c>
      <c r="BN4" s="365" t="s">
        <v>264</v>
      </c>
      <c r="BO4" s="366" t="s">
        <v>262</v>
      </c>
      <c r="BP4" s="366" t="s">
        <v>261</v>
      </c>
      <c r="BQ4" s="367" t="s">
        <v>85</v>
      </c>
      <c r="BR4" s="335"/>
      <c r="BS4" s="839"/>
      <c r="BT4" s="335"/>
      <c r="BU4" s="422" t="s">
        <v>102</v>
      </c>
      <c r="BV4" s="423" t="s">
        <v>41</v>
      </c>
      <c r="BW4" s="337"/>
      <c r="BX4" s="368" t="s">
        <v>102</v>
      </c>
      <c r="BY4" s="369" t="s">
        <v>41</v>
      </c>
      <c r="BZ4" s="370" t="s">
        <v>102</v>
      </c>
      <c r="CA4" s="371" t="s">
        <v>41</v>
      </c>
      <c r="CB4" s="339"/>
      <c r="CC4" s="372" t="s">
        <v>45</v>
      </c>
      <c r="CD4" s="373" t="s">
        <v>41</v>
      </c>
      <c r="CE4" s="337"/>
      <c r="CF4" s="374" t="s">
        <v>241</v>
      </c>
      <c r="CG4" s="375" t="s">
        <v>41</v>
      </c>
      <c r="CH4" s="335"/>
      <c r="CI4" s="335"/>
      <c r="CJ4" s="345" t="s">
        <v>242</v>
      </c>
      <c r="CK4" s="376" t="s">
        <v>44</v>
      </c>
      <c r="CL4" s="344"/>
      <c r="CM4" s="377" t="s">
        <v>242</v>
      </c>
      <c r="CN4" s="378" t="s">
        <v>44</v>
      </c>
      <c r="CO4" s="338"/>
    </row>
    <row r="5" spans="1:93" ht="15.65" customHeight="1" x14ac:dyDescent="0.35">
      <c r="J5" s="379"/>
      <c r="K5" s="343"/>
      <c r="L5" s="343"/>
      <c r="BI5" s="332"/>
      <c r="BJ5" s="332"/>
      <c r="BK5" s="332"/>
      <c r="BL5" s="332"/>
      <c r="BM5" s="332"/>
      <c r="BN5" s="332"/>
      <c r="BO5" s="332"/>
      <c r="BP5" s="332"/>
      <c r="BQ5" s="332"/>
      <c r="BR5" s="332"/>
      <c r="BS5" s="379"/>
      <c r="BT5" s="332"/>
      <c r="BU5" s="379"/>
      <c r="BV5" s="379"/>
      <c r="BW5" s="332"/>
      <c r="BX5" s="332"/>
      <c r="BY5" s="332"/>
      <c r="BZ5" s="332"/>
      <c r="CA5" s="332"/>
      <c r="CB5" s="332"/>
      <c r="CC5" s="379"/>
      <c r="CD5" s="379"/>
      <c r="CE5" s="332"/>
      <c r="CF5" s="332"/>
      <c r="CG5" s="332"/>
      <c r="CH5" s="332"/>
      <c r="CI5" s="332"/>
      <c r="CJ5" s="332"/>
      <c r="CK5" s="332"/>
    </row>
    <row r="6" spans="1:93" ht="21.65" customHeight="1" x14ac:dyDescent="0.45">
      <c r="B6" s="380" t="s">
        <v>153</v>
      </c>
      <c r="C6" s="380"/>
      <c r="D6" s="381"/>
      <c r="E6" s="381"/>
      <c r="F6" s="382"/>
      <c r="G6" s="381"/>
      <c r="H6" s="381"/>
      <c r="I6" s="381"/>
      <c r="J6" s="383"/>
      <c r="K6" s="384"/>
      <c r="L6" s="384"/>
      <c r="M6" s="381"/>
      <c r="N6" s="381"/>
      <c r="O6" s="381"/>
      <c r="P6" s="381"/>
      <c r="Q6" s="381"/>
      <c r="R6" s="381"/>
      <c r="S6" s="381"/>
      <c r="T6" s="381"/>
      <c r="U6" s="381"/>
      <c r="V6" s="381"/>
      <c r="W6" s="381"/>
      <c r="X6" s="381"/>
      <c r="Y6" s="381"/>
      <c r="Z6" s="381"/>
      <c r="AA6" s="381"/>
      <c r="AB6" s="381"/>
      <c r="AC6" s="381"/>
      <c r="AD6" s="381"/>
      <c r="AE6" s="381"/>
      <c r="AF6" s="381"/>
      <c r="AG6" s="381"/>
      <c r="AH6" s="381"/>
      <c r="AI6" s="381"/>
      <c r="AJ6" s="381"/>
      <c r="AK6" s="381"/>
      <c r="AL6" s="381"/>
      <c r="AM6" s="381"/>
      <c r="AN6" s="381"/>
      <c r="AO6" s="381"/>
      <c r="AP6" s="381"/>
      <c r="AQ6" s="381"/>
      <c r="AR6" s="381"/>
      <c r="AS6" s="381"/>
      <c r="AT6" s="381"/>
      <c r="AU6" s="381"/>
      <c r="AV6" s="381"/>
      <c r="AW6" s="381"/>
      <c r="AX6" s="385"/>
      <c r="AY6" s="381"/>
      <c r="AZ6" s="381"/>
      <c r="BA6" s="382"/>
      <c r="BB6" s="381"/>
      <c r="BC6" s="381"/>
      <c r="BD6" s="381"/>
      <c r="BE6" s="381"/>
      <c r="BF6" s="381"/>
      <c r="BG6" s="381"/>
      <c r="BH6" s="381"/>
      <c r="BI6" s="385"/>
      <c r="BJ6" s="385"/>
      <c r="BK6" s="385"/>
      <c r="BL6" s="385"/>
      <c r="BM6" s="385"/>
      <c r="BN6" s="385"/>
      <c r="BO6" s="385"/>
      <c r="BP6" s="385"/>
      <c r="BQ6" s="385"/>
      <c r="BR6" s="385"/>
      <c r="BS6" s="383"/>
      <c r="BT6" s="385"/>
      <c r="BU6" s="383"/>
      <c r="BV6" s="383"/>
      <c r="BW6" s="385"/>
      <c r="BX6" s="385"/>
      <c r="BY6" s="385"/>
      <c r="BZ6" s="385"/>
      <c r="CA6" s="385"/>
      <c r="CB6" s="385"/>
      <c r="CC6" s="383"/>
      <c r="CD6" s="383"/>
      <c r="CE6" s="332"/>
      <c r="CF6" s="385"/>
      <c r="CG6" s="385"/>
      <c r="CH6" s="385"/>
      <c r="CI6" s="385"/>
      <c r="CJ6" s="385"/>
      <c r="CK6" s="385"/>
      <c r="CM6" s="385"/>
      <c r="CN6" s="385"/>
      <c r="CO6" s="332"/>
    </row>
    <row r="7" spans="1:93" ht="13.9" customHeight="1" thickBot="1" x14ac:dyDescent="0.4">
      <c r="J7" s="379"/>
      <c r="K7" s="343"/>
      <c r="L7" s="343"/>
      <c r="AG7" s="386"/>
      <c r="AI7" s="386"/>
      <c r="BI7" s="332"/>
      <c r="BJ7" s="332"/>
      <c r="BK7" s="332"/>
      <c r="BL7" s="332"/>
      <c r="BM7" s="332"/>
      <c r="BN7" s="332"/>
      <c r="BO7" s="332"/>
      <c r="BP7" s="332"/>
      <c r="BQ7" s="332"/>
      <c r="BR7" s="332"/>
      <c r="BS7" s="379"/>
      <c r="BT7" s="332"/>
      <c r="BU7" s="424"/>
      <c r="BV7" s="379"/>
      <c r="BW7" s="332"/>
      <c r="BX7" s="332"/>
      <c r="BY7" s="332"/>
      <c r="BZ7" s="332"/>
      <c r="CA7" s="332"/>
      <c r="CB7" s="332"/>
      <c r="CC7" s="379"/>
      <c r="CD7" s="379"/>
      <c r="CE7" s="332"/>
      <c r="CF7" s="332"/>
      <c r="CG7" s="332"/>
      <c r="CH7" s="332"/>
      <c r="CI7" s="332"/>
      <c r="CJ7" s="332"/>
      <c r="CK7" s="332"/>
    </row>
    <row r="8" spans="1:93" s="434" customFormat="1" ht="30" customHeight="1" thickBot="1" x14ac:dyDescent="0.35">
      <c r="A8" s="547">
        <v>1</v>
      </c>
      <c r="B8" s="548"/>
      <c r="C8" s="549"/>
      <c r="D8" s="550"/>
      <c r="E8" s="550"/>
      <c r="F8" s="551"/>
      <c r="G8" s="437"/>
      <c r="H8" s="588">
        <v>0</v>
      </c>
      <c r="I8" s="588">
        <v>0</v>
      </c>
      <c r="J8" s="552"/>
      <c r="K8" s="553"/>
      <c r="L8" s="591">
        <v>1</v>
      </c>
      <c r="M8" s="554"/>
      <c r="N8" s="555"/>
      <c r="O8" s="555">
        <f>N8/655.957</f>
        <v>0</v>
      </c>
      <c r="P8" s="556"/>
      <c r="Q8" s="557"/>
      <c r="R8" s="557"/>
      <c r="S8" s="557"/>
      <c r="T8" s="557"/>
      <c r="U8" s="557"/>
      <c r="V8" s="557"/>
      <c r="W8" s="557"/>
      <c r="X8" s="557"/>
      <c r="Y8" s="557">
        <f>((N8+AB8)*10%)*0</f>
        <v>0</v>
      </c>
      <c r="Z8" s="557">
        <f>((O8+AC8)*25%)*0</f>
        <v>0</v>
      </c>
      <c r="AA8" s="557">
        <f>((P8+AD8)*50%)*0</f>
        <v>0</v>
      </c>
      <c r="AB8" s="557"/>
      <c r="AC8" s="557"/>
      <c r="AD8" s="557"/>
      <c r="AE8" s="557"/>
      <c r="AF8" s="557"/>
      <c r="AG8" s="557"/>
      <c r="AH8" s="558"/>
      <c r="AI8" s="559">
        <f>SUM(N8,Q8:AG8)*L8</f>
        <v>0</v>
      </c>
      <c r="AJ8" s="560">
        <f>AI8/655.957</f>
        <v>0</v>
      </c>
      <c r="AK8" s="561"/>
      <c r="AL8" s="545">
        <f>IF(AI8&gt;1200000,48000,AI8*0.04)</f>
        <v>0</v>
      </c>
      <c r="AM8" s="667"/>
      <c r="AN8" s="546">
        <f>IF(AI8&gt;1200000,96000,AI8*0.08)</f>
        <v>0</v>
      </c>
      <c r="AO8" s="562">
        <f>IF(AI8&gt;600000,600000*12.28%,AI8*12.28%)</f>
        <v>0</v>
      </c>
      <c r="AP8" s="562">
        <f>IF(AI8&gt;600000,600000*2.25%,AI8*2.25%)*0</f>
        <v>0</v>
      </c>
      <c r="AQ8" s="563">
        <f>AI8*4.5%</f>
        <v>0</v>
      </c>
      <c r="AR8" s="563">
        <f>AI8*3%</f>
        <v>0</v>
      </c>
      <c r="AS8" s="563">
        <f>AI8*10%*0</f>
        <v>0</v>
      </c>
      <c r="AT8" s="563"/>
      <c r="AU8" s="668"/>
      <c r="AV8" s="563">
        <f>SUM(AN8:AU8)</f>
        <v>0</v>
      </c>
      <c r="AW8" s="446"/>
      <c r="AX8" s="560">
        <f>AI8-AL8</f>
        <v>0</v>
      </c>
      <c r="AY8" s="560">
        <f>BC8/655.957</f>
        <v>0</v>
      </c>
      <c r="BA8" s="564">
        <v>1</v>
      </c>
      <c r="BB8" s="679"/>
      <c r="BC8" s="680">
        <f>((AI8*12)-(AL8*12))*80%</f>
        <v>0</v>
      </c>
      <c r="BD8" s="681">
        <f>BC8/BA8</f>
        <v>0</v>
      </c>
      <c r="BE8" s="682">
        <f>(IF(BD8&lt;464000,BA8*0.01*BD8,IF(BD8&lt;1000000,(4640+(BD8-464000)*0.1)*BA8,IF(BD8&lt;3000000,(4640+53600+(BD8-1000000)*0.25)*BA8,(4640+53600+500000+(BD8-3000000)*0.4)*BA8))))/12</f>
        <v>0</v>
      </c>
      <c r="BF8" s="731">
        <f>((AI8-AL8)-500000)*0.5%</f>
        <v>-2500</v>
      </c>
      <c r="BG8" s="683"/>
      <c r="BH8" s="669"/>
      <c r="BI8" s="565"/>
      <c r="BJ8" s="388"/>
      <c r="BK8" s="607"/>
      <c r="BL8" s="388"/>
      <c r="BM8" s="388"/>
      <c r="BN8" s="388"/>
      <c r="BO8" s="565">
        <f>BM8*BN8</f>
        <v>0</v>
      </c>
      <c r="BP8" s="565"/>
      <c r="BQ8" s="565"/>
      <c r="BR8" s="670"/>
      <c r="BS8" s="583"/>
      <c r="BT8" s="671"/>
      <c r="BU8" s="676">
        <f>AX8-BE8+SUM(BI8:BQ8)-BS8-BG8</f>
        <v>0</v>
      </c>
      <c r="BV8" s="673">
        <f>+BU8/655.957</f>
        <v>0</v>
      </c>
      <c r="BW8" s="672"/>
      <c r="BX8" s="567">
        <f>(AI8-BI8-BJ8-BK8-BO8-BP8-BQ8)/12</f>
        <v>0</v>
      </c>
      <c r="BY8" s="567">
        <f>+BX8/655.957</f>
        <v>0</v>
      </c>
      <c r="BZ8" s="566">
        <f>(BX8/12)+BU8</f>
        <v>0</v>
      </c>
      <c r="CA8" s="566">
        <f>+BZ8/655.957</f>
        <v>0</v>
      </c>
      <c r="CC8" s="568">
        <f>((N8*13/12)*35%)/12</f>
        <v>0</v>
      </c>
      <c r="CD8" s="569">
        <f>+CC8/655.957</f>
        <v>0</v>
      </c>
      <c r="CE8" s="447"/>
      <c r="CF8" s="570">
        <f>AI8*0.02</f>
        <v>0</v>
      </c>
      <c r="CG8" s="571">
        <f>CF8/655.957</f>
        <v>0</v>
      </c>
      <c r="CJ8" s="572">
        <f>(AI8+AV8+CC8+CF8)*(13/12)+SUM(BI8:BQ8)</f>
        <v>0</v>
      </c>
      <c r="CK8" s="573">
        <f>CJ8/655.957</f>
        <v>0</v>
      </c>
      <c r="CL8" s="443"/>
      <c r="CM8" s="574">
        <f>CJ8*12</f>
        <v>0</v>
      </c>
      <c r="CN8" s="575">
        <f>CM8/655.957</f>
        <v>0</v>
      </c>
      <c r="CO8" s="443"/>
    </row>
    <row r="9" spans="1:93" s="387" customFormat="1" ht="30" customHeight="1" thickBot="1" x14ac:dyDescent="0.35">
      <c r="A9" s="547">
        <v>2</v>
      </c>
      <c r="B9" s="548"/>
      <c r="C9" s="584"/>
      <c r="D9" s="585"/>
      <c r="E9" s="585"/>
      <c r="F9" s="586"/>
      <c r="G9" s="587"/>
      <c r="H9" s="588">
        <v>0</v>
      </c>
      <c r="I9" s="588">
        <v>0</v>
      </c>
      <c r="J9" s="589"/>
      <c r="K9" s="590"/>
      <c r="L9" s="591">
        <v>1</v>
      </c>
      <c r="M9" s="592"/>
      <c r="N9" s="593"/>
      <c r="O9" s="593">
        <f>N9/655.957</f>
        <v>0</v>
      </c>
      <c r="P9" s="594"/>
      <c r="Q9" s="595"/>
      <c r="R9" s="595"/>
      <c r="S9" s="595"/>
      <c r="T9" s="595"/>
      <c r="U9" s="595"/>
      <c r="V9" s="595"/>
      <c r="W9" s="595"/>
      <c r="X9" s="595"/>
      <c r="Y9" s="557">
        <f t="shared" ref="Y9:Y17" si="0">((N9+AB9)*10%)*0</f>
        <v>0</v>
      </c>
      <c r="Z9" s="557">
        <f t="shared" ref="Z9:Z17" si="1">((O9+AC9)*25%)*0</f>
        <v>0</v>
      </c>
      <c r="AA9" s="557">
        <f t="shared" ref="AA9:AA17" si="2">((P9+AD9)*50%)*0</f>
        <v>0</v>
      </c>
      <c r="AB9" s="595"/>
      <c r="AC9" s="595"/>
      <c r="AD9" s="595"/>
      <c r="AE9" s="595"/>
      <c r="AF9" s="595"/>
      <c r="AG9" s="595"/>
      <c r="AH9" s="596"/>
      <c r="AI9" s="597">
        <f>SUM(N9,Q9:AG9)*L9</f>
        <v>0</v>
      </c>
      <c r="AJ9" s="598">
        <f>AI9/655.957</f>
        <v>0</v>
      </c>
      <c r="AK9" s="599"/>
      <c r="AL9" s="545">
        <f>IF(AI9&gt;1200000,48000,AI9*0.04)</f>
        <v>0</v>
      </c>
      <c r="AM9" s="600"/>
      <c r="AN9" s="546">
        <f>IF(AI9&gt;1200000,96000,AI9*0.08)</f>
        <v>0</v>
      </c>
      <c r="AO9" s="601">
        <f>IF(AI9&gt;600000,600000*12.28%,AI9*12.28%)</f>
        <v>0</v>
      </c>
      <c r="AP9" s="602">
        <f>IF(AI9&gt;600000,600000*2.25%,AI9*2.25%)*0</f>
        <v>0</v>
      </c>
      <c r="AQ9" s="603">
        <f>AI9*4.5%</f>
        <v>0</v>
      </c>
      <c r="AR9" s="603">
        <f>AI9*3%</f>
        <v>0</v>
      </c>
      <c r="AS9" s="603">
        <f>AI9*10%*0</f>
        <v>0</v>
      </c>
      <c r="AT9" s="603"/>
      <c r="AU9" s="604"/>
      <c r="AV9" s="603">
        <f>SUM(AN9:AU9)</f>
        <v>0</v>
      </c>
      <c r="AW9" s="605"/>
      <c r="AX9" s="598">
        <f>AI9-AL9</f>
        <v>0</v>
      </c>
      <c r="AY9" s="598">
        <f>BC9/655.957</f>
        <v>0</v>
      </c>
      <c r="BA9" s="564">
        <v>1</v>
      </c>
      <c r="BB9" s="606"/>
      <c r="BC9" s="684">
        <f t="shared" ref="BC9:BC17" si="3">((AI9*12)-(AL9*12))*80%</f>
        <v>0</v>
      </c>
      <c r="BD9" s="666">
        <f t="shared" ref="BD9:BD17" si="4">BC9/BA9</f>
        <v>0</v>
      </c>
      <c r="BE9" s="546">
        <f t="shared" ref="BE9:BE17" si="5">(IF(BD9&lt;464000,BA9*0.01*BD9,IF(BD9&lt;1000000,(4640+(BD9-464000)*0.1)*BA9,IF(BD9&lt;3000000,(4640+53600+(BD9-1000000)*0.25)*BA9,(4640+53600+500000+(BD9-3000000)*0.4)*BA9))))/12</f>
        <v>0</v>
      </c>
      <c r="BF9" s="731">
        <f t="shared" ref="BF9:BF72" si="6">((AI9-AL9)-500000)*0.5%</f>
        <v>-2500</v>
      </c>
      <c r="BG9" s="685"/>
      <c r="BH9" s="606"/>
      <c r="BI9" s="388"/>
      <c r="BJ9" s="388"/>
      <c r="BK9" s="607"/>
      <c r="BL9" s="607"/>
      <c r="BM9" s="388"/>
      <c r="BN9" s="388"/>
      <c r="BO9" s="565">
        <f t="shared" ref="BO9:BO72" si="7">BM9*BN9</f>
        <v>0</v>
      </c>
      <c r="BP9" s="608"/>
      <c r="BQ9" s="388"/>
      <c r="BR9" s="609"/>
      <c r="BS9" s="610"/>
      <c r="BT9" s="609"/>
      <c r="BU9" s="677">
        <f>AX9-BE9+SUM(BI9:BQ9)-BS9-BG9</f>
        <v>0</v>
      </c>
      <c r="BV9" s="674">
        <f>+BU9/655.957</f>
        <v>0</v>
      </c>
      <c r="BW9" s="605"/>
      <c r="BX9" s="611">
        <f>(AI9-BI9-BJ9-BK9-BG245-BP9-BQ9)/12</f>
        <v>0</v>
      </c>
      <c r="BY9" s="611">
        <f>+BX9/655.957</f>
        <v>0</v>
      </c>
      <c r="BZ9" s="612">
        <f>(BX9/12)+BU9</f>
        <v>0</v>
      </c>
      <c r="CA9" s="612">
        <f>+BZ9/655.957</f>
        <v>0</v>
      </c>
      <c r="CC9" s="613">
        <f>((N9*13/12)*35%)/12</f>
        <v>0</v>
      </c>
      <c r="CD9" s="614">
        <f>+CC9/655.957</f>
        <v>0</v>
      </c>
      <c r="CE9" s="615"/>
      <c r="CF9" s="616">
        <f>AI9*0.02</f>
        <v>0</v>
      </c>
      <c r="CG9" s="617">
        <f>CF9/655.957</f>
        <v>0</v>
      </c>
      <c r="CJ9" s="618">
        <f>(AI9+AV9+CC9+CF9)*(13/12)+SUM(BI9:BQ9)</f>
        <v>0</v>
      </c>
      <c r="CK9" s="619">
        <f>CJ9/655.957</f>
        <v>0</v>
      </c>
      <c r="CL9" s="620"/>
      <c r="CM9" s="621">
        <f>CJ9*12</f>
        <v>0</v>
      </c>
      <c r="CN9" s="622">
        <f>CM9/655.957</f>
        <v>0</v>
      </c>
      <c r="CO9" s="620"/>
    </row>
    <row r="10" spans="1:93" s="647" customFormat="1" ht="30" customHeight="1" thickBot="1" x14ac:dyDescent="0.35">
      <c r="A10" s="729">
        <v>3</v>
      </c>
      <c r="B10" s="582"/>
      <c r="C10" s="623"/>
      <c r="D10" s="624"/>
      <c r="E10" s="624"/>
      <c r="F10" s="625"/>
      <c r="G10" s="626"/>
      <c r="H10" s="627">
        <v>0</v>
      </c>
      <c r="I10" s="588">
        <v>0</v>
      </c>
      <c r="J10" s="628"/>
      <c r="K10" s="629"/>
      <c r="L10" s="630">
        <v>1</v>
      </c>
      <c r="M10" s="631">
        <v>84343</v>
      </c>
      <c r="N10" s="632"/>
      <c r="O10" s="632">
        <f t="shared" ref="O10:O16" si="8">N10/655.957</f>
        <v>0</v>
      </c>
      <c r="P10" s="633"/>
      <c r="Q10" s="634"/>
      <c r="R10" s="634"/>
      <c r="S10" s="634"/>
      <c r="T10" s="634"/>
      <c r="U10" s="634"/>
      <c r="V10" s="634"/>
      <c r="W10" s="634"/>
      <c r="X10" s="634"/>
      <c r="Y10" s="557">
        <f t="shared" ref="Y10:Y16" si="9">((N10+AB10)*10%)*0</f>
        <v>0</v>
      </c>
      <c r="Z10" s="557">
        <f t="shared" ref="Z10:Z16" si="10">((O10+AC10)*25%)*0</f>
        <v>0</v>
      </c>
      <c r="AA10" s="557">
        <f t="shared" ref="AA10:AA16" si="11">((P10+AD10)*50%)*0</f>
        <v>0</v>
      </c>
      <c r="AB10" s="634"/>
      <c r="AC10" s="634"/>
      <c r="AD10" s="634"/>
      <c r="AE10" s="634"/>
      <c r="AF10" s="634"/>
      <c r="AG10" s="634"/>
      <c r="AH10" s="635"/>
      <c r="AI10" s="636">
        <f t="shared" ref="AI10:AI16" si="12">SUM(N10,Q10:AG10)*L10</f>
        <v>0</v>
      </c>
      <c r="AJ10" s="637">
        <f t="shared" ref="AJ10:AJ16" si="13">AI10/655.957</f>
        <v>0</v>
      </c>
      <c r="AK10" s="638"/>
      <c r="AL10" s="639">
        <f t="shared" ref="AL10:AL16" si="14">IF(AI10&gt;1200000,48000,AI10*0.04)</f>
        <v>0</v>
      </c>
      <c r="AM10" s="640"/>
      <c r="AN10" s="641">
        <f t="shared" ref="AN10:AN16" si="15">IF(AI10&gt;1200000,96000,AI10*0.08)</f>
        <v>0</v>
      </c>
      <c r="AO10" s="642">
        <f t="shared" ref="AO10:AO16" si="16">IF(AI10&gt;600000,600000*12.28%,AI10*12.28%)</f>
        <v>0</v>
      </c>
      <c r="AP10" s="643">
        <f t="shared" ref="AP10:AP16" si="17">IF(AI10&gt;600000,600000*2.25%,AI10*2.25%)*0</f>
        <v>0</v>
      </c>
      <c r="AQ10" s="644">
        <f t="shared" ref="AQ10:AQ16" si="18">AI10*4.5%</f>
        <v>0</v>
      </c>
      <c r="AR10" s="644">
        <f t="shared" ref="AR10:AR16" si="19">AI10*3%</f>
        <v>0</v>
      </c>
      <c r="AS10" s="644">
        <f t="shared" ref="AS10:AS16" si="20">AI10*10%*0</f>
        <v>0</v>
      </c>
      <c r="AT10" s="644"/>
      <c r="AU10" s="645"/>
      <c r="AV10" s="644">
        <f t="shared" ref="AV10:AV16" si="21">SUM(AN10:AU10)</f>
        <v>0</v>
      </c>
      <c r="AW10" s="646"/>
      <c r="AX10" s="637">
        <f t="shared" ref="AX10:AX16" si="22">AI10-AL10</f>
        <v>0</v>
      </c>
      <c r="AY10" s="637">
        <f t="shared" ref="AY10:AY16" si="23">BC10/655.957</f>
        <v>0</v>
      </c>
      <c r="BA10" s="564">
        <v>1</v>
      </c>
      <c r="BB10" s="648"/>
      <c r="BC10" s="686">
        <f t="shared" ref="BC10:BC16" si="24">((AI10*12)-(AL10*12))*80%</f>
        <v>0</v>
      </c>
      <c r="BD10" s="687">
        <f t="shared" ref="BD10:BD16" si="25">BC10/BA10</f>
        <v>0</v>
      </c>
      <c r="BE10" s="688">
        <f t="shared" ref="BE10:BE16" si="26">(IF(BD10&lt;464000,BA10*0.01*BD10,IF(BD10&lt;1000000,(4640+(BD10-464000)*0.1)*BA10,IF(BD10&lt;3000000,(4640+53600+(BD10-1000000)*0.25)*BA10,(4640+53600+500000+(BD10-3000000)*0.4)*BA10))))/12</f>
        <v>0</v>
      </c>
      <c r="BF10" s="731">
        <f t="shared" si="6"/>
        <v>-2500</v>
      </c>
      <c r="BG10" s="689"/>
      <c r="BH10" s="648"/>
      <c r="BI10" s="649"/>
      <c r="BJ10" s="649"/>
      <c r="BK10" s="650"/>
      <c r="BL10" s="650"/>
      <c r="BM10" s="388"/>
      <c r="BN10" s="388"/>
      <c r="BO10" s="565">
        <f t="shared" si="7"/>
        <v>0</v>
      </c>
      <c r="BP10" s="651"/>
      <c r="BQ10" s="649"/>
      <c r="BR10" s="652"/>
      <c r="BS10" s="653"/>
      <c r="BT10" s="652"/>
      <c r="BU10" s="678">
        <f t="shared" ref="BU10:BU16" si="27">AX10-BE10+SUM(BI10:BQ10)-BS10-BG10</f>
        <v>0</v>
      </c>
      <c r="BV10" s="675">
        <f t="shared" ref="BV10:BV16" si="28">+BU10/655.957</f>
        <v>0</v>
      </c>
      <c r="BW10" s="646"/>
      <c r="BX10" s="654">
        <f t="shared" ref="BX10:BX17" si="29">(AI10-BI10-BJ10-BK10-BG240-BP10-BQ10)/12</f>
        <v>0</v>
      </c>
      <c r="BY10" s="654">
        <f t="shared" ref="BY10:BY16" si="30">+BX10/655.957</f>
        <v>0</v>
      </c>
      <c r="BZ10" s="655">
        <f t="shared" ref="BZ10:BZ16" si="31">(BX10/12)+BU10</f>
        <v>0</v>
      </c>
      <c r="CA10" s="655">
        <f t="shared" ref="CA10:CA16" si="32">+BZ10/655.957</f>
        <v>0</v>
      </c>
      <c r="CC10" s="656">
        <f t="shared" ref="CC10:CC16" si="33">((N10*13/12)*35%)/12</f>
        <v>0</v>
      </c>
      <c r="CD10" s="657">
        <f t="shared" ref="CD10:CD16" si="34">+CC10/655.957</f>
        <v>0</v>
      </c>
      <c r="CE10" s="658"/>
      <c r="CF10" s="659">
        <f t="shared" ref="CF10:CF16" si="35">AI10*0.02</f>
        <v>0</v>
      </c>
      <c r="CG10" s="660">
        <f t="shared" ref="CG10:CG16" si="36">CF10/655.957</f>
        <v>0</v>
      </c>
      <c r="CJ10" s="661">
        <f t="shared" ref="CJ10:CJ16" si="37">(AI10+AV10+CC10+CF10)*(13/12)+SUM(BI10:BQ10)</f>
        <v>0</v>
      </c>
      <c r="CK10" s="662">
        <f t="shared" ref="CK10:CK16" si="38">CJ10/655.957</f>
        <v>0</v>
      </c>
      <c r="CL10" s="663"/>
      <c r="CM10" s="664">
        <f t="shared" ref="CM10:CM16" si="39">CJ10*12</f>
        <v>0</v>
      </c>
      <c r="CN10" s="665">
        <f t="shared" ref="CN10:CN16" si="40">CM10/655.957</f>
        <v>0</v>
      </c>
      <c r="CO10" s="663"/>
    </row>
    <row r="11" spans="1:93" s="647" customFormat="1" ht="30" customHeight="1" thickBot="1" x14ac:dyDescent="0.35">
      <c r="A11" s="729">
        <v>4</v>
      </c>
      <c r="B11" s="582"/>
      <c r="C11" s="623"/>
      <c r="D11" s="624"/>
      <c r="E11" s="624"/>
      <c r="F11" s="625"/>
      <c r="G11" s="626"/>
      <c r="H11" s="627">
        <v>0</v>
      </c>
      <c r="I11" s="588">
        <v>0</v>
      </c>
      <c r="J11" s="628"/>
      <c r="K11" s="629"/>
      <c r="L11" s="630">
        <v>1</v>
      </c>
      <c r="M11" s="631">
        <v>84343</v>
      </c>
      <c r="N11" s="632"/>
      <c r="O11" s="632">
        <f t="shared" si="8"/>
        <v>0</v>
      </c>
      <c r="P11" s="633"/>
      <c r="Q11" s="634"/>
      <c r="R11" s="634"/>
      <c r="S11" s="634"/>
      <c r="T11" s="634"/>
      <c r="U11" s="634"/>
      <c r="V11" s="634"/>
      <c r="W11" s="634"/>
      <c r="X11" s="634"/>
      <c r="Y11" s="557">
        <f t="shared" si="9"/>
        <v>0</v>
      </c>
      <c r="Z11" s="557">
        <f t="shared" si="10"/>
        <v>0</v>
      </c>
      <c r="AA11" s="557">
        <f t="shared" si="11"/>
        <v>0</v>
      </c>
      <c r="AB11" s="634"/>
      <c r="AC11" s="634"/>
      <c r="AD11" s="634"/>
      <c r="AE11" s="634"/>
      <c r="AF11" s="634"/>
      <c r="AG11" s="634"/>
      <c r="AH11" s="635"/>
      <c r="AI11" s="636">
        <f t="shared" si="12"/>
        <v>0</v>
      </c>
      <c r="AJ11" s="637">
        <f t="shared" si="13"/>
        <v>0</v>
      </c>
      <c r="AK11" s="638"/>
      <c r="AL11" s="639">
        <f t="shared" si="14"/>
        <v>0</v>
      </c>
      <c r="AM11" s="640"/>
      <c r="AN11" s="641">
        <f t="shared" si="15"/>
        <v>0</v>
      </c>
      <c r="AO11" s="642">
        <f t="shared" si="16"/>
        <v>0</v>
      </c>
      <c r="AP11" s="643">
        <f t="shared" si="17"/>
        <v>0</v>
      </c>
      <c r="AQ11" s="644">
        <f t="shared" si="18"/>
        <v>0</v>
      </c>
      <c r="AR11" s="644">
        <f t="shared" si="19"/>
        <v>0</v>
      </c>
      <c r="AS11" s="644">
        <f t="shared" si="20"/>
        <v>0</v>
      </c>
      <c r="AT11" s="644"/>
      <c r="AU11" s="645"/>
      <c r="AV11" s="644">
        <f t="shared" si="21"/>
        <v>0</v>
      </c>
      <c r="AW11" s="646"/>
      <c r="AX11" s="637">
        <f t="shared" si="22"/>
        <v>0</v>
      </c>
      <c r="AY11" s="637">
        <f t="shared" si="23"/>
        <v>0</v>
      </c>
      <c r="BA11" s="564">
        <v>1</v>
      </c>
      <c r="BB11" s="648"/>
      <c r="BC11" s="686">
        <f t="shared" si="24"/>
        <v>0</v>
      </c>
      <c r="BD11" s="687">
        <f t="shared" si="25"/>
        <v>0</v>
      </c>
      <c r="BE11" s="688">
        <f t="shared" si="26"/>
        <v>0</v>
      </c>
      <c r="BF11" s="731">
        <f t="shared" si="6"/>
        <v>-2500</v>
      </c>
      <c r="BG11" s="689"/>
      <c r="BH11" s="648"/>
      <c r="BI11" s="649"/>
      <c r="BJ11" s="649"/>
      <c r="BK11" s="650"/>
      <c r="BL11" s="650"/>
      <c r="BM11" s="388"/>
      <c r="BN11" s="388"/>
      <c r="BO11" s="565">
        <f t="shared" si="7"/>
        <v>0</v>
      </c>
      <c r="BP11" s="651"/>
      <c r="BQ11" s="649"/>
      <c r="BR11" s="652"/>
      <c r="BS11" s="653"/>
      <c r="BT11" s="652"/>
      <c r="BU11" s="678">
        <f t="shared" si="27"/>
        <v>0</v>
      </c>
      <c r="BV11" s="675">
        <f t="shared" si="28"/>
        <v>0</v>
      </c>
      <c r="BW11" s="646"/>
      <c r="BX11" s="654">
        <f t="shared" si="29"/>
        <v>0</v>
      </c>
      <c r="BY11" s="654">
        <f t="shared" si="30"/>
        <v>0</v>
      </c>
      <c r="BZ11" s="655">
        <f t="shared" si="31"/>
        <v>0</v>
      </c>
      <c r="CA11" s="655">
        <f t="shared" si="32"/>
        <v>0</v>
      </c>
      <c r="CC11" s="656">
        <f t="shared" si="33"/>
        <v>0</v>
      </c>
      <c r="CD11" s="657">
        <f t="shared" si="34"/>
        <v>0</v>
      </c>
      <c r="CE11" s="658"/>
      <c r="CF11" s="659">
        <f t="shared" si="35"/>
        <v>0</v>
      </c>
      <c r="CG11" s="660">
        <f t="shared" si="36"/>
        <v>0</v>
      </c>
      <c r="CJ11" s="661">
        <f t="shared" si="37"/>
        <v>0</v>
      </c>
      <c r="CK11" s="662">
        <f t="shared" si="38"/>
        <v>0</v>
      </c>
      <c r="CL11" s="663"/>
      <c r="CM11" s="664">
        <f t="shared" si="39"/>
        <v>0</v>
      </c>
      <c r="CN11" s="665">
        <f t="shared" si="40"/>
        <v>0</v>
      </c>
      <c r="CO11" s="663"/>
    </row>
    <row r="12" spans="1:93" s="647" customFormat="1" ht="30" customHeight="1" thickBot="1" x14ac:dyDescent="0.35">
      <c r="A12" s="729">
        <v>5</v>
      </c>
      <c r="B12" s="582"/>
      <c r="C12" s="623"/>
      <c r="D12" s="624"/>
      <c r="E12" s="624"/>
      <c r="F12" s="625"/>
      <c r="G12" s="626"/>
      <c r="H12" s="627">
        <v>0</v>
      </c>
      <c r="I12" s="588">
        <v>0</v>
      </c>
      <c r="J12" s="628"/>
      <c r="K12" s="629"/>
      <c r="L12" s="630">
        <v>1</v>
      </c>
      <c r="M12" s="631">
        <v>84343</v>
      </c>
      <c r="N12" s="632"/>
      <c r="O12" s="632">
        <f t="shared" si="8"/>
        <v>0</v>
      </c>
      <c r="P12" s="633"/>
      <c r="Q12" s="634"/>
      <c r="R12" s="634"/>
      <c r="S12" s="634"/>
      <c r="T12" s="634"/>
      <c r="U12" s="634"/>
      <c r="V12" s="634"/>
      <c r="W12" s="634"/>
      <c r="X12" s="634"/>
      <c r="Y12" s="557">
        <f t="shared" si="9"/>
        <v>0</v>
      </c>
      <c r="Z12" s="557">
        <f t="shared" si="10"/>
        <v>0</v>
      </c>
      <c r="AA12" s="557">
        <f t="shared" si="11"/>
        <v>0</v>
      </c>
      <c r="AB12" s="634"/>
      <c r="AC12" s="634"/>
      <c r="AD12" s="634"/>
      <c r="AE12" s="634"/>
      <c r="AF12" s="634"/>
      <c r="AG12" s="634"/>
      <c r="AH12" s="635"/>
      <c r="AI12" s="636">
        <f t="shared" si="12"/>
        <v>0</v>
      </c>
      <c r="AJ12" s="637">
        <f t="shared" si="13"/>
        <v>0</v>
      </c>
      <c r="AK12" s="638"/>
      <c r="AL12" s="639">
        <f t="shared" si="14"/>
        <v>0</v>
      </c>
      <c r="AM12" s="640"/>
      <c r="AN12" s="641">
        <f t="shared" si="15"/>
        <v>0</v>
      </c>
      <c r="AO12" s="642">
        <f t="shared" si="16"/>
        <v>0</v>
      </c>
      <c r="AP12" s="643">
        <f t="shared" si="17"/>
        <v>0</v>
      </c>
      <c r="AQ12" s="644">
        <f t="shared" si="18"/>
        <v>0</v>
      </c>
      <c r="AR12" s="644">
        <f t="shared" si="19"/>
        <v>0</v>
      </c>
      <c r="AS12" s="644">
        <f t="shared" si="20"/>
        <v>0</v>
      </c>
      <c r="AT12" s="644"/>
      <c r="AU12" s="645"/>
      <c r="AV12" s="644">
        <f t="shared" si="21"/>
        <v>0</v>
      </c>
      <c r="AW12" s="646"/>
      <c r="AX12" s="637">
        <f t="shared" si="22"/>
        <v>0</v>
      </c>
      <c r="AY12" s="637">
        <f t="shared" si="23"/>
        <v>0</v>
      </c>
      <c r="BA12" s="564">
        <v>1</v>
      </c>
      <c r="BB12" s="648"/>
      <c r="BC12" s="686">
        <f t="shared" si="24"/>
        <v>0</v>
      </c>
      <c r="BD12" s="687">
        <f t="shared" si="25"/>
        <v>0</v>
      </c>
      <c r="BE12" s="688">
        <f t="shared" si="26"/>
        <v>0</v>
      </c>
      <c r="BF12" s="731">
        <f t="shared" si="6"/>
        <v>-2500</v>
      </c>
      <c r="BG12" s="689"/>
      <c r="BH12" s="648"/>
      <c r="BI12" s="649"/>
      <c r="BJ12" s="649"/>
      <c r="BK12" s="650"/>
      <c r="BL12" s="650"/>
      <c r="BM12" s="388"/>
      <c r="BN12" s="388"/>
      <c r="BO12" s="565">
        <f t="shared" si="7"/>
        <v>0</v>
      </c>
      <c r="BP12" s="651"/>
      <c r="BQ12" s="649"/>
      <c r="BR12" s="652"/>
      <c r="BS12" s="653"/>
      <c r="BT12" s="652"/>
      <c r="BU12" s="678">
        <f t="shared" si="27"/>
        <v>0</v>
      </c>
      <c r="BV12" s="675">
        <f t="shared" si="28"/>
        <v>0</v>
      </c>
      <c r="BW12" s="646"/>
      <c r="BX12" s="654">
        <f t="shared" si="29"/>
        <v>0</v>
      </c>
      <c r="BY12" s="654">
        <f t="shared" si="30"/>
        <v>0</v>
      </c>
      <c r="BZ12" s="655">
        <f t="shared" si="31"/>
        <v>0</v>
      </c>
      <c r="CA12" s="655">
        <f t="shared" si="32"/>
        <v>0</v>
      </c>
      <c r="CC12" s="656">
        <f t="shared" si="33"/>
        <v>0</v>
      </c>
      <c r="CD12" s="657">
        <f t="shared" si="34"/>
        <v>0</v>
      </c>
      <c r="CE12" s="658"/>
      <c r="CF12" s="659">
        <f t="shared" si="35"/>
        <v>0</v>
      </c>
      <c r="CG12" s="660">
        <f t="shared" si="36"/>
        <v>0</v>
      </c>
      <c r="CJ12" s="661">
        <f t="shared" si="37"/>
        <v>0</v>
      </c>
      <c r="CK12" s="662">
        <f t="shared" si="38"/>
        <v>0</v>
      </c>
      <c r="CL12" s="663"/>
      <c r="CM12" s="664">
        <f t="shared" si="39"/>
        <v>0</v>
      </c>
      <c r="CN12" s="665">
        <f t="shared" si="40"/>
        <v>0</v>
      </c>
      <c r="CO12" s="663"/>
    </row>
    <row r="13" spans="1:93" s="647" customFormat="1" ht="30" customHeight="1" thickBot="1" x14ac:dyDescent="0.35">
      <c r="A13" s="729">
        <v>6</v>
      </c>
      <c r="B13" s="582"/>
      <c r="C13" s="623"/>
      <c r="D13" s="624"/>
      <c r="E13" s="624"/>
      <c r="F13" s="625"/>
      <c r="G13" s="626"/>
      <c r="H13" s="627">
        <v>0</v>
      </c>
      <c r="I13" s="588">
        <v>0</v>
      </c>
      <c r="J13" s="628"/>
      <c r="K13" s="629"/>
      <c r="L13" s="630">
        <v>1</v>
      </c>
      <c r="M13" s="631">
        <v>84343</v>
      </c>
      <c r="N13" s="632"/>
      <c r="O13" s="632">
        <f t="shared" si="8"/>
        <v>0</v>
      </c>
      <c r="P13" s="633"/>
      <c r="Q13" s="634"/>
      <c r="R13" s="634"/>
      <c r="S13" s="634"/>
      <c r="T13" s="634"/>
      <c r="U13" s="634"/>
      <c r="V13" s="634"/>
      <c r="W13" s="634"/>
      <c r="X13" s="634"/>
      <c r="Y13" s="557">
        <f t="shared" si="9"/>
        <v>0</v>
      </c>
      <c r="Z13" s="557">
        <f t="shared" si="10"/>
        <v>0</v>
      </c>
      <c r="AA13" s="557">
        <f t="shared" si="11"/>
        <v>0</v>
      </c>
      <c r="AB13" s="634"/>
      <c r="AC13" s="634"/>
      <c r="AD13" s="634"/>
      <c r="AE13" s="634"/>
      <c r="AF13" s="634"/>
      <c r="AG13" s="634"/>
      <c r="AH13" s="635"/>
      <c r="AI13" s="636">
        <f t="shared" si="12"/>
        <v>0</v>
      </c>
      <c r="AJ13" s="637">
        <f t="shared" si="13"/>
        <v>0</v>
      </c>
      <c r="AK13" s="638"/>
      <c r="AL13" s="639">
        <f t="shared" si="14"/>
        <v>0</v>
      </c>
      <c r="AM13" s="640"/>
      <c r="AN13" s="641">
        <f t="shared" si="15"/>
        <v>0</v>
      </c>
      <c r="AO13" s="642">
        <f t="shared" si="16"/>
        <v>0</v>
      </c>
      <c r="AP13" s="643">
        <f t="shared" si="17"/>
        <v>0</v>
      </c>
      <c r="AQ13" s="644">
        <f t="shared" si="18"/>
        <v>0</v>
      </c>
      <c r="AR13" s="644">
        <f t="shared" si="19"/>
        <v>0</v>
      </c>
      <c r="AS13" s="644">
        <f t="shared" si="20"/>
        <v>0</v>
      </c>
      <c r="AT13" s="644"/>
      <c r="AU13" s="645"/>
      <c r="AV13" s="644">
        <f t="shared" si="21"/>
        <v>0</v>
      </c>
      <c r="AW13" s="646"/>
      <c r="AX13" s="637">
        <f t="shared" si="22"/>
        <v>0</v>
      </c>
      <c r="AY13" s="637">
        <f t="shared" si="23"/>
        <v>0</v>
      </c>
      <c r="BA13" s="564">
        <v>1</v>
      </c>
      <c r="BB13" s="648"/>
      <c r="BC13" s="686">
        <f t="shared" si="24"/>
        <v>0</v>
      </c>
      <c r="BD13" s="687">
        <f t="shared" si="25"/>
        <v>0</v>
      </c>
      <c r="BE13" s="688">
        <f t="shared" si="26"/>
        <v>0</v>
      </c>
      <c r="BF13" s="731">
        <f t="shared" si="6"/>
        <v>-2500</v>
      </c>
      <c r="BG13" s="689"/>
      <c r="BH13" s="648"/>
      <c r="BI13" s="649"/>
      <c r="BJ13" s="649"/>
      <c r="BK13" s="650"/>
      <c r="BL13" s="650"/>
      <c r="BM13" s="388"/>
      <c r="BN13" s="388"/>
      <c r="BO13" s="565">
        <f t="shared" si="7"/>
        <v>0</v>
      </c>
      <c r="BP13" s="651"/>
      <c r="BQ13" s="649"/>
      <c r="BR13" s="652"/>
      <c r="BS13" s="653"/>
      <c r="BT13" s="652"/>
      <c r="BU13" s="678">
        <f t="shared" si="27"/>
        <v>0</v>
      </c>
      <c r="BV13" s="675">
        <f t="shared" si="28"/>
        <v>0</v>
      </c>
      <c r="BW13" s="646"/>
      <c r="BX13" s="654">
        <f t="shared" si="29"/>
        <v>0</v>
      </c>
      <c r="BY13" s="654">
        <f t="shared" si="30"/>
        <v>0</v>
      </c>
      <c r="BZ13" s="655">
        <f t="shared" si="31"/>
        <v>0</v>
      </c>
      <c r="CA13" s="655">
        <f t="shared" si="32"/>
        <v>0</v>
      </c>
      <c r="CC13" s="656">
        <f t="shared" si="33"/>
        <v>0</v>
      </c>
      <c r="CD13" s="657">
        <f t="shared" si="34"/>
        <v>0</v>
      </c>
      <c r="CE13" s="658"/>
      <c r="CF13" s="659">
        <f t="shared" si="35"/>
        <v>0</v>
      </c>
      <c r="CG13" s="660">
        <f t="shared" si="36"/>
        <v>0</v>
      </c>
      <c r="CJ13" s="661">
        <f t="shared" si="37"/>
        <v>0</v>
      </c>
      <c r="CK13" s="662">
        <f t="shared" si="38"/>
        <v>0</v>
      </c>
      <c r="CL13" s="663"/>
      <c r="CM13" s="664">
        <f t="shared" si="39"/>
        <v>0</v>
      </c>
      <c r="CN13" s="665">
        <f t="shared" si="40"/>
        <v>0</v>
      </c>
      <c r="CO13" s="663"/>
    </row>
    <row r="14" spans="1:93" s="647" customFormat="1" ht="30" customHeight="1" thickBot="1" x14ac:dyDescent="0.35">
      <c r="A14" s="729">
        <v>7</v>
      </c>
      <c r="B14" s="582"/>
      <c r="C14" s="623"/>
      <c r="D14" s="624"/>
      <c r="E14" s="624"/>
      <c r="F14" s="625"/>
      <c r="G14" s="626"/>
      <c r="H14" s="627">
        <v>0</v>
      </c>
      <c r="I14" s="588">
        <v>0</v>
      </c>
      <c r="J14" s="628"/>
      <c r="K14" s="629"/>
      <c r="L14" s="630">
        <v>1</v>
      </c>
      <c r="M14" s="631">
        <v>84343</v>
      </c>
      <c r="N14" s="632"/>
      <c r="O14" s="632">
        <f t="shared" si="8"/>
        <v>0</v>
      </c>
      <c r="P14" s="633"/>
      <c r="Q14" s="634"/>
      <c r="R14" s="634"/>
      <c r="S14" s="634"/>
      <c r="T14" s="634"/>
      <c r="U14" s="634"/>
      <c r="V14" s="634"/>
      <c r="W14" s="634"/>
      <c r="X14" s="634"/>
      <c r="Y14" s="557">
        <f t="shared" si="9"/>
        <v>0</v>
      </c>
      <c r="Z14" s="557">
        <f t="shared" si="10"/>
        <v>0</v>
      </c>
      <c r="AA14" s="557">
        <f t="shared" si="11"/>
        <v>0</v>
      </c>
      <c r="AB14" s="634"/>
      <c r="AC14" s="634"/>
      <c r="AD14" s="634"/>
      <c r="AE14" s="634"/>
      <c r="AF14" s="634"/>
      <c r="AG14" s="634"/>
      <c r="AH14" s="635"/>
      <c r="AI14" s="636">
        <f t="shared" si="12"/>
        <v>0</v>
      </c>
      <c r="AJ14" s="637">
        <f t="shared" si="13"/>
        <v>0</v>
      </c>
      <c r="AK14" s="638"/>
      <c r="AL14" s="639">
        <f t="shared" si="14"/>
        <v>0</v>
      </c>
      <c r="AM14" s="640"/>
      <c r="AN14" s="641">
        <f t="shared" si="15"/>
        <v>0</v>
      </c>
      <c r="AO14" s="642">
        <f t="shared" si="16"/>
        <v>0</v>
      </c>
      <c r="AP14" s="643">
        <f t="shared" si="17"/>
        <v>0</v>
      </c>
      <c r="AQ14" s="644">
        <f t="shared" si="18"/>
        <v>0</v>
      </c>
      <c r="AR14" s="644">
        <f t="shared" si="19"/>
        <v>0</v>
      </c>
      <c r="AS14" s="644">
        <f t="shared" si="20"/>
        <v>0</v>
      </c>
      <c r="AT14" s="644"/>
      <c r="AU14" s="645"/>
      <c r="AV14" s="644">
        <f t="shared" si="21"/>
        <v>0</v>
      </c>
      <c r="AW14" s="646"/>
      <c r="AX14" s="637">
        <f t="shared" si="22"/>
        <v>0</v>
      </c>
      <c r="AY14" s="637">
        <f t="shared" si="23"/>
        <v>0</v>
      </c>
      <c r="BA14" s="564">
        <v>1</v>
      </c>
      <c r="BB14" s="648"/>
      <c r="BC14" s="686">
        <f t="shared" si="24"/>
        <v>0</v>
      </c>
      <c r="BD14" s="687">
        <f t="shared" si="25"/>
        <v>0</v>
      </c>
      <c r="BE14" s="688">
        <f t="shared" si="26"/>
        <v>0</v>
      </c>
      <c r="BF14" s="731">
        <f t="shared" si="6"/>
        <v>-2500</v>
      </c>
      <c r="BG14" s="689"/>
      <c r="BH14" s="648"/>
      <c r="BI14" s="649"/>
      <c r="BJ14" s="649"/>
      <c r="BK14" s="650"/>
      <c r="BL14" s="650"/>
      <c r="BM14" s="388"/>
      <c r="BN14" s="388"/>
      <c r="BO14" s="565">
        <f t="shared" si="7"/>
        <v>0</v>
      </c>
      <c r="BP14" s="651"/>
      <c r="BQ14" s="649"/>
      <c r="BR14" s="652"/>
      <c r="BS14" s="653"/>
      <c r="BT14" s="652"/>
      <c r="BU14" s="678">
        <f t="shared" si="27"/>
        <v>0</v>
      </c>
      <c r="BV14" s="675">
        <f t="shared" si="28"/>
        <v>0</v>
      </c>
      <c r="BW14" s="646"/>
      <c r="BX14" s="654">
        <f t="shared" si="29"/>
        <v>0</v>
      </c>
      <c r="BY14" s="654">
        <f t="shared" si="30"/>
        <v>0</v>
      </c>
      <c r="BZ14" s="655">
        <f t="shared" si="31"/>
        <v>0</v>
      </c>
      <c r="CA14" s="655">
        <f t="shared" si="32"/>
        <v>0</v>
      </c>
      <c r="CC14" s="656">
        <f t="shared" si="33"/>
        <v>0</v>
      </c>
      <c r="CD14" s="657">
        <f t="shared" si="34"/>
        <v>0</v>
      </c>
      <c r="CE14" s="658"/>
      <c r="CF14" s="659">
        <f t="shared" si="35"/>
        <v>0</v>
      </c>
      <c r="CG14" s="660">
        <f t="shared" si="36"/>
        <v>0</v>
      </c>
      <c r="CJ14" s="661">
        <f t="shared" si="37"/>
        <v>0</v>
      </c>
      <c r="CK14" s="662">
        <f t="shared" si="38"/>
        <v>0</v>
      </c>
      <c r="CL14" s="663"/>
      <c r="CM14" s="664">
        <f t="shared" si="39"/>
        <v>0</v>
      </c>
      <c r="CN14" s="665">
        <f t="shared" si="40"/>
        <v>0</v>
      </c>
      <c r="CO14" s="663"/>
    </row>
    <row r="15" spans="1:93" s="647" customFormat="1" ht="30" customHeight="1" thickBot="1" x14ac:dyDescent="0.35">
      <c r="A15" s="729">
        <v>8</v>
      </c>
      <c r="B15" s="582"/>
      <c r="C15" s="623"/>
      <c r="D15" s="624"/>
      <c r="E15" s="624"/>
      <c r="F15" s="625"/>
      <c r="G15" s="626"/>
      <c r="H15" s="627">
        <v>0</v>
      </c>
      <c r="I15" s="588">
        <v>0</v>
      </c>
      <c r="J15" s="628"/>
      <c r="K15" s="629"/>
      <c r="L15" s="630">
        <v>1</v>
      </c>
      <c r="M15" s="631">
        <v>84343</v>
      </c>
      <c r="N15" s="632"/>
      <c r="O15" s="632">
        <f t="shared" si="8"/>
        <v>0</v>
      </c>
      <c r="P15" s="633"/>
      <c r="Q15" s="634"/>
      <c r="R15" s="634"/>
      <c r="S15" s="634"/>
      <c r="T15" s="634"/>
      <c r="U15" s="634"/>
      <c r="V15" s="634"/>
      <c r="W15" s="634"/>
      <c r="X15" s="634"/>
      <c r="Y15" s="557">
        <f t="shared" si="9"/>
        <v>0</v>
      </c>
      <c r="Z15" s="557">
        <f t="shared" si="10"/>
        <v>0</v>
      </c>
      <c r="AA15" s="557">
        <f t="shared" si="11"/>
        <v>0</v>
      </c>
      <c r="AB15" s="634"/>
      <c r="AC15" s="634"/>
      <c r="AD15" s="634"/>
      <c r="AE15" s="634"/>
      <c r="AF15" s="634"/>
      <c r="AG15" s="634"/>
      <c r="AH15" s="635"/>
      <c r="AI15" s="636">
        <f t="shared" si="12"/>
        <v>0</v>
      </c>
      <c r="AJ15" s="637">
        <f t="shared" si="13"/>
        <v>0</v>
      </c>
      <c r="AK15" s="638"/>
      <c r="AL15" s="639">
        <f t="shared" si="14"/>
        <v>0</v>
      </c>
      <c r="AM15" s="640"/>
      <c r="AN15" s="641">
        <f t="shared" si="15"/>
        <v>0</v>
      </c>
      <c r="AO15" s="642">
        <f t="shared" si="16"/>
        <v>0</v>
      </c>
      <c r="AP15" s="643">
        <f t="shared" si="17"/>
        <v>0</v>
      </c>
      <c r="AQ15" s="644">
        <f t="shared" si="18"/>
        <v>0</v>
      </c>
      <c r="AR15" s="644">
        <f t="shared" si="19"/>
        <v>0</v>
      </c>
      <c r="AS15" s="644">
        <f t="shared" si="20"/>
        <v>0</v>
      </c>
      <c r="AT15" s="644"/>
      <c r="AU15" s="645"/>
      <c r="AV15" s="644">
        <f t="shared" si="21"/>
        <v>0</v>
      </c>
      <c r="AW15" s="646"/>
      <c r="AX15" s="637">
        <f t="shared" si="22"/>
        <v>0</v>
      </c>
      <c r="AY15" s="637">
        <f t="shared" si="23"/>
        <v>0</v>
      </c>
      <c r="BA15" s="564">
        <v>1</v>
      </c>
      <c r="BB15" s="648"/>
      <c r="BC15" s="686">
        <f t="shared" si="24"/>
        <v>0</v>
      </c>
      <c r="BD15" s="687">
        <f t="shared" si="25"/>
        <v>0</v>
      </c>
      <c r="BE15" s="688">
        <f t="shared" si="26"/>
        <v>0</v>
      </c>
      <c r="BF15" s="731">
        <f t="shared" si="6"/>
        <v>-2500</v>
      </c>
      <c r="BG15" s="689"/>
      <c r="BH15" s="648"/>
      <c r="BI15" s="649"/>
      <c r="BJ15" s="649"/>
      <c r="BK15" s="650"/>
      <c r="BL15" s="650"/>
      <c r="BM15" s="388"/>
      <c r="BN15" s="388"/>
      <c r="BO15" s="565">
        <f t="shared" si="7"/>
        <v>0</v>
      </c>
      <c r="BP15" s="651"/>
      <c r="BQ15" s="649"/>
      <c r="BR15" s="652"/>
      <c r="BS15" s="653"/>
      <c r="BT15" s="652"/>
      <c r="BU15" s="678">
        <f t="shared" si="27"/>
        <v>0</v>
      </c>
      <c r="BV15" s="675">
        <f t="shared" si="28"/>
        <v>0</v>
      </c>
      <c r="BW15" s="646"/>
      <c r="BX15" s="654">
        <f t="shared" si="29"/>
        <v>0</v>
      </c>
      <c r="BY15" s="654">
        <f t="shared" si="30"/>
        <v>0</v>
      </c>
      <c r="BZ15" s="655">
        <f t="shared" si="31"/>
        <v>0</v>
      </c>
      <c r="CA15" s="655">
        <f t="shared" si="32"/>
        <v>0</v>
      </c>
      <c r="CC15" s="656">
        <f t="shared" si="33"/>
        <v>0</v>
      </c>
      <c r="CD15" s="657">
        <f t="shared" si="34"/>
        <v>0</v>
      </c>
      <c r="CE15" s="658"/>
      <c r="CF15" s="659">
        <f t="shared" si="35"/>
        <v>0</v>
      </c>
      <c r="CG15" s="660">
        <f t="shared" si="36"/>
        <v>0</v>
      </c>
      <c r="CJ15" s="661">
        <f t="shared" si="37"/>
        <v>0</v>
      </c>
      <c r="CK15" s="662">
        <f t="shared" si="38"/>
        <v>0</v>
      </c>
      <c r="CL15" s="663"/>
      <c r="CM15" s="664">
        <f t="shared" si="39"/>
        <v>0</v>
      </c>
      <c r="CN15" s="665">
        <f t="shared" si="40"/>
        <v>0</v>
      </c>
      <c r="CO15" s="663"/>
    </row>
    <row r="16" spans="1:93" s="647" customFormat="1" ht="30" customHeight="1" thickBot="1" x14ac:dyDescent="0.35">
      <c r="A16" s="729">
        <v>9</v>
      </c>
      <c r="B16" s="582"/>
      <c r="C16" s="623"/>
      <c r="D16" s="624"/>
      <c r="E16" s="624"/>
      <c r="F16" s="625"/>
      <c r="G16" s="626"/>
      <c r="H16" s="627">
        <v>0</v>
      </c>
      <c r="I16" s="588">
        <v>0</v>
      </c>
      <c r="J16" s="628"/>
      <c r="K16" s="629"/>
      <c r="L16" s="630">
        <v>1</v>
      </c>
      <c r="M16" s="631">
        <v>84343</v>
      </c>
      <c r="N16" s="632"/>
      <c r="O16" s="632">
        <f t="shared" si="8"/>
        <v>0</v>
      </c>
      <c r="P16" s="633"/>
      <c r="Q16" s="634"/>
      <c r="R16" s="634"/>
      <c r="S16" s="634"/>
      <c r="T16" s="634"/>
      <c r="U16" s="634"/>
      <c r="V16" s="634"/>
      <c r="W16" s="634"/>
      <c r="X16" s="634"/>
      <c r="Y16" s="557">
        <f t="shared" si="9"/>
        <v>0</v>
      </c>
      <c r="Z16" s="557">
        <f t="shared" si="10"/>
        <v>0</v>
      </c>
      <c r="AA16" s="557">
        <f t="shared" si="11"/>
        <v>0</v>
      </c>
      <c r="AB16" s="634"/>
      <c r="AC16" s="634"/>
      <c r="AD16" s="634"/>
      <c r="AE16" s="634"/>
      <c r="AF16" s="634"/>
      <c r="AG16" s="634"/>
      <c r="AH16" s="635"/>
      <c r="AI16" s="636">
        <f t="shared" si="12"/>
        <v>0</v>
      </c>
      <c r="AJ16" s="637">
        <f t="shared" si="13"/>
        <v>0</v>
      </c>
      <c r="AK16" s="638"/>
      <c r="AL16" s="639">
        <f t="shared" si="14"/>
        <v>0</v>
      </c>
      <c r="AM16" s="640"/>
      <c r="AN16" s="641">
        <f t="shared" si="15"/>
        <v>0</v>
      </c>
      <c r="AO16" s="642">
        <f t="shared" si="16"/>
        <v>0</v>
      </c>
      <c r="AP16" s="643">
        <f t="shared" si="17"/>
        <v>0</v>
      </c>
      <c r="AQ16" s="644">
        <f t="shared" si="18"/>
        <v>0</v>
      </c>
      <c r="AR16" s="644">
        <f t="shared" si="19"/>
        <v>0</v>
      </c>
      <c r="AS16" s="644">
        <f t="shared" si="20"/>
        <v>0</v>
      </c>
      <c r="AT16" s="644"/>
      <c r="AU16" s="645"/>
      <c r="AV16" s="644">
        <f t="shared" si="21"/>
        <v>0</v>
      </c>
      <c r="AW16" s="646"/>
      <c r="AX16" s="637">
        <f t="shared" si="22"/>
        <v>0</v>
      </c>
      <c r="AY16" s="637">
        <f t="shared" si="23"/>
        <v>0</v>
      </c>
      <c r="BA16" s="564">
        <v>1</v>
      </c>
      <c r="BB16" s="648"/>
      <c r="BC16" s="686">
        <f t="shared" si="24"/>
        <v>0</v>
      </c>
      <c r="BD16" s="687">
        <f t="shared" si="25"/>
        <v>0</v>
      </c>
      <c r="BE16" s="688">
        <f t="shared" si="26"/>
        <v>0</v>
      </c>
      <c r="BF16" s="731">
        <f t="shared" si="6"/>
        <v>-2500</v>
      </c>
      <c r="BG16" s="689"/>
      <c r="BH16" s="648"/>
      <c r="BI16" s="649"/>
      <c r="BJ16" s="649"/>
      <c r="BK16" s="650"/>
      <c r="BL16" s="650"/>
      <c r="BM16" s="388"/>
      <c r="BN16" s="388"/>
      <c r="BO16" s="565">
        <f t="shared" si="7"/>
        <v>0</v>
      </c>
      <c r="BP16" s="651"/>
      <c r="BQ16" s="649"/>
      <c r="BR16" s="652"/>
      <c r="BS16" s="653"/>
      <c r="BT16" s="652"/>
      <c r="BU16" s="678">
        <f t="shared" si="27"/>
        <v>0</v>
      </c>
      <c r="BV16" s="675">
        <f t="shared" si="28"/>
        <v>0</v>
      </c>
      <c r="BW16" s="646"/>
      <c r="BX16" s="654">
        <f t="shared" si="29"/>
        <v>0</v>
      </c>
      <c r="BY16" s="654">
        <f t="shared" si="30"/>
        <v>0</v>
      </c>
      <c r="BZ16" s="655">
        <f t="shared" si="31"/>
        <v>0</v>
      </c>
      <c r="CA16" s="655">
        <f t="shared" si="32"/>
        <v>0</v>
      </c>
      <c r="CC16" s="656">
        <f t="shared" si="33"/>
        <v>0</v>
      </c>
      <c r="CD16" s="657">
        <f t="shared" si="34"/>
        <v>0</v>
      </c>
      <c r="CE16" s="658"/>
      <c r="CF16" s="659">
        <f t="shared" si="35"/>
        <v>0</v>
      </c>
      <c r="CG16" s="660">
        <f t="shared" si="36"/>
        <v>0</v>
      </c>
      <c r="CJ16" s="661">
        <f t="shared" si="37"/>
        <v>0</v>
      </c>
      <c r="CK16" s="662">
        <f t="shared" si="38"/>
        <v>0</v>
      </c>
      <c r="CL16" s="663"/>
      <c r="CM16" s="664">
        <f t="shared" si="39"/>
        <v>0</v>
      </c>
      <c r="CN16" s="665">
        <f t="shared" si="40"/>
        <v>0</v>
      </c>
      <c r="CO16" s="663"/>
    </row>
    <row r="17" spans="1:93" s="647" customFormat="1" ht="30" customHeight="1" thickBot="1" x14ac:dyDescent="0.35">
      <c r="A17" s="729">
        <v>10</v>
      </c>
      <c r="B17" s="582"/>
      <c r="C17" s="623"/>
      <c r="D17" s="624"/>
      <c r="E17" s="624"/>
      <c r="F17" s="625"/>
      <c r="G17" s="626"/>
      <c r="H17" s="627">
        <v>0</v>
      </c>
      <c r="I17" s="588">
        <v>0</v>
      </c>
      <c r="J17" s="628"/>
      <c r="K17" s="629"/>
      <c r="L17" s="630">
        <v>1</v>
      </c>
      <c r="M17" s="631">
        <v>84343</v>
      </c>
      <c r="N17" s="632"/>
      <c r="O17" s="632">
        <f>N17/655.957</f>
        <v>0</v>
      </c>
      <c r="P17" s="633"/>
      <c r="Q17" s="634"/>
      <c r="R17" s="634"/>
      <c r="S17" s="634"/>
      <c r="T17" s="634"/>
      <c r="U17" s="634"/>
      <c r="V17" s="634"/>
      <c r="W17" s="634"/>
      <c r="X17" s="634"/>
      <c r="Y17" s="557">
        <f t="shared" si="0"/>
        <v>0</v>
      </c>
      <c r="Z17" s="557">
        <f t="shared" si="1"/>
        <v>0</v>
      </c>
      <c r="AA17" s="557">
        <f t="shared" si="2"/>
        <v>0</v>
      </c>
      <c r="AB17" s="634"/>
      <c r="AC17" s="634"/>
      <c r="AD17" s="634"/>
      <c r="AE17" s="634"/>
      <c r="AF17" s="634"/>
      <c r="AG17" s="634"/>
      <c r="AH17" s="635"/>
      <c r="AI17" s="636">
        <f>SUM(N17,Q17:AG17)*L17</f>
        <v>0</v>
      </c>
      <c r="AJ17" s="637">
        <f>AI17/655.957</f>
        <v>0</v>
      </c>
      <c r="AK17" s="638"/>
      <c r="AL17" s="639">
        <f>IF(AI17&gt;1200000,48000,AI17*0.04)</f>
        <v>0</v>
      </c>
      <c r="AM17" s="640"/>
      <c r="AN17" s="641">
        <f>IF(AI17&gt;1200000,96000,AI17*0.08)</f>
        <v>0</v>
      </c>
      <c r="AO17" s="642">
        <f>IF(AI17&gt;600000,600000*12.28%,AI17*12.28%)</f>
        <v>0</v>
      </c>
      <c r="AP17" s="643">
        <f>IF(AI17&gt;600000,600000*2.25%,AI17*2.25%)*0</f>
        <v>0</v>
      </c>
      <c r="AQ17" s="644">
        <f>AI17*4.5%</f>
        <v>0</v>
      </c>
      <c r="AR17" s="644">
        <f>AI17*3%</f>
        <v>0</v>
      </c>
      <c r="AS17" s="644">
        <f>AI17*10%*0</f>
        <v>0</v>
      </c>
      <c r="AT17" s="644"/>
      <c r="AU17" s="645"/>
      <c r="AV17" s="644">
        <f>SUM(AN17:AU17)</f>
        <v>0</v>
      </c>
      <c r="AW17" s="646"/>
      <c r="AX17" s="637">
        <f>AI17-AL17</f>
        <v>0</v>
      </c>
      <c r="AY17" s="637">
        <f>BC17/655.957</f>
        <v>0</v>
      </c>
      <c r="BA17" s="564">
        <v>1</v>
      </c>
      <c r="BB17" s="648"/>
      <c r="BC17" s="686">
        <f t="shared" si="3"/>
        <v>0</v>
      </c>
      <c r="BD17" s="687">
        <f t="shared" si="4"/>
        <v>0</v>
      </c>
      <c r="BE17" s="688">
        <f t="shared" si="5"/>
        <v>0</v>
      </c>
      <c r="BF17" s="731">
        <f t="shared" si="6"/>
        <v>-2500</v>
      </c>
      <c r="BG17" s="689"/>
      <c r="BH17" s="648"/>
      <c r="BI17" s="649"/>
      <c r="BJ17" s="649"/>
      <c r="BK17" s="650"/>
      <c r="BL17" s="650"/>
      <c r="BM17" s="388"/>
      <c r="BN17" s="388"/>
      <c r="BO17" s="565">
        <f t="shared" si="7"/>
        <v>0</v>
      </c>
      <c r="BP17" s="651"/>
      <c r="BQ17" s="649"/>
      <c r="BR17" s="652"/>
      <c r="BS17" s="653"/>
      <c r="BT17" s="652"/>
      <c r="BU17" s="678">
        <f>AX17-BE17+SUM(BI17:BQ17)-BS17-BG17</f>
        <v>0</v>
      </c>
      <c r="BV17" s="675">
        <f>+BU17/655.957</f>
        <v>0</v>
      </c>
      <c r="BW17" s="646"/>
      <c r="BX17" s="654">
        <f t="shared" si="29"/>
        <v>0</v>
      </c>
      <c r="BY17" s="654">
        <f>+BX17/655.957</f>
        <v>0</v>
      </c>
      <c r="BZ17" s="655">
        <f>(BX17/12)+BU17</f>
        <v>0</v>
      </c>
      <c r="CA17" s="655">
        <f>+BZ17/655.957</f>
        <v>0</v>
      </c>
      <c r="CC17" s="656">
        <f>((N17*13/12)*35%)/12</f>
        <v>0</v>
      </c>
      <c r="CD17" s="657">
        <f>+CC17/655.957</f>
        <v>0</v>
      </c>
      <c r="CE17" s="658"/>
      <c r="CF17" s="659">
        <f>AI17*0.02</f>
        <v>0</v>
      </c>
      <c r="CG17" s="660">
        <f>CF17/655.957</f>
        <v>0</v>
      </c>
      <c r="CJ17" s="661">
        <f>(AI17+AV17+CC17+CF17)*(13/12)+SUM(BI17:BQ17)</f>
        <v>0</v>
      </c>
      <c r="CK17" s="662">
        <f>CJ17/655.957</f>
        <v>0</v>
      </c>
      <c r="CL17" s="663"/>
      <c r="CM17" s="664">
        <f>CJ17*12</f>
        <v>0</v>
      </c>
      <c r="CN17" s="665">
        <f>CM17/655.957</f>
        <v>0</v>
      </c>
      <c r="CO17" s="663"/>
    </row>
    <row r="18" spans="1:93" s="434" customFormat="1" ht="30" customHeight="1" thickBot="1" x14ac:dyDescent="0.35">
      <c r="A18" s="547">
        <v>11</v>
      </c>
      <c r="B18" s="548"/>
      <c r="C18" s="549"/>
      <c r="D18" s="550"/>
      <c r="E18" s="550"/>
      <c r="F18" s="551"/>
      <c r="G18" s="437"/>
      <c r="H18" s="588">
        <v>0</v>
      </c>
      <c r="I18" s="588">
        <v>0</v>
      </c>
      <c r="J18" s="552"/>
      <c r="K18" s="553"/>
      <c r="L18" s="591">
        <v>1</v>
      </c>
      <c r="M18" s="554"/>
      <c r="N18" s="555"/>
      <c r="O18" s="555">
        <f>N18/655.957</f>
        <v>0</v>
      </c>
      <c r="P18" s="556"/>
      <c r="Q18" s="557"/>
      <c r="R18" s="557"/>
      <c r="S18" s="557"/>
      <c r="T18" s="557"/>
      <c r="U18" s="557"/>
      <c r="V18" s="557"/>
      <c r="W18" s="557"/>
      <c r="X18" s="557"/>
      <c r="Y18" s="557">
        <f>((N18+AB18)*10%)*0</f>
        <v>0</v>
      </c>
      <c r="Z18" s="557">
        <f>((O18+AC18)*25%)*0</f>
        <v>0</v>
      </c>
      <c r="AA18" s="557">
        <f>((P18+AD18)*50%)*0</f>
        <v>0</v>
      </c>
      <c r="AB18" s="557"/>
      <c r="AC18" s="557"/>
      <c r="AD18" s="557"/>
      <c r="AE18" s="557"/>
      <c r="AF18" s="557"/>
      <c r="AG18" s="557"/>
      <c r="AH18" s="558"/>
      <c r="AI18" s="559">
        <f>SUM(N18,Q18:AG18)*L18</f>
        <v>0</v>
      </c>
      <c r="AJ18" s="560">
        <f>AI18/655.957</f>
        <v>0</v>
      </c>
      <c r="AK18" s="561"/>
      <c r="AL18" s="545">
        <f>IF(AI18&gt;1200000,48000,AI18*0.04)</f>
        <v>0</v>
      </c>
      <c r="AM18" s="667"/>
      <c r="AN18" s="546">
        <f>IF(AI18&gt;1200000,96000,AI18*0.08)</f>
        <v>0</v>
      </c>
      <c r="AO18" s="562">
        <f>IF(AI18&gt;600000,600000*12.28%,AI18*12.28%)</f>
        <v>0</v>
      </c>
      <c r="AP18" s="562">
        <f>IF(AI18&gt;600000,600000*2.25%,AI18*2.25%)*0</f>
        <v>0</v>
      </c>
      <c r="AQ18" s="563">
        <f>AI18*4.5%</f>
        <v>0</v>
      </c>
      <c r="AR18" s="563">
        <f>AI18*3%</f>
        <v>0</v>
      </c>
      <c r="AS18" s="563">
        <f>AI18*10%*0</f>
        <v>0</v>
      </c>
      <c r="AT18" s="563"/>
      <c r="AU18" s="668"/>
      <c r="AV18" s="563">
        <f>SUM(AN18:AU18)</f>
        <v>0</v>
      </c>
      <c r="AW18" s="446"/>
      <c r="AX18" s="560">
        <f>AI18-AL18</f>
        <v>0</v>
      </c>
      <c r="AY18" s="560">
        <f>BC18/655.957</f>
        <v>0</v>
      </c>
      <c r="BA18" s="564">
        <v>1</v>
      </c>
      <c r="BB18" s="679"/>
      <c r="BC18" s="680">
        <f>((AI18*12)-(AL18*12))*80%</f>
        <v>0</v>
      </c>
      <c r="BD18" s="681">
        <f>BC18/BA18</f>
        <v>0</v>
      </c>
      <c r="BE18" s="682">
        <f>(IF(BD18&lt;464000,BA18*0.01*BD18,IF(BD18&lt;1000000,(4640+(BD18-464000)*0.1)*BA18,IF(BD18&lt;3000000,(4640+53600+(BD18-1000000)*0.25)*BA18,(4640+53600+500000+(BD18-3000000)*0.4)*BA18))))/12</f>
        <v>0</v>
      </c>
      <c r="BF18" s="731">
        <f t="shared" si="6"/>
        <v>-2500</v>
      </c>
      <c r="BG18" s="683"/>
      <c r="BH18" s="669"/>
      <c r="BI18" s="565"/>
      <c r="BJ18" s="388"/>
      <c r="BK18" s="607"/>
      <c r="BL18" s="388"/>
      <c r="BM18" s="388"/>
      <c r="BN18" s="388"/>
      <c r="BO18" s="565">
        <f t="shared" si="7"/>
        <v>0</v>
      </c>
      <c r="BP18" s="565"/>
      <c r="BQ18" s="565"/>
      <c r="BR18" s="670"/>
      <c r="BS18" s="583"/>
      <c r="BT18" s="671"/>
      <c r="BU18" s="676">
        <f>AX18-BE18+SUM(BI18:BQ18)-BS18-BG18</f>
        <v>0</v>
      </c>
      <c r="BV18" s="673">
        <f>+BU18/655.957</f>
        <v>0</v>
      </c>
      <c r="BW18" s="672"/>
      <c r="BX18" s="567">
        <f>(AI18-BI18-BJ18-BK18-BO18-BP18-BQ18)/12</f>
        <v>0</v>
      </c>
      <c r="BY18" s="567">
        <f>+BX18/655.957</f>
        <v>0</v>
      </c>
      <c r="BZ18" s="566">
        <f>(BX18/12)+BU18</f>
        <v>0</v>
      </c>
      <c r="CA18" s="566">
        <f>+BZ18/655.957</f>
        <v>0</v>
      </c>
      <c r="CC18" s="568">
        <f>((N18*13/12)*35%)/12</f>
        <v>0</v>
      </c>
      <c r="CD18" s="569">
        <f>+CC18/655.957</f>
        <v>0</v>
      </c>
      <c r="CE18" s="447"/>
      <c r="CF18" s="570">
        <f>AI18*0.02</f>
        <v>0</v>
      </c>
      <c r="CG18" s="571">
        <f>CF18/655.957</f>
        <v>0</v>
      </c>
      <c r="CJ18" s="572">
        <f>(AI18+AV18+CC18+CF18)*(13/12)+SUM(BI18:BQ18)</f>
        <v>0</v>
      </c>
      <c r="CK18" s="573">
        <f>CJ18/655.957</f>
        <v>0</v>
      </c>
      <c r="CL18" s="443"/>
      <c r="CM18" s="574">
        <f>CJ18*12</f>
        <v>0</v>
      </c>
      <c r="CN18" s="575">
        <f>CM18/655.957</f>
        <v>0</v>
      </c>
      <c r="CO18" s="443"/>
    </row>
    <row r="19" spans="1:93" s="387" customFormat="1" ht="30" customHeight="1" thickBot="1" x14ac:dyDescent="0.35">
      <c r="A19" s="547">
        <v>12</v>
      </c>
      <c r="B19" s="548"/>
      <c r="C19" s="584"/>
      <c r="D19" s="585"/>
      <c r="E19" s="585"/>
      <c r="F19" s="586"/>
      <c r="G19" s="587"/>
      <c r="H19" s="588">
        <v>0</v>
      </c>
      <c r="I19" s="588">
        <v>0</v>
      </c>
      <c r="J19" s="589"/>
      <c r="K19" s="590"/>
      <c r="L19" s="591">
        <v>1</v>
      </c>
      <c r="M19" s="592"/>
      <c r="N19" s="593"/>
      <c r="O19" s="593">
        <f>N19/655.957</f>
        <v>0</v>
      </c>
      <c r="P19" s="594"/>
      <c r="Q19" s="595"/>
      <c r="R19" s="595"/>
      <c r="S19" s="595"/>
      <c r="T19" s="595"/>
      <c r="U19" s="595"/>
      <c r="V19" s="595"/>
      <c r="W19" s="595"/>
      <c r="X19" s="595"/>
      <c r="Y19" s="557">
        <f t="shared" ref="Y19:Y27" si="41">((N19+AB19)*10%)*0</f>
        <v>0</v>
      </c>
      <c r="Z19" s="557">
        <f t="shared" ref="Z19:Z27" si="42">((O19+AC19)*25%)*0</f>
        <v>0</v>
      </c>
      <c r="AA19" s="557">
        <f t="shared" ref="AA19:AA27" si="43">((P19+AD19)*50%)*0</f>
        <v>0</v>
      </c>
      <c r="AB19" s="595"/>
      <c r="AC19" s="595"/>
      <c r="AD19" s="595"/>
      <c r="AE19" s="595"/>
      <c r="AF19" s="595"/>
      <c r="AG19" s="595"/>
      <c r="AH19" s="596"/>
      <c r="AI19" s="597">
        <f>SUM(N19,Q19:AG19)*L19</f>
        <v>0</v>
      </c>
      <c r="AJ19" s="598">
        <f>AI19/655.957</f>
        <v>0</v>
      </c>
      <c r="AK19" s="599"/>
      <c r="AL19" s="545">
        <f>IF(AI19&gt;1200000,48000,AI19*0.04)</f>
        <v>0</v>
      </c>
      <c r="AM19" s="600"/>
      <c r="AN19" s="546">
        <f>IF(AI19&gt;1200000,96000,AI19*0.08)</f>
        <v>0</v>
      </c>
      <c r="AO19" s="601">
        <f>IF(AI19&gt;600000,600000*12.28%,AI19*12.28%)</f>
        <v>0</v>
      </c>
      <c r="AP19" s="602">
        <f>IF(AI19&gt;600000,600000*2.25%,AI19*2.25%)*0</f>
        <v>0</v>
      </c>
      <c r="AQ19" s="603">
        <f>AI19*4.5%</f>
        <v>0</v>
      </c>
      <c r="AR19" s="603">
        <f>AI19*3%</f>
        <v>0</v>
      </c>
      <c r="AS19" s="603">
        <f>AI19*10%*0</f>
        <v>0</v>
      </c>
      <c r="AT19" s="603"/>
      <c r="AU19" s="604"/>
      <c r="AV19" s="603">
        <f>SUM(AN19:AU19)</f>
        <v>0</v>
      </c>
      <c r="AW19" s="605"/>
      <c r="AX19" s="598">
        <f>AI19-AL19</f>
        <v>0</v>
      </c>
      <c r="AY19" s="598">
        <f>BC19/655.957</f>
        <v>0</v>
      </c>
      <c r="BA19" s="564">
        <v>1</v>
      </c>
      <c r="BB19" s="606"/>
      <c r="BC19" s="684">
        <f t="shared" ref="BC19:BC27" si="44">((AI19*12)-(AL19*12))*80%</f>
        <v>0</v>
      </c>
      <c r="BD19" s="666">
        <f t="shared" ref="BD19:BD27" si="45">BC19/BA19</f>
        <v>0</v>
      </c>
      <c r="BE19" s="546">
        <f t="shared" ref="BE19:BE27" si="46">(IF(BD19&lt;464000,BA19*0.01*BD19,IF(BD19&lt;1000000,(4640+(BD19-464000)*0.1)*BA19,IF(BD19&lt;3000000,(4640+53600+(BD19-1000000)*0.25)*BA19,(4640+53600+500000+(BD19-3000000)*0.4)*BA19))))/12</f>
        <v>0</v>
      </c>
      <c r="BF19" s="731">
        <f t="shared" si="6"/>
        <v>-2500</v>
      </c>
      <c r="BG19" s="685"/>
      <c r="BH19" s="606"/>
      <c r="BI19" s="388"/>
      <c r="BJ19" s="388"/>
      <c r="BK19" s="607"/>
      <c r="BL19" s="607"/>
      <c r="BM19" s="388"/>
      <c r="BN19" s="388"/>
      <c r="BO19" s="565">
        <f t="shared" si="7"/>
        <v>0</v>
      </c>
      <c r="BP19" s="608"/>
      <c r="BQ19" s="388"/>
      <c r="BR19" s="609"/>
      <c r="BS19" s="610"/>
      <c r="BT19" s="609"/>
      <c r="BU19" s="677">
        <f>AX19-BE19+SUM(BI19:BQ19)-BS19-BG19</f>
        <v>0</v>
      </c>
      <c r="BV19" s="674">
        <f>+BU19/655.957</f>
        <v>0</v>
      </c>
      <c r="BW19" s="605"/>
      <c r="BX19" s="611">
        <f>(AI19-BI19-BJ19-BK19-BG255-BP19-BQ19)/12</f>
        <v>0</v>
      </c>
      <c r="BY19" s="611">
        <f>+BX19/655.957</f>
        <v>0</v>
      </c>
      <c r="BZ19" s="612">
        <f>(BX19/12)+BU19</f>
        <v>0</v>
      </c>
      <c r="CA19" s="612">
        <f>+BZ19/655.957</f>
        <v>0</v>
      </c>
      <c r="CC19" s="613">
        <f>((N19*13/12)*35%)/12</f>
        <v>0</v>
      </c>
      <c r="CD19" s="614">
        <f>+CC19/655.957</f>
        <v>0</v>
      </c>
      <c r="CE19" s="615"/>
      <c r="CF19" s="616">
        <f>AI19*0.02</f>
        <v>0</v>
      </c>
      <c r="CG19" s="617">
        <f>CF19/655.957</f>
        <v>0</v>
      </c>
      <c r="CJ19" s="618">
        <f>(AI19+AV19+CC19+CF19)*(13/12)+SUM(BI19:BQ19)</f>
        <v>0</v>
      </c>
      <c r="CK19" s="619">
        <f>CJ19/655.957</f>
        <v>0</v>
      </c>
      <c r="CL19" s="620"/>
      <c r="CM19" s="621">
        <f>CJ19*12</f>
        <v>0</v>
      </c>
      <c r="CN19" s="622">
        <f>CM19/655.957</f>
        <v>0</v>
      </c>
      <c r="CO19" s="620"/>
    </row>
    <row r="20" spans="1:93" s="647" customFormat="1" ht="30" customHeight="1" thickBot="1" x14ac:dyDescent="0.35">
      <c r="A20" s="729">
        <v>13</v>
      </c>
      <c r="B20" s="582"/>
      <c r="C20" s="623"/>
      <c r="D20" s="624"/>
      <c r="E20" s="624"/>
      <c r="F20" s="625"/>
      <c r="G20" s="626"/>
      <c r="H20" s="627">
        <v>0</v>
      </c>
      <c r="I20" s="588">
        <v>0</v>
      </c>
      <c r="J20" s="628"/>
      <c r="K20" s="629"/>
      <c r="L20" s="630">
        <v>1</v>
      </c>
      <c r="M20" s="631">
        <v>84343</v>
      </c>
      <c r="N20" s="632"/>
      <c r="O20" s="632">
        <f t="shared" ref="O20:O26" si="47">N20/655.957</f>
        <v>0</v>
      </c>
      <c r="P20" s="633"/>
      <c r="Q20" s="634"/>
      <c r="R20" s="634"/>
      <c r="S20" s="634"/>
      <c r="T20" s="634"/>
      <c r="U20" s="634"/>
      <c r="V20" s="634"/>
      <c r="W20" s="634"/>
      <c r="X20" s="634"/>
      <c r="Y20" s="557">
        <f t="shared" si="41"/>
        <v>0</v>
      </c>
      <c r="Z20" s="557">
        <f t="shared" si="42"/>
        <v>0</v>
      </c>
      <c r="AA20" s="557">
        <f t="shared" si="43"/>
        <v>0</v>
      </c>
      <c r="AB20" s="634"/>
      <c r="AC20" s="634"/>
      <c r="AD20" s="634"/>
      <c r="AE20" s="634"/>
      <c r="AF20" s="634"/>
      <c r="AG20" s="634"/>
      <c r="AH20" s="635"/>
      <c r="AI20" s="636">
        <f t="shared" ref="AI20:AI26" si="48">SUM(N20,Q20:AG20)*L20</f>
        <v>0</v>
      </c>
      <c r="AJ20" s="637">
        <f t="shared" ref="AJ20:AJ26" si="49">AI20/655.957</f>
        <v>0</v>
      </c>
      <c r="AK20" s="638"/>
      <c r="AL20" s="639">
        <f t="shared" ref="AL20:AL26" si="50">IF(AI20&gt;1200000,48000,AI20*0.04)</f>
        <v>0</v>
      </c>
      <c r="AM20" s="640"/>
      <c r="AN20" s="641">
        <f t="shared" ref="AN20:AN26" si="51">IF(AI20&gt;1200000,96000,AI20*0.08)</f>
        <v>0</v>
      </c>
      <c r="AO20" s="642">
        <f t="shared" ref="AO20:AO26" si="52">IF(AI20&gt;600000,600000*12.28%,AI20*12.28%)</f>
        <v>0</v>
      </c>
      <c r="AP20" s="643">
        <f t="shared" ref="AP20:AP26" si="53">IF(AI20&gt;600000,600000*2.25%,AI20*2.25%)*0</f>
        <v>0</v>
      </c>
      <c r="AQ20" s="644">
        <f t="shared" ref="AQ20:AQ26" si="54">AI20*4.5%</f>
        <v>0</v>
      </c>
      <c r="AR20" s="644">
        <f t="shared" ref="AR20:AR26" si="55">AI20*3%</f>
        <v>0</v>
      </c>
      <c r="AS20" s="644">
        <f t="shared" ref="AS20:AS26" si="56">AI20*10%*0</f>
        <v>0</v>
      </c>
      <c r="AT20" s="644"/>
      <c r="AU20" s="645"/>
      <c r="AV20" s="644">
        <f t="shared" ref="AV20:AV26" si="57">SUM(AN20:AU20)</f>
        <v>0</v>
      </c>
      <c r="AW20" s="646"/>
      <c r="AX20" s="637">
        <f t="shared" ref="AX20:AX26" si="58">AI20-AL20</f>
        <v>0</v>
      </c>
      <c r="AY20" s="637">
        <f t="shared" ref="AY20:AY26" si="59">BC20/655.957</f>
        <v>0</v>
      </c>
      <c r="BA20" s="564">
        <v>1</v>
      </c>
      <c r="BB20" s="648"/>
      <c r="BC20" s="686">
        <f t="shared" si="44"/>
        <v>0</v>
      </c>
      <c r="BD20" s="687">
        <f t="shared" si="45"/>
        <v>0</v>
      </c>
      <c r="BE20" s="688">
        <f t="shared" si="46"/>
        <v>0</v>
      </c>
      <c r="BF20" s="731">
        <f t="shared" si="6"/>
        <v>-2500</v>
      </c>
      <c r="BG20" s="689"/>
      <c r="BH20" s="648"/>
      <c r="BI20" s="649"/>
      <c r="BJ20" s="649"/>
      <c r="BK20" s="650"/>
      <c r="BL20" s="650"/>
      <c r="BM20" s="388"/>
      <c r="BN20" s="388"/>
      <c r="BO20" s="565">
        <f t="shared" si="7"/>
        <v>0</v>
      </c>
      <c r="BP20" s="651"/>
      <c r="BQ20" s="649"/>
      <c r="BR20" s="652"/>
      <c r="BS20" s="653"/>
      <c r="BT20" s="652"/>
      <c r="BU20" s="678">
        <f t="shared" ref="BU20:BU26" si="60">AX20-BE20+SUM(BI20:BQ20)-BS20-BG20</f>
        <v>0</v>
      </c>
      <c r="BV20" s="675">
        <f t="shared" ref="BV20:BV26" si="61">+BU20/655.957</f>
        <v>0</v>
      </c>
      <c r="BW20" s="646"/>
      <c r="BX20" s="654">
        <f t="shared" ref="BX20:BX27" si="62">(AI20-BI20-BJ20-BK20-BG250-BP20-BQ20)/12</f>
        <v>0</v>
      </c>
      <c r="BY20" s="654">
        <f t="shared" ref="BY20:BY26" si="63">+BX20/655.957</f>
        <v>0</v>
      </c>
      <c r="BZ20" s="655">
        <f t="shared" ref="BZ20:BZ26" si="64">(BX20/12)+BU20</f>
        <v>0</v>
      </c>
      <c r="CA20" s="655">
        <f t="shared" ref="CA20:CA26" si="65">+BZ20/655.957</f>
        <v>0</v>
      </c>
      <c r="CC20" s="656">
        <f t="shared" ref="CC20:CC26" si="66">((N20*13/12)*35%)/12</f>
        <v>0</v>
      </c>
      <c r="CD20" s="657">
        <f t="shared" ref="CD20:CD26" si="67">+CC20/655.957</f>
        <v>0</v>
      </c>
      <c r="CE20" s="658"/>
      <c r="CF20" s="659">
        <f t="shared" ref="CF20:CF26" si="68">AI20*0.02</f>
        <v>0</v>
      </c>
      <c r="CG20" s="660">
        <f t="shared" ref="CG20:CG26" si="69">CF20/655.957</f>
        <v>0</v>
      </c>
      <c r="CJ20" s="661">
        <f t="shared" ref="CJ20:CJ26" si="70">(AI20+AV20+CC20+CF20)*(13/12)+SUM(BI20:BQ20)</f>
        <v>0</v>
      </c>
      <c r="CK20" s="662">
        <f t="shared" ref="CK20:CK26" si="71">CJ20/655.957</f>
        <v>0</v>
      </c>
      <c r="CL20" s="663"/>
      <c r="CM20" s="664">
        <f t="shared" ref="CM20:CM26" si="72">CJ20*12</f>
        <v>0</v>
      </c>
      <c r="CN20" s="665">
        <f t="shared" ref="CN20:CN26" si="73">CM20/655.957</f>
        <v>0</v>
      </c>
      <c r="CO20" s="663"/>
    </row>
    <row r="21" spans="1:93" s="647" customFormat="1" ht="30" customHeight="1" thickBot="1" x14ac:dyDescent="0.35">
      <c r="A21" s="729">
        <v>14</v>
      </c>
      <c r="B21" s="582"/>
      <c r="C21" s="623"/>
      <c r="D21" s="624"/>
      <c r="E21" s="624"/>
      <c r="F21" s="625"/>
      <c r="G21" s="626"/>
      <c r="H21" s="627">
        <v>0</v>
      </c>
      <c r="I21" s="588">
        <v>0</v>
      </c>
      <c r="J21" s="628"/>
      <c r="K21" s="629"/>
      <c r="L21" s="630">
        <v>1</v>
      </c>
      <c r="M21" s="631">
        <v>84343</v>
      </c>
      <c r="N21" s="632"/>
      <c r="O21" s="632">
        <f t="shared" si="47"/>
        <v>0</v>
      </c>
      <c r="P21" s="633"/>
      <c r="Q21" s="634"/>
      <c r="R21" s="634"/>
      <c r="S21" s="634"/>
      <c r="T21" s="634"/>
      <c r="U21" s="634"/>
      <c r="V21" s="634"/>
      <c r="W21" s="634"/>
      <c r="X21" s="634"/>
      <c r="Y21" s="557">
        <f t="shared" si="41"/>
        <v>0</v>
      </c>
      <c r="Z21" s="557">
        <f t="shared" si="42"/>
        <v>0</v>
      </c>
      <c r="AA21" s="557">
        <f t="shared" si="43"/>
        <v>0</v>
      </c>
      <c r="AB21" s="634"/>
      <c r="AC21" s="634"/>
      <c r="AD21" s="634"/>
      <c r="AE21" s="634"/>
      <c r="AF21" s="634"/>
      <c r="AG21" s="634"/>
      <c r="AH21" s="635"/>
      <c r="AI21" s="636">
        <f t="shared" si="48"/>
        <v>0</v>
      </c>
      <c r="AJ21" s="637">
        <f t="shared" si="49"/>
        <v>0</v>
      </c>
      <c r="AK21" s="638"/>
      <c r="AL21" s="639">
        <f t="shared" si="50"/>
        <v>0</v>
      </c>
      <c r="AM21" s="640"/>
      <c r="AN21" s="641">
        <f t="shared" si="51"/>
        <v>0</v>
      </c>
      <c r="AO21" s="642">
        <f t="shared" si="52"/>
        <v>0</v>
      </c>
      <c r="AP21" s="643">
        <f t="shared" si="53"/>
        <v>0</v>
      </c>
      <c r="AQ21" s="644">
        <f t="shared" si="54"/>
        <v>0</v>
      </c>
      <c r="AR21" s="644">
        <f t="shared" si="55"/>
        <v>0</v>
      </c>
      <c r="AS21" s="644">
        <f t="shared" si="56"/>
        <v>0</v>
      </c>
      <c r="AT21" s="644"/>
      <c r="AU21" s="645"/>
      <c r="AV21" s="644">
        <f t="shared" si="57"/>
        <v>0</v>
      </c>
      <c r="AW21" s="646"/>
      <c r="AX21" s="637">
        <f t="shared" si="58"/>
        <v>0</v>
      </c>
      <c r="AY21" s="637">
        <f t="shared" si="59"/>
        <v>0</v>
      </c>
      <c r="BA21" s="564">
        <v>1</v>
      </c>
      <c r="BB21" s="648"/>
      <c r="BC21" s="686">
        <f t="shared" si="44"/>
        <v>0</v>
      </c>
      <c r="BD21" s="687">
        <f t="shared" si="45"/>
        <v>0</v>
      </c>
      <c r="BE21" s="688">
        <f t="shared" si="46"/>
        <v>0</v>
      </c>
      <c r="BF21" s="731">
        <f t="shared" si="6"/>
        <v>-2500</v>
      </c>
      <c r="BG21" s="689"/>
      <c r="BH21" s="648"/>
      <c r="BI21" s="649"/>
      <c r="BJ21" s="649"/>
      <c r="BK21" s="650"/>
      <c r="BL21" s="650"/>
      <c r="BM21" s="388"/>
      <c r="BN21" s="388"/>
      <c r="BO21" s="565">
        <f t="shared" si="7"/>
        <v>0</v>
      </c>
      <c r="BP21" s="651"/>
      <c r="BQ21" s="649"/>
      <c r="BR21" s="652"/>
      <c r="BS21" s="653"/>
      <c r="BT21" s="652"/>
      <c r="BU21" s="678">
        <f t="shared" si="60"/>
        <v>0</v>
      </c>
      <c r="BV21" s="675">
        <f t="shared" si="61"/>
        <v>0</v>
      </c>
      <c r="BW21" s="646"/>
      <c r="BX21" s="654">
        <f t="shared" si="62"/>
        <v>0</v>
      </c>
      <c r="BY21" s="654">
        <f t="shared" si="63"/>
        <v>0</v>
      </c>
      <c r="BZ21" s="655">
        <f t="shared" si="64"/>
        <v>0</v>
      </c>
      <c r="CA21" s="655">
        <f t="shared" si="65"/>
        <v>0</v>
      </c>
      <c r="CC21" s="656">
        <f t="shared" si="66"/>
        <v>0</v>
      </c>
      <c r="CD21" s="657">
        <f t="shared" si="67"/>
        <v>0</v>
      </c>
      <c r="CE21" s="658"/>
      <c r="CF21" s="659">
        <f t="shared" si="68"/>
        <v>0</v>
      </c>
      <c r="CG21" s="660">
        <f t="shared" si="69"/>
        <v>0</v>
      </c>
      <c r="CJ21" s="661">
        <f t="shared" si="70"/>
        <v>0</v>
      </c>
      <c r="CK21" s="662">
        <f t="shared" si="71"/>
        <v>0</v>
      </c>
      <c r="CL21" s="663"/>
      <c r="CM21" s="664">
        <f t="shared" si="72"/>
        <v>0</v>
      </c>
      <c r="CN21" s="665">
        <f t="shared" si="73"/>
        <v>0</v>
      </c>
      <c r="CO21" s="663"/>
    </row>
    <row r="22" spans="1:93" s="647" customFormat="1" ht="30" customHeight="1" thickBot="1" x14ac:dyDescent="0.35">
      <c r="A22" s="729">
        <v>15</v>
      </c>
      <c r="B22" s="582"/>
      <c r="C22" s="623"/>
      <c r="D22" s="624"/>
      <c r="E22" s="624"/>
      <c r="F22" s="625"/>
      <c r="G22" s="626"/>
      <c r="H22" s="627">
        <v>0</v>
      </c>
      <c r="I22" s="588">
        <v>0</v>
      </c>
      <c r="J22" s="628"/>
      <c r="K22" s="629"/>
      <c r="L22" s="630">
        <v>1</v>
      </c>
      <c r="M22" s="631">
        <v>84343</v>
      </c>
      <c r="N22" s="632"/>
      <c r="O22" s="632">
        <f t="shared" si="47"/>
        <v>0</v>
      </c>
      <c r="P22" s="633"/>
      <c r="Q22" s="634"/>
      <c r="R22" s="634"/>
      <c r="S22" s="634"/>
      <c r="T22" s="634"/>
      <c r="U22" s="634"/>
      <c r="V22" s="634"/>
      <c r="W22" s="634"/>
      <c r="X22" s="634"/>
      <c r="Y22" s="557">
        <f t="shared" si="41"/>
        <v>0</v>
      </c>
      <c r="Z22" s="557">
        <f t="shared" si="42"/>
        <v>0</v>
      </c>
      <c r="AA22" s="557">
        <f t="shared" si="43"/>
        <v>0</v>
      </c>
      <c r="AB22" s="634"/>
      <c r="AC22" s="634"/>
      <c r="AD22" s="634"/>
      <c r="AE22" s="634"/>
      <c r="AF22" s="634"/>
      <c r="AG22" s="634"/>
      <c r="AH22" s="635"/>
      <c r="AI22" s="636">
        <f t="shared" si="48"/>
        <v>0</v>
      </c>
      <c r="AJ22" s="637">
        <f t="shared" si="49"/>
        <v>0</v>
      </c>
      <c r="AK22" s="638"/>
      <c r="AL22" s="639">
        <f t="shared" si="50"/>
        <v>0</v>
      </c>
      <c r="AM22" s="640"/>
      <c r="AN22" s="641">
        <f t="shared" si="51"/>
        <v>0</v>
      </c>
      <c r="AO22" s="642">
        <f t="shared" si="52"/>
        <v>0</v>
      </c>
      <c r="AP22" s="643">
        <f t="shared" si="53"/>
        <v>0</v>
      </c>
      <c r="AQ22" s="644">
        <f t="shared" si="54"/>
        <v>0</v>
      </c>
      <c r="AR22" s="644">
        <f t="shared" si="55"/>
        <v>0</v>
      </c>
      <c r="AS22" s="644">
        <f t="shared" si="56"/>
        <v>0</v>
      </c>
      <c r="AT22" s="644"/>
      <c r="AU22" s="645"/>
      <c r="AV22" s="644">
        <f t="shared" si="57"/>
        <v>0</v>
      </c>
      <c r="AW22" s="646"/>
      <c r="AX22" s="637">
        <f t="shared" si="58"/>
        <v>0</v>
      </c>
      <c r="AY22" s="637">
        <f t="shared" si="59"/>
        <v>0</v>
      </c>
      <c r="BA22" s="564">
        <v>1</v>
      </c>
      <c r="BB22" s="648"/>
      <c r="BC22" s="686">
        <f t="shared" si="44"/>
        <v>0</v>
      </c>
      <c r="BD22" s="687">
        <f t="shared" si="45"/>
        <v>0</v>
      </c>
      <c r="BE22" s="688">
        <f t="shared" si="46"/>
        <v>0</v>
      </c>
      <c r="BF22" s="731">
        <f t="shared" si="6"/>
        <v>-2500</v>
      </c>
      <c r="BG22" s="689"/>
      <c r="BH22" s="648"/>
      <c r="BI22" s="649"/>
      <c r="BJ22" s="649"/>
      <c r="BK22" s="650"/>
      <c r="BL22" s="650"/>
      <c r="BM22" s="388"/>
      <c r="BN22" s="388"/>
      <c r="BO22" s="565">
        <f t="shared" si="7"/>
        <v>0</v>
      </c>
      <c r="BP22" s="651"/>
      <c r="BQ22" s="649"/>
      <c r="BR22" s="652"/>
      <c r="BS22" s="653"/>
      <c r="BT22" s="652"/>
      <c r="BU22" s="678">
        <f t="shared" si="60"/>
        <v>0</v>
      </c>
      <c r="BV22" s="675">
        <f t="shared" si="61"/>
        <v>0</v>
      </c>
      <c r="BW22" s="646"/>
      <c r="BX22" s="654">
        <f t="shared" si="62"/>
        <v>0</v>
      </c>
      <c r="BY22" s="654">
        <f t="shared" si="63"/>
        <v>0</v>
      </c>
      <c r="BZ22" s="655">
        <f t="shared" si="64"/>
        <v>0</v>
      </c>
      <c r="CA22" s="655">
        <f t="shared" si="65"/>
        <v>0</v>
      </c>
      <c r="CC22" s="656">
        <f t="shared" si="66"/>
        <v>0</v>
      </c>
      <c r="CD22" s="657">
        <f t="shared" si="67"/>
        <v>0</v>
      </c>
      <c r="CE22" s="658"/>
      <c r="CF22" s="659">
        <f t="shared" si="68"/>
        <v>0</v>
      </c>
      <c r="CG22" s="660">
        <f t="shared" si="69"/>
        <v>0</v>
      </c>
      <c r="CJ22" s="661">
        <f t="shared" si="70"/>
        <v>0</v>
      </c>
      <c r="CK22" s="662">
        <f t="shared" si="71"/>
        <v>0</v>
      </c>
      <c r="CL22" s="663"/>
      <c r="CM22" s="664">
        <f t="shared" si="72"/>
        <v>0</v>
      </c>
      <c r="CN22" s="665">
        <f t="shared" si="73"/>
        <v>0</v>
      </c>
      <c r="CO22" s="663"/>
    </row>
    <row r="23" spans="1:93" s="647" customFormat="1" ht="30" customHeight="1" thickBot="1" x14ac:dyDescent="0.35">
      <c r="A23" s="729">
        <v>16</v>
      </c>
      <c r="B23" s="582"/>
      <c r="C23" s="623"/>
      <c r="D23" s="624"/>
      <c r="E23" s="624"/>
      <c r="F23" s="625"/>
      <c r="G23" s="626"/>
      <c r="H23" s="627">
        <v>0</v>
      </c>
      <c r="I23" s="588">
        <v>0</v>
      </c>
      <c r="J23" s="628"/>
      <c r="K23" s="629"/>
      <c r="L23" s="630">
        <v>1</v>
      </c>
      <c r="M23" s="631">
        <v>84343</v>
      </c>
      <c r="N23" s="632"/>
      <c r="O23" s="632">
        <f t="shared" si="47"/>
        <v>0</v>
      </c>
      <c r="P23" s="633"/>
      <c r="Q23" s="634"/>
      <c r="R23" s="634"/>
      <c r="S23" s="634"/>
      <c r="T23" s="634"/>
      <c r="U23" s="634"/>
      <c r="V23" s="634"/>
      <c r="W23" s="634"/>
      <c r="X23" s="634"/>
      <c r="Y23" s="557">
        <f t="shared" si="41"/>
        <v>0</v>
      </c>
      <c r="Z23" s="557">
        <f t="shared" si="42"/>
        <v>0</v>
      </c>
      <c r="AA23" s="557">
        <f t="shared" si="43"/>
        <v>0</v>
      </c>
      <c r="AB23" s="634"/>
      <c r="AC23" s="634"/>
      <c r="AD23" s="634"/>
      <c r="AE23" s="634"/>
      <c r="AF23" s="634"/>
      <c r="AG23" s="634"/>
      <c r="AH23" s="635"/>
      <c r="AI23" s="636">
        <f t="shared" si="48"/>
        <v>0</v>
      </c>
      <c r="AJ23" s="637">
        <f t="shared" si="49"/>
        <v>0</v>
      </c>
      <c r="AK23" s="638"/>
      <c r="AL23" s="639">
        <f t="shared" si="50"/>
        <v>0</v>
      </c>
      <c r="AM23" s="640"/>
      <c r="AN23" s="641">
        <f t="shared" si="51"/>
        <v>0</v>
      </c>
      <c r="AO23" s="642">
        <f t="shared" si="52"/>
        <v>0</v>
      </c>
      <c r="AP23" s="643">
        <f t="shared" si="53"/>
        <v>0</v>
      </c>
      <c r="AQ23" s="644">
        <f t="shared" si="54"/>
        <v>0</v>
      </c>
      <c r="AR23" s="644">
        <f t="shared" si="55"/>
        <v>0</v>
      </c>
      <c r="AS23" s="644">
        <f t="shared" si="56"/>
        <v>0</v>
      </c>
      <c r="AT23" s="644"/>
      <c r="AU23" s="645"/>
      <c r="AV23" s="644">
        <f t="shared" si="57"/>
        <v>0</v>
      </c>
      <c r="AW23" s="646"/>
      <c r="AX23" s="637">
        <f t="shared" si="58"/>
        <v>0</v>
      </c>
      <c r="AY23" s="637">
        <f t="shared" si="59"/>
        <v>0</v>
      </c>
      <c r="BA23" s="564">
        <v>1</v>
      </c>
      <c r="BB23" s="648"/>
      <c r="BC23" s="686">
        <f t="shared" si="44"/>
        <v>0</v>
      </c>
      <c r="BD23" s="687">
        <f t="shared" si="45"/>
        <v>0</v>
      </c>
      <c r="BE23" s="688">
        <f t="shared" si="46"/>
        <v>0</v>
      </c>
      <c r="BF23" s="731">
        <f t="shared" si="6"/>
        <v>-2500</v>
      </c>
      <c r="BG23" s="689"/>
      <c r="BH23" s="648"/>
      <c r="BI23" s="649"/>
      <c r="BJ23" s="649"/>
      <c r="BK23" s="650"/>
      <c r="BL23" s="650"/>
      <c r="BM23" s="388"/>
      <c r="BN23" s="388"/>
      <c r="BO23" s="565">
        <f t="shared" si="7"/>
        <v>0</v>
      </c>
      <c r="BP23" s="651"/>
      <c r="BQ23" s="649"/>
      <c r="BR23" s="652"/>
      <c r="BS23" s="653"/>
      <c r="BT23" s="652"/>
      <c r="BU23" s="678">
        <f t="shared" si="60"/>
        <v>0</v>
      </c>
      <c r="BV23" s="675">
        <f t="shared" si="61"/>
        <v>0</v>
      </c>
      <c r="BW23" s="646"/>
      <c r="BX23" s="654">
        <f t="shared" si="62"/>
        <v>0</v>
      </c>
      <c r="BY23" s="654">
        <f t="shared" si="63"/>
        <v>0</v>
      </c>
      <c r="BZ23" s="655">
        <f t="shared" si="64"/>
        <v>0</v>
      </c>
      <c r="CA23" s="655">
        <f t="shared" si="65"/>
        <v>0</v>
      </c>
      <c r="CC23" s="656">
        <f t="shared" si="66"/>
        <v>0</v>
      </c>
      <c r="CD23" s="657">
        <f t="shared" si="67"/>
        <v>0</v>
      </c>
      <c r="CE23" s="658"/>
      <c r="CF23" s="659">
        <f t="shared" si="68"/>
        <v>0</v>
      </c>
      <c r="CG23" s="660">
        <f t="shared" si="69"/>
        <v>0</v>
      </c>
      <c r="CJ23" s="661">
        <f t="shared" si="70"/>
        <v>0</v>
      </c>
      <c r="CK23" s="662">
        <f t="shared" si="71"/>
        <v>0</v>
      </c>
      <c r="CL23" s="663"/>
      <c r="CM23" s="664">
        <f t="shared" si="72"/>
        <v>0</v>
      </c>
      <c r="CN23" s="665">
        <f t="shared" si="73"/>
        <v>0</v>
      </c>
      <c r="CO23" s="663"/>
    </row>
    <row r="24" spans="1:93" s="647" customFormat="1" ht="30" customHeight="1" thickBot="1" x14ac:dyDescent="0.35">
      <c r="A24" s="729">
        <v>17</v>
      </c>
      <c r="B24" s="582"/>
      <c r="C24" s="623"/>
      <c r="D24" s="624"/>
      <c r="E24" s="624"/>
      <c r="F24" s="625"/>
      <c r="G24" s="626"/>
      <c r="H24" s="627">
        <v>0</v>
      </c>
      <c r="I24" s="588">
        <v>0</v>
      </c>
      <c r="J24" s="628"/>
      <c r="K24" s="629"/>
      <c r="L24" s="630">
        <v>1</v>
      </c>
      <c r="M24" s="631">
        <v>84343</v>
      </c>
      <c r="N24" s="632"/>
      <c r="O24" s="632">
        <f t="shared" si="47"/>
        <v>0</v>
      </c>
      <c r="P24" s="633"/>
      <c r="Q24" s="634"/>
      <c r="R24" s="634"/>
      <c r="S24" s="634"/>
      <c r="T24" s="634"/>
      <c r="U24" s="634"/>
      <c r="V24" s="634"/>
      <c r="W24" s="634"/>
      <c r="X24" s="634"/>
      <c r="Y24" s="557">
        <f t="shared" si="41"/>
        <v>0</v>
      </c>
      <c r="Z24" s="557">
        <f t="shared" si="42"/>
        <v>0</v>
      </c>
      <c r="AA24" s="557">
        <f t="shared" si="43"/>
        <v>0</v>
      </c>
      <c r="AB24" s="634"/>
      <c r="AC24" s="634"/>
      <c r="AD24" s="634"/>
      <c r="AE24" s="634"/>
      <c r="AF24" s="634"/>
      <c r="AG24" s="634"/>
      <c r="AH24" s="635"/>
      <c r="AI24" s="636">
        <f t="shared" si="48"/>
        <v>0</v>
      </c>
      <c r="AJ24" s="637">
        <f t="shared" si="49"/>
        <v>0</v>
      </c>
      <c r="AK24" s="638"/>
      <c r="AL24" s="639">
        <f t="shared" si="50"/>
        <v>0</v>
      </c>
      <c r="AM24" s="640"/>
      <c r="AN24" s="641">
        <f t="shared" si="51"/>
        <v>0</v>
      </c>
      <c r="AO24" s="642">
        <f t="shared" si="52"/>
        <v>0</v>
      </c>
      <c r="AP24" s="643">
        <f t="shared" si="53"/>
        <v>0</v>
      </c>
      <c r="AQ24" s="644">
        <f t="shared" si="54"/>
        <v>0</v>
      </c>
      <c r="AR24" s="644">
        <f t="shared" si="55"/>
        <v>0</v>
      </c>
      <c r="AS24" s="644">
        <f t="shared" si="56"/>
        <v>0</v>
      </c>
      <c r="AT24" s="644"/>
      <c r="AU24" s="645"/>
      <c r="AV24" s="644">
        <f t="shared" si="57"/>
        <v>0</v>
      </c>
      <c r="AW24" s="646"/>
      <c r="AX24" s="637">
        <f t="shared" si="58"/>
        <v>0</v>
      </c>
      <c r="AY24" s="637">
        <f t="shared" si="59"/>
        <v>0</v>
      </c>
      <c r="BA24" s="564">
        <v>1</v>
      </c>
      <c r="BB24" s="648"/>
      <c r="BC24" s="686">
        <f t="shared" si="44"/>
        <v>0</v>
      </c>
      <c r="BD24" s="687">
        <f t="shared" si="45"/>
        <v>0</v>
      </c>
      <c r="BE24" s="688">
        <f t="shared" si="46"/>
        <v>0</v>
      </c>
      <c r="BF24" s="731">
        <f t="shared" si="6"/>
        <v>-2500</v>
      </c>
      <c r="BG24" s="689"/>
      <c r="BH24" s="648"/>
      <c r="BI24" s="649"/>
      <c r="BJ24" s="649"/>
      <c r="BK24" s="650"/>
      <c r="BL24" s="650"/>
      <c r="BM24" s="388"/>
      <c r="BN24" s="388"/>
      <c r="BO24" s="565">
        <f t="shared" si="7"/>
        <v>0</v>
      </c>
      <c r="BP24" s="651"/>
      <c r="BQ24" s="649"/>
      <c r="BR24" s="652"/>
      <c r="BS24" s="653"/>
      <c r="BT24" s="652"/>
      <c r="BU24" s="678">
        <f t="shared" si="60"/>
        <v>0</v>
      </c>
      <c r="BV24" s="675">
        <f t="shared" si="61"/>
        <v>0</v>
      </c>
      <c r="BW24" s="646"/>
      <c r="BX24" s="654">
        <f t="shared" si="62"/>
        <v>0</v>
      </c>
      <c r="BY24" s="654">
        <f t="shared" si="63"/>
        <v>0</v>
      </c>
      <c r="BZ24" s="655">
        <f t="shared" si="64"/>
        <v>0</v>
      </c>
      <c r="CA24" s="655">
        <f t="shared" si="65"/>
        <v>0</v>
      </c>
      <c r="CC24" s="656">
        <f t="shared" si="66"/>
        <v>0</v>
      </c>
      <c r="CD24" s="657">
        <f t="shared" si="67"/>
        <v>0</v>
      </c>
      <c r="CE24" s="658"/>
      <c r="CF24" s="659">
        <f t="shared" si="68"/>
        <v>0</v>
      </c>
      <c r="CG24" s="660">
        <f t="shared" si="69"/>
        <v>0</v>
      </c>
      <c r="CJ24" s="661">
        <f t="shared" si="70"/>
        <v>0</v>
      </c>
      <c r="CK24" s="662">
        <f t="shared" si="71"/>
        <v>0</v>
      </c>
      <c r="CL24" s="663"/>
      <c r="CM24" s="664">
        <f t="shared" si="72"/>
        <v>0</v>
      </c>
      <c r="CN24" s="665">
        <f t="shared" si="73"/>
        <v>0</v>
      </c>
      <c r="CO24" s="663"/>
    </row>
    <row r="25" spans="1:93" s="647" customFormat="1" ht="30" customHeight="1" thickBot="1" x14ac:dyDescent="0.35">
      <c r="A25" s="729">
        <v>18</v>
      </c>
      <c r="B25" s="582"/>
      <c r="C25" s="623"/>
      <c r="D25" s="624"/>
      <c r="E25" s="624"/>
      <c r="F25" s="625"/>
      <c r="G25" s="626"/>
      <c r="H25" s="627">
        <v>0</v>
      </c>
      <c r="I25" s="588">
        <v>0</v>
      </c>
      <c r="J25" s="628"/>
      <c r="K25" s="629"/>
      <c r="L25" s="630">
        <v>1</v>
      </c>
      <c r="M25" s="631">
        <v>84343</v>
      </c>
      <c r="N25" s="632"/>
      <c r="O25" s="632">
        <f t="shared" si="47"/>
        <v>0</v>
      </c>
      <c r="P25" s="633"/>
      <c r="Q25" s="634"/>
      <c r="R25" s="634"/>
      <c r="S25" s="634"/>
      <c r="T25" s="634"/>
      <c r="U25" s="634"/>
      <c r="V25" s="634"/>
      <c r="W25" s="634"/>
      <c r="X25" s="634"/>
      <c r="Y25" s="557">
        <f t="shared" si="41"/>
        <v>0</v>
      </c>
      <c r="Z25" s="557">
        <f t="shared" si="42"/>
        <v>0</v>
      </c>
      <c r="AA25" s="557">
        <f t="shared" si="43"/>
        <v>0</v>
      </c>
      <c r="AB25" s="634"/>
      <c r="AC25" s="634"/>
      <c r="AD25" s="634"/>
      <c r="AE25" s="634"/>
      <c r="AF25" s="634"/>
      <c r="AG25" s="634"/>
      <c r="AH25" s="635"/>
      <c r="AI25" s="636">
        <f t="shared" si="48"/>
        <v>0</v>
      </c>
      <c r="AJ25" s="637">
        <f t="shared" si="49"/>
        <v>0</v>
      </c>
      <c r="AK25" s="638"/>
      <c r="AL25" s="639">
        <f t="shared" si="50"/>
        <v>0</v>
      </c>
      <c r="AM25" s="640"/>
      <c r="AN25" s="641">
        <f t="shared" si="51"/>
        <v>0</v>
      </c>
      <c r="AO25" s="642">
        <f t="shared" si="52"/>
        <v>0</v>
      </c>
      <c r="AP25" s="643">
        <f t="shared" si="53"/>
        <v>0</v>
      </c>
      <c r="AQ25" s="644">
        <f t="shared" si="54"/>
        <v>0</v>
      </c>
      <c r="AR25" s="644">
        <f t="shared" si="55"/>
        <v>0</v>
      </c>
      <c r="AS25" s="644">
        <f t="shared" si="56"/>
        <v>0</v>
      </c>
      <c r="AT25" s="644"/>
      <c r="AU25" s="645"/>
      <c r="AV25" s="644">
        <f t="shared" si="57"/>
        <v>0</v>
      </c>
      <c r="AW25" s="646"/>
      <c r="AX25" s="637">
        <f t="shared" si="58"/>
        <v>0</v>
      </c>
      <c r="AY25" s="637">
        <f t="shared" si="59"/>
        <v>0</v>
      </c>
      <c r="BA25" s="564">
        <v>1</v>
      </c>
      <c r="BB25" s="648"/>
      <c r="BC25" s="686">
        <f t="shared" si="44"/>
        <v>0</v>
      </c>
      <c r="BD25" s="687">
        <f t="shared" si="45"/>
        <v>0</v>
      </c>
      <c r="BE25" s="688">
        <f t="shared" si="46"/>
        <v>0</v>
      </c>
      <c r="BF25" s="731">
        <f t="shared" si="6"/>
        <v>-2500</v>
      </c>
      <c r="BG25" s="689"/>
      <c r="BH25" s="648"/>
      <c r="BI25" s="649"/>
      <c r="BJ25" s="649"/>
      <c r="BK25" s="650"/>
      <c r="BL25" s="650"/>
      <c r="BM25" s="388"/>
      <c r="BN25" s="388"/>
      <c r="BO25" s="565">
        <f t="shared" si="7"/>
        <v>0</v>
      </c>
      <c r="BP25" s="651"/>
      <c r="BQ25" s="649"/>
      <c r="BR25" s="652"/>
      <c r="BS25" s="653"/>
      <c r="BT25" s="652"/>
      <c r="BU25" s="678">
        <f t="shared" si="60"/>
        <v>0</v>
      </c>
      <c r="BV25" s="675">
        <f t="shared" si="61"/>
        <v>0</v>
      </c>
      <c r="BW25" s="646"/>
      <c r="BX25" s="654">
        <f t="shared" si="62"/>
        <v>0</v>
      </c>
      <c r="BY25" s="654">
        <f t="shared" si="63"/>
        <v>0</v>
      </c>
      <c r="BZ25" s="655">
        <f t="shared" si="64"/>
        <v>0</v>
      </c>
      <c r="CA25" s="655">
        <f t="shared" si="65"/>
        <v>0</v>
      </c>
      <c r="CC25" s="656">
        <f t="shared" si="66"/>
        <v>0</v>
      </c>
      <c r="CD25" s="657">
        <f t="shared" si="67"/>
        <v>0</v>
      </c>
      <c r="CE25" s="658"/>
      <c r="CF25" s="659">
        <f t="shared" si="68"/>
        <v>0</v>
      </c>
      <c r="CG25" s="660">
        <f t="shared" si="69"/>
        <v>0</v>
      </c>
      <c r="CJ25" s="661">
        <f t="shared" si="70"/>
        <v>0</v>
      </c>
      <c r="CK25" s="662">
        <f t="shared" si="71"/>
        <v>0</v>
      </c>
      <c r="CL25" s="663"/>
      <c r="CM25" s="664">
        <f t="shared" si="72"/>
        <v>0</v>
      </c>
      <c r="CN25" s="665">
        <f t="shared" si="73"/>
        <v>0</v>
      </c>
      <c r="CO25" s="663"/>
    </row>
    <row r="26" spans="1:93" s="647" customFormat="1" ht="30" customHeight="1" thickBot="1" x14ac:dyDescent="0.35">
      <c r="A26" s="729">
        <v>19</v>
      </c>
      <c r="B26" s="582"/>
      <c r="C26" s="623"/>
      <c r="D26" s="624"/>
      <c r="E26" s="624"/>
      <c r="F26" s="625"/>
      <c r="G26" s="626"/>
      <c r="H26" s="627">
        <v>0</v>
      </c>
      <c r="I26" s="588">
        <v>0</v>
      </c>
      <c r="J26" s="628"/>
      <c r="K26" s="629"/>
      <c r="L26" s="630">
        <v>1</v>
      </c>
      <c r="M26" s="631">
        <v>84343</v>
      </c>
      <c r="N26" s="632"/>
      <c r="O26" s="632">
        <f t="shared" si="47"/>
        <v>0</v>
      </c>
      <c r="P26" s="633"/>
      <c r="Q26" s="634"/>
      <c r="R26" s="634"/>
      <c r="S26" s="634"/>
      <c r="T26" s="634"/>
      <c r="U26" s="634"/>
      <c r="V26" s="634"/>
      <c r="W26" s="634"/>
      <c r="X26" s="634"/>
      <c r="Y26" s="557">
        <f t="shared" si="41"/>
        <v>0</v>
      </c>
      <c r="Z26" s="557">
        <f t="shared" si="42"/>
        <v>0</v>
      </c>
      <c r="AA26" s="557">
        <f t="shared" si="43"/>
        <v>0</v>
      </c>
      <c r="AB26" s="634"/>
      <c r="AC26" s="634"/>
      <c r="AD26" s="634"/>
      <c r="AE26" s="634"/>
      <c r="AF26" s="634"/>
      <c r="AG26" s="634"/>
      <c r="AH26" s="635"/>
      <c r="AI26" s="636">
        <f t="shared" si="48"/>
        <v>0</v>
      </c>
      <c r="AJ26" s="637">
        <f t="shared" si="49"/>
        <v>0</v>
      </c>
      <c r="AK26" s="638"/>
      <c r="AL26" s="639">
        <f t="shared" si="50"/>
        <v>0</v>
      </c>
      <c r="AM26" s="640"/>
      <c r="AN26" s="641">
        <f t="shared" si="51"/>
        <v>0</v>
      </c>
      <c r="AO26" s="642">
        <f t="shared" si="52"/>
        <v>0</v>
      </c>
      <c r="AP26" s="643">
        <f t="shared" si="53"/>
        <v>0</v>
      </c>
      <c r="AQ26" s="644">
        <f t="shared" si="54"/>
        <v>0</v>
      </c>
      <c r="AR26" s="644">
        <f t="shared" si="55"/>
        <v>0</v>
      </c>
      <c r="AS26" s="644">
        <f t="shared" si="56"/>
        <v>0</v>
      </c>
      <c r="AT26" s="644"/>
      <c r="AU26" s="645"/>
      <c r="AV26" s="644">
        <f t="shared" si="57"/>
        <v>0</v>
      </c>
      <c r="AW26" s="646"/>
      <c r="AX26" s="637">
        <f t="shared" si="58"/>
        <v>0</v>
      </c>
      <c r="AY26" s="637">
        <f t="shared" si="59"/>
        <v>0</v>
      </c>
      <c r="BA26" s="564">
        <v>1</v>
      </c>
      <c r="BB26" s="648"/>
      <c r="BC26" s="686">
        <f t="shared" si="44"/>
        <v>0</v>
      </c>
      <c r="BD26" s="687">
        <f t="shared" si="45"/>
        <v>0</v>
      </c>
      <c r="BE26" s="688">
        <f t="shared" si="46"/>
        <v>0</v>
      </c>
      <c r="BF26" s="731">
        <f t="shared" si="6"/>
        <v>-2500</v>
      </c>
      <c r="BG26" s="689"/>
      <c r="BH26" s="648"/>
      <c r="BI26" s="649"/>
      <c r="BJ26" s="649"/>
      <c r="BK26" s="650"/>
      <c r="BL26" s="650"/>
      <c r="BM26" s="388"/>
      <c r="BN26" s="388"/>
      <c r="BO26" s="565">
        <f t="shared" si="7"/>
        <v>0</v>
      </c>
      <c r="BP26" s="651"/>
      <c r="BQ26" s="649"/>
      <c r="BR26" s="652"/>
      <c r="BS26" s="653"/>
      <c r="BT26" s="652"/>
      <c r="BU26" s="678">
        <f t="shared" si="60"/>
        <v>0</v>
      </c>
      <c r="BV26" s="675">
        <f t="shared" si="61"/>
        <v>0</v>
      </c>
      <c r="BW26" s="646"/>
      <c r="BX26" s="654">
        <f t="shared" si="62"/>
        <v>0</v>
      </c>
      <c r="BY26" s="654">
        <f t="shared" si="63"/>
        <v>0</v>
      </c>
      <c r="BZ26" s="655">
        <f t="shared" si="64"/>
        <v>0</v>
      </c>
      <c r="CA26" s="655">
        <f t="shared" si="65"/>
        <v>0</v>
      </c>
      <c r="CC26" s="656">
        <f t="shared" si="66"/>
        <v>0</v>
      </c>
      <c r="CD26" s="657">
        <f t="shared" si="67"/>
        <v>0</v>
      </c>
      <c r="CE26" s="658"/>
      <c r="CF26" s="659">
        <f t="shared" si="68"/>
        <v>0</v>
      </c>
      <c r="CG26" s="660">
        <f t="shared" si="69"/>
        <v>0</v>
      </c>
      <c r="CJ26" s="661">
        <f t="shared" si="70"/>
        <v>0</v>
      </c>
      <c r="CK26" s="662">
        <f t="shared" si="71"/>
        <v>0</v>
      </c>
      <c r="CL26" s="663"/>
      <c r="CM26" s="664">
        <f t="shared" si="72"/>
        <v>0</v>
      </c>
      <c r="CN26" s="665">
        <f t="shared" si="73"/>
        <v>0</v>
      </c>
      <c r="CO26" s="663"/>
    </row>
    <row r="27" spans="1:93" s="647" customFormat="1" ht="30" customHeight="1" thickBot="1" x14ac:dyDescent="0.35">
      <c r="A27" s="729">
        <v>20</v>
      </c>
      <c r="B27" s="582"/>
      <c r="C27" s="623"/>
      <c r="D27" s="624"/>
      <c r="E27" s="624"/>
      <c r="F27" s="625"/>
      <c r="G27" s="626"/>
      <c r="H27" s="627">
        <v>0</v>
      </c>
      <c r="I27" s="588">
        <v>0</v>
      </c>
      <c r="J27" s="628"/>
      <c r="K27" s="629"/>
      <c r="L27" s="630">
        <v>1</v>
      </c>
      <c r="M27" s="631">
        <v>84343</v>
      </c>
      <c r="N27" s="632"/>
      <c r="O27" s="632">
        <f>N27/655.957</f>
        <v>0</v>
      </c>
      <c r="P27" s="633"/>
      <c r="Q27" s="634"/>
      <c r="R27" s="634"/>
      <c r="S27" s="634"/>
      <c r="T27" s="634"/>
      <c r="U27" s="634"/>
      <c r="V27" s="634"/>
      <c r="W27" s="634"/>
      <c r="X27" s="634"/>
      <c r="Y27" s="557">
        <f t="shared" si="41"/>
        <v>0</v>
      </c>
      <c r="Z27" s="557">
        <f t="shared" si="42"/>
        <v>0</v>
      </c>
      <c r="AA27" s="557">
        <f t="shared" si="43"/>
        <v>0</v>
      </c>
      <c r="AB27" s="634"/>
      <c r="AC27" s="634"/>
      <c r="AD27" s="634"/>
      <c r="AE27" s="634"/>
      <c r="AF27" s="634"/>
      <c r="AG27" s="634"/>
      <c r="AH27" s="635"/>
      <c r="AI27" s="636">
        <f>SUM(N27,Q27:AG27)*L27</f>
        <v>0</v>
      </c>
      <c r="AJ27" s="637">
        <f>AI27/655.957</f>
        <v>0</v>
      </c>
      <c r="AK27" s="638"/>
      <c r="AL27" s="639">
        <f>IF(AI27&gt;1200000,48000,AI27*0.04)</f>
        <v>0</v>
      </c>
      <c r="AM27" s="640"/>
      <c r="AN27" s="641">
        <f>IF(AI27&gt;1200000,96000,AI27*0.08)</f>
        <v>0</v>
      </c>
      <c r="AO27" s="642">
        <f>IF(AI27&gt;600000,600000*12.28%,AI27*12.28%)</f>
        <v>0</v>
      </c>
      <c r="AP27" s="643">
        <f>IF(AI27&gt;600000,600000*2.25%,AI27*2.25%)*0</f>
        <v>0</v>
      </c>
      <c r="AQ27" s="644">
        <f>AI27*4.5%</f>
        <v>0</v>
      </c>
      <c r="AR27" s="644">
        <f>AI27*3%</f>
        <v>0</v>
      </c>
      <c r="AS27" s="644">
        <f>AI27*10%*0</f>
        <v>0</v>
      </c>
      <c r="AT27" s="644"/>
      <c r="AU27" s="645"/>
      <c r="AV27" s="644">
        <f>SUM(AN27:AU27)</f>
        <v>0</v>
      </c>
      <c r="AW27" s="646"/>
      <c r="AX27" s="637">
        <f>AI27-AL27</f>
        <v>0</v>
      </c>
      <c r="AY27" s="637">
        <f>BC27/655.957</f>
        <v>0</v>
      </c>
      <c r="BA27" s="564">
        <v>1</v>
      </c>
      <c r="BB27" s="648"/>
      <c r="BC27" s="686">
        <f t="shared" si="44"/>
        <v>0</v>
      </c>
      <c r="BD27" s="687">
        <f t="shared" si="45"/>
        <v>0</v>
      </c>
      <c r="BE27" s="688">
        <f t="shared" si="46"/>
        <v>0</v>
      </c>
      <c r="BF27" s="731">
        <f t="shared" si="6"/>
        <v>-2500</v>
      </c>
      <c r="BG27" s="689"/>
      <c r="BH27" s="648"/>
      <c r="BI27" s="649"/>
      <c r="BJ27" s="649"/>
      <c r="BK27" s="650"/>
      <c r="BL27" s="650"/>
      <c r="BM27" s="388"/>
      <c r="BN27" s="388"/>
      <c r="BO27" s="565">
        <f t="shared" si="7"/>
        <v>0</v>
      </c>
      <c r="BP27" s="651"/>
      <c r="BQ27" s="649"/>
      <c r="BR27" s="652"/>
      <c r="BS27" s="653"/>
      <c r="BT27" s="652"/>
      <c r="BU27" s="678">
        <f>AX27-BE27+SUM(BI27:BQ27)-BS27-BG27</f>
        <v>0</v>
      </c>
      <c r="BV27" s="675">
        <f>+BU27/655.957</f>
        <v>0</v>
      </c>
      <c r="BW27" s="646"/>
      <c r="BX27" s="654">
        <f t="shared" si="62"/>
        <v>0</v>
      </c>
      <c r="BY27" s="654">
        <f>+BX27/655.957</f>
        <v>0</v>
      </c>
      <c r="BZ27" s="655">
        <f>(BX27/12)+BU27</f>
        <v>0</v>
      </c>
      <c r="CA27" s="655">
        <f>+BZ27/655.957</f>
        <v>0</v>
      </c>
      <c r="CC27" s="656">
        <f>((N27*13/12)*35%)/12</f>
        <v>0</v>
      </c>
      <c r="CD27" s="657">
        <f>+CC27/655.957</f>
        <v>0</v>
      </c>
      <c r="CE27" s="658"/>
      <c r="CF27" s="659">
        <f>AI27*0.02</f>
        <v>0</v>
      </c>
      <c r="CG27" s="660">
        <f>CF27/655.957</f>
        <v>0</v>
      </c>
      <c r="CJ27" s="661">
        <f>(AI27+AV27+CC27+CF27)*(13/12)+SUM(BI27:BQ27)</f>
        <v>0</v>
      </c>
      <c r="CK27" s="662">
        <f>CJ27/655.957</f>
        <v>0</v>
      </c>
      <c r="CL27" s="663"/>
      <c r="CM27" s="664">
        <f>CJ27*12</f>
        <v>0</v>
      </c>
      <c r="CN27" s="665">
        <f>CM27/655.957</f>
        <v>0</v>
      </c>
      <c r="CO27" s="663"/>
    </row>
    <row r="28" spans="1:93" s="434" customFormat="1" ht="30" customHeight="1" thickBot="1" x14ac:dyDescent="0.35">
      <c r="A28" s="547">
        <v>21</v>
      </c>
      <c r="B28" s="548"/>
      <c r="C28" s="549"/>
      <c r="D28" s="550"/>
      <c r="E28" s="550"/>
      <c r="F28" s="551"/>
      <c r="G28" s="437"/>
      <c r="H28" s="588">
        <v>0</v>
      </c>
      <c r="I28" s="588">
        <v>0</v>
      </c>
      <c r="J28" s="552"/>
      <c r="K28" s="553"/>
      <c r="L28" s="591">
        <v>1</v>
      </c>
      <c r="M28" s="554"/>
      <c r="N28" s="555"/>
      <c r="O28" s="555">
        <f>N28/655.957</f>
        <v>0</v>
      </c>
      <c r="P28" s="556"/>
      <c r="Q28" s="557"/>
      <c r="R28" s="557"/>
      <c r="S28" s="557"/>
      <c r="T28" s="557"/>
      <c r="U28" s="557"/>
      <c r="V28" s="557"/>
      <c r="W28" s="557"/>
      <c r="X28" s="557"/>
      <c r="Y28" s="557">
        <f>((N28+AB28)*10%)*0</f>
        <v>0</v>
      </c>
      <c r="Z28" s="557">
        <f>((O28+AC28)*25%)*0</f>
        <v>0</v>
      </c>
      <c r="AA28" s="557">
        <f>((P28+AD28)*50%)*0</f>
        <v>0</v>
      </c>
      <c r="AB28" s="557"/>
      <c r="AC28" s="557"/>
      <c r="AD28" s="557"/>
      <c r="AE28" s="557"/>
      <c r="AF28" s="557"/>
      <c r="AG28" s="557"/>
      <c r="AH28" s="558"/>
      <c r="AI28" s="559">
        <f>SUM(N28,Q28:AG28)*L28</f>
        <v>0</v>
      </c>
      <c r="AJ28" s="560">
        <f>AI28/655.957</f>
        <v>0</v>
      </c>
      <c r="AK28" s="561"/>
      <c r="AL28" s="545">
        <f>IF(AI28&gt;1200000,48000,AI28*0.04)</f>
        <v>0</v>
      </c>
      <c r="AM28" s="667"/>
      <c r="AN28" s="546">
        <f>IF(AI28&gt;1200000,96000,AI28*0.08)</f>
        <v>0</v>
      </c>
      <c r="AO28" s="562">
        <f>IF(AI28&gt;600000,600000*12.28%,AI28*12.28%)</f>
        <v>0</v>
      </c>
      <c r="AP28" s="562">
        <f>IF(AI28&gt;600000,600000*2.25%,AI28*2.25%)*0</f>
        <v>0</v>
      </c>
      <c r="AQ28" s="563">
        <f>AI28*4.5%</f>
        <v>0</v>
      </c>
      <c r="AR28" s="563">
        <f>AI28*3%</f>
        <v>0</v>
      </c>
      <c r="AS28" s="563">
        <f>AI28*10%*0</f>
        <v>0</v>
      </c>
      <c r="AT28" s="563"/>
      <c r="AU28" s="668"/>
      <c r="AV28" s="563">
        <f>SUM(AN28:AU28)</f>
        <v>0</v>
      </c>
      <c r="AW28" s="446"/>
      <c r="AX28" s="560">
        <f>AI28-AL28</f>
        <v>0</v>
      </c>
      <c r="AY28" s="560">
        <f>BC28/655.957</f>
        <v>0</v>
      </c>
      <c r="BA28" s="564">
        <v>1</v>
      </c>
      <c r="BB28" s="679"/>
      <c r="BC28" s="680">
        <f>((AI28*12)-(AL28*12))*80%</f>
        <v>0</v>
      </c>
      <c r="BD28" s="681">
        <f>BC28/BA28</f>
        <v>0</v>
      </c>
      <c r="BE28" s="682">
        <f>(IF(BD28&lt;464000,BA28*0.01*BD28,IF(BD28&lt;1000000,(4640+(BD28-464000)*0.1)*BA28,IF(BD28&lt;3000000,(4640+53600+(BD28-1000000)*0.25)*BA28,(4640+53600+500000+(BD28-3000000)*0.4)*BA28))))/12</f>
        <v>0</v>
      </c>
      <c r="BF28" s="731">
        <f t="shared" si="6"/>
        <v>-2500</v>
      </c>
      <c r="BG28" s="683"/>
      <c r="BH28" s="669"/>
      <c r="BI28" s="565"/>
      <c r="BJ28" s="388"/>
      <c r="BK28" s="607"/>
      <c r="BL28" s="388"/>
      <c r="BM28" s="388"/>
      <c r="BN28" s="388"/>
      <c r="BO28" s="565">
        <f t="shared" si="7"/>
        <v>0</v>
      </c>
      <c r="BP28" s="565"/>
      <c r="BQ28" s="565"/>
      <c r="BR28" s="670"/>
      <c r="BS28" s="583"/>
      <c r="BT28" s="671"/>
      <c r="BU28" s="676">
        <f>AX28-BE28+SUM(BI28:BQ28)-BS28-BG28</f>
        <v>0</v>
      </c>
      <c r="BV28" s="673">
        <f>+BU28/655.957</f>
        <v>0</v>
      </c>
      <c r="BW28" s="672"/>
      <c r="BX28" s="567">
        <f>(AI28-BI28-BJ28-BK28-BO28-BP28-BQ28)/12</f>
        <v>0</v>
      </c>
      <c r="BY28" s="567">
        <f>+BX28/655.957</f>
        <v>0</v>
      </c>
      <c r="BZ28" s="566">
        <f>(BX28/12)+BU28</f>
        <v>0</v>
      </c>
      <c r="CA28" s="566">
        <f>+BZ28/655.957</f>
        <v>0</v>
      </c>
      <c r="CC28" s="568">
        <f>((N28*13/12)*35%)/12</f>
        <v>0</v>
      </c>
      <c r="CD28" s="569">
        <f>+CC28/655.957</f>
        <v>0</v>
      </c>
      <c r="CE28" s="447"/>
      <c r="CF28" s="570">
        <f>AI28*0.02</f>
        <v>0</v>
      </c>
      <c r="CG28" s="571">
        <f>CF28/655.957</f>
        <v>0</v>
      </c>
      <c r="CJ28" s="572">
        <f>(AI28+AV28+CC28+CF28)*(13/12)+SUM(BI28:BQ28)</f>
        <v>0</v>
      </c>
      <c r="CK28" s="573">
        <f>CJ28/655.957</f>
        <v>0</v>
      </c>
      <c r="CL28" s="443"/>
      <c r="CM28" s="574">
        <f>CJ28*12</f>
        <v>0</v>
      </c>
      <c r="CN28" s="575">
        <f>CM28/655.957</f>
        <v>0</v>
      </c>
      <c r="CO28" s="443"/>
    </row>
    <row r="29" spans="1:93" s="387" customFormat="1" ht="30" customHeight="1" thickBot="1" x14ac:dyDescent="0.35">
      <c r="A29" s="547">
        <v>22</v>
      </c>
      <c r="B29" s="548"/>
      <c r="C29" s="584"/>
      <c r="D29" s="585"/>
      <c r="E29" s="585"/>
      <c r="F29" s="586"/>
      <c r="G29" s="587"/>
      <c r="H29" s="588">
        <v>0</v>
      </c>
      <c r="I29" s="588">
        <v>0</v>
      </c>
      <c r="J29" s="589"/>
      <c r="K29" s="590"/>
      <c r="L29" s="591">
        <v>1</v>
      </c>
      <c r="M29" s="592"/>
      <c r="N29" s="593"/>
      <c r="O29" s="593">
        <f>N29/655.957</f>
        <v>0</v>
      </c>
      <c r="P29" s="594"/>
      <c r="Q29" s="595"/>
      <c r="R29" s="595"/>
      <c r="S29" s="595"/>
      <c r="T29" s="595"/>
      <c r="U29" s="595"/>
      <c r="V29" s="595"/>
      <c r="W29" s="595"/>
      <c r="X29" s="595"/>
      <c r="Y29" s="557">
        <f t="shared" ref="Y29:Y37" si="74">((N29+AB29)*10%)*0</f>
        <v>0</v>
      </c>
      <c r="Z29" s="557">
        <f t="shared" ref="Z29:Z37" si="75">((O29+AC29)*25%)*0</f>
        <v>0</v>
      </c>
      <c r="AA29" s="557">
        <f t="shared" ref="AA29:AA37" si="76">((P29+AD29)*50%)*0</f>
        <v>0</v>
      </c>
      <c r="AB29" s="595"/>
      <c r="AC29" s="595"/>
      <c r="AD29" s="595"/>
      <c r="AE29" s="595"/>
      <c r="AF29" s="595"/>
      <c r="AG29" s="595"/>
      <c r="AH29" s="596"/>
      <c r="AI29" s="597">
        <f>SUM(N29,Q29:AG29)*L29</f>
        <v>0</v>
      </c>
      <c r="AJ29" s="598">
        <f>AI29/655.957</f>
        <v>0</v>
      </c>
      <c r="AK29" s="599"/>
      <c r="AL29" s="545">
        <f>IF(AI29&gt;1200000,48000,AI29*0.04)</f>
        <v>0</v>
      </c>
      <c r="AM29" s="600"/>
      <c r="AN29" s="546">
        <f>IF(AI29&gt;1200000,96000,AI29*0.08)</f>
        <v>0</v>
      </c>
      <c r="AO29" s="601">
        <f>IF(AI29&gt;600000,600000*12.28%,AI29*12.28%)</f>
        <v>0</v>
      </c>
      <c r="AP29" s="602">
        <f>IF(AI29&gt;600000,600000*2.25%,AI29*2.25%)*0</f>
        <v>0</v>
      </c>
      <c r="AQ29" s="603">
        <f>AI29*4.5%</f>
        <v>0</v>
      </c>
      <c r="AR29" s="603">
        <f>AI29*3%</f>
        <v>0</v>
      </c>
      <c r="AS29" s="603">
        <f>AI29*10%*0</f>
        <v>0</v>
      </c>
      <c r="AT29" s="603"/>
      <c r="AU29" s="604"/>
      <c r="AV29" s="603">
        <f>SUM(AN29:AU29)</f>
        <v>0</v>
      </c>
      <c r="AW29" s="605"/>
      <c r="AX29" s="598">
        <f>AI29-AL29</f>
        <v>0</v>
      </c>
      <c r="AY29" s="598">
        <f>BC29/655.957</f>
        <v>0</v>
      </c>
      <c r="BA29" s="564">
        <v>1</v>
      </c>
      <c r="BB29" s="606"/>
      <c r="BC29" s="684">
        <f t="shared" ref="BC29:BC37" si="77">((AI29*12)-(AL29*12))*80%</f>
        <v>0</v>
      </c>
      <c r="BD29" s="666">
        <f t="shared" ref="BD29:BD37" si="78">BC29/BA29</f>
        <v>0</v>
      </c>
      <c r="BE29" s="546">
        <f t="shared" ref="BE29:BE37" si="79">(IF(BD29&lt;464000,BA29*0.01*BD29,IF(BD29&lt;1000000,(4640+(BD29-464000)*0.1)*BA29,IF(BD29&lt;3000000,(4640+53600+(BD29-1000000)*0.25)*BA29,(4640+53600+500000+(BD29-3000000)*0.4)*BA29))))/12</f>
        <v>0</v>
      </c>
      <c r="BF29" s="731">
        <f t="shared" si="6"/>
        <v>-2500</v>
      </c>
      <c r="BG29" s="685"/>
      <c r="BH29" s="606"/>
      <c r="BI29" s="388"/>
      <c r="BJ29" s="388"/>
      <c r="BK29" s="607"/>
      <c r="BL29" s="607"/>
      <c r="BM29" s="388"/>
      <c r="BN29" s="388"/>
      <c r="BO29" s="565">
        <f t="shared" si="7"/>
        <v>0</v>
      </c>
      <c r="BP29" s="608"/>
      <c r="BQ29" s="388"/>
      <c r="BR29" s="609"/>
      <c r="BS29" s="610"/>
      <c r="BT29" s="609"/>
      <c r="BU29" s="677">
        <f>AX29-BE29+SUM(BI29:BQ29)-BS29-BG29</f>
        <v>0</v>
      </c>
      <c r="BV29" s="674">
        <f>+BU29/655.957</f>
        <v>0</v>
      </c>
      <c r="BW29" s="605"/>
      <c r="BX29" s="611">
        <f>(AI29-BI29-BJ29-BK29-BG265-BP29-BQ29)/12</f>
        <v>0</v>
      </c>
      <c r="BY29" s="611">
        <f>+BX29/655.957</f>
        <v>0</v>
      </c>
      <c r="BZ29" s="612">
        <f>(BX29/12)+BU29</f>
        <v>0</v>
      </c>
      <c r="CA29" s="612">
        <f>+BZ29/655.957</f>
        <v>0</v>
      </c>
      <c r="CC29" s="613">
        <f>((N29*13/12)*35%)/12</f>
        <v>0</v>
      </c>
      <c r="CD29" s="614">
        <f>+CC29/655.957</f>
        <v>0</v>
      </c>
      <c r="CE29" s="615"/>
      <c r="CF29" s="616">
        <f>AI29*0.02</f>
        <v>0</v>
      </c>
      <c r="CG29" s="617">
        <f>CF29/655.957</f>
        <v>0</v>
      </c>
      <c r="CJ29" s="618">
        <f>(AI29+AV29+CC29+CF29)*(13/12)+SUM(BI29:BQ29)</f>
        <v>0</v>
      </c>
      <c r="CK29" s="619">
        <f>CJ29/655.957</f>
        <v>0</v>
      </c>
      <c r="CL29" s="620"/>
      <c r="CM29" s="621">
        <f>CJ29*12</f>
        <v>0</v>
      </c>
      <c r="CN29" s="622">
        <f>CM29/655.957</f>
        <v>0</v>
      </c>
      <c r="CO29" s="620"/>
    </row>
    <row r="30" spans="1:93" s="647" customFormat="1" ht="30" customHeight="1" thickBot="1" x14ac:dyDescent="0.35">
      <c r="A30" s="729">
        <v>23</v>
      </c>
      <c r="B30" s="582"/>
      <c r="C30" s="623"/>
      <c r="D30" s="624"/>
      <c r="E30" s="624"/>
      <c r="F30" s="625"/>
      <c r="G30" s="626"/>
      <c r="H30" s="627">
        <v>0</v>
      </c>
      <c r="I30" s="588">
        <v>0</v>
      </c>
      <c r="J30" s="628"/>
      <c r="K30" s="629"/>
      <c r="L30" s="630">
        <v>1</v>
      </c>
      <c r="M30" s="631">
        <v>84343</v>
      </c>
      <c r="N30" s="632"/>
      <c r="O30" s="632">
        <f t="shared" ref="O30:O36" si="80">N30/655.957</f>
        <v>0</v>
      </c>
      <c r="P30" s="633"/>
      <c r="Q30" s="634"/>
      <c r="R30" s="634"/>
      <c r="S30" s="634"/>
      <c r="T30" s="634"/>
      <c r="U30" s="634"/>
      <c r="V30" s="634"/>
      <c r="W30" s="634"/>
      <c r="X30" s="634"/>
      <c r="Y30" s="557">
        <f t="shared" si="74"/>
        <v>0</v>
      </c>
      <c r="Z30" s="557">
        <f t="shared" si="75"/>
        <v>0</v>
      </c>
      <c r="AA30" s="557">
        <f t="shared" si="76"/>
        <v>0</v>
      </c>
      <c r="AB30" s="634"/>
      <c r="AC30" s="634"/>
      <c r="AD30" s="634"/>
      <c r="AE30" s="634"/>
      <c r="AF30" s="634"/>
      <c r="AG30" s="634"/>
      <c r="AH30" s="635"/>
      <c r="AI30" s="636">
        <f t="shared" ref="AI30:AI36" si="81">SUM(N30,Q30:AG30)*L30</f>
        <v>0</v>
      </c>
      <c r="AJ30" s="637">
        <f t="shared" ref="AJ30:AJ36" si="82">AI30/655.957</f>
        <v>0</v>
      </c>
      <c r="AK30" s="638"/>
      <c r="AL30" s="639">
        <f t="shared" ref="AL30:AL36" si="83">IF(AI30&gt;1200000,48000,AI30*0.04)</f>
        <v>0</v>
      </c>
      <c r="AM30" s="640"/>
      <c r="AN30" s="641">
        <f t="shared" ref="AN30:AN36" si="84">IF(AI30&gt;1200000,96000,AI30*0.08)</f>
        <v>0</v>
      </c>
      <c r="AO30" s="642">
        <f t="shared" ref="AO30:AO36" si="85">IF(AI30&gt;600000,600000*12.28%,AI30*12.28%)</f>
        <v>0</v>
      </c>
      <c r="AP30" s="643">
        <f t="shared" ref="AP30:AP36" si="86">IF(AI30&gt;600000,600000*2.25%,AI30*2.25%)*0</f>
        <v>0</v>
      </c>
      <c r="AQ30" s="644">
        <f t="shared" ref="AQ30:AQ36" si="87">AI30*4.5%</f>
        <v>0</v>
      </c>
      <c r="AR30" s="644">
        <f t="shared" ref="AR30:AR36" si="88">AI30*3%</f>
        <v>0</v>
      </c>
      <c r="AS30" s="644">
        <f t="shared" ref="AS30:AS36" si="89">AI30*10%*0</f>
        <v>0</v>
      </c>
      <c r="AT30" s="644"/>
      <c r="AU30" s="645"/>
      <c r="AV30" s="644">
        <f t="shared" ref="AV30:AV36" si="90">SUM(AN30:AU30)</f>
        <v>0</v>
      </c>
      <c r="AW30" s="646"/>
      <c r="AX30" s="637">
        <f t="shared" ref="AX30:AX36" si="91">AI30-AL30</f>
        <v>0</v>
      </c>
      <c r="AY30" s="637">
        <f t="shared" ref="AY30:AY36" si="92">BC30/655.957</f>
        <v>0</v>
      </c>
      <c r="BA30" s="564">
        <v>1</v>
      </c>
      <c r="BB30" s="648"/>
      <c r="BC30" s="686">
        <f t="shared" si="77"/>
        <v>0</v>
      </c>
      <c r="BD30" s="687">
        <f t="shared" si="78"/>
        <v>0</v>
      </c>
      <c r="BE30" s="688">
        <f t="shared" si="79"/>
        <v>0</v>
      </c>
      <c r="BF30" s="731">
        <f t="shared" si="6"/>
        <v>-2500</v>
      </c>
      <c r="BG30" s="689"/>
      <c r="BH30" s="648"/>
      <c r="BI30" s="649"/>
      <c r="BJ30" s="649"/>
      <c r="BK30" s="650"/>
      <c r="BL30" s="650"/>
      <c r="BM30" s="388"/>
      <c r="BN30" s="388"/>
      <c r="BO30" s="565">
        <f t="shared" si="7"/>
        <v>0</v>
      </c>
      <c r="BP30" s="651"/>
      <c r="BQ30" s="649"/>
      <c r="BR30" s="652"/>
      <c r="BS30" s="653"/>
      <c r="BT30" s="652"/>
      <c r="BU30" s="678">
        <f t="shared" ref="BU30:BU36" si="93">AX30-BE30+SUM(BI30:BQ30)-BS30-BG30</f>
        <v>0</v>
      </c>
      <c r="BV30" s="675">
        <f t="shared" ref="BV30:BV36" si="94">+BU30/655.957</f>
        <v>0</v>
      </c>
      <c r="BW30" s="646"/>
      <c r="BX30" s="654">
        <f t="shared" ref="BX30:BX37" si="95">(AI30-BI30-BJ30-BK30-BG260-BP30-BQ30)/12</f>
        <v>0</v>
      </c>
      <c r="BY30" s="654">
        <f t="shared" ref="BY30:BY36" si="96">+BX30/655.957</f>
        <v>0</v>
      </c>
      <c r="BZ30" s="655">
        <f t="shared" ref="BZ30:BZ36" si="97">(BX30/12)+BU30</f>
        <v>0</v>
      </c>
      <c r="CA30" s="655">
        <f t="shared" ref="CA30:CA36" si="98">+BZ30/655.957</f>
        <v>0</v>
      </c>
      <c r="CC30" s="656">
        <f t="shared" ref="CC30:CC36" si="99">((N30*13/12)*35%)/12</f>
        <v>0</v>
      </c>
      <c r="CD30" s="657">
        <f t="shared" ref="CD30:CD36" si="100">+CC30/655.957</f>
        <v>0</v>
      </c>
      <c r="CE30" s="658"/>
      <c r="CF30" s="659">
        <f t="shared" ref="CF30:CF36" si="101">AI30*0.02</f>
        <v>0</v>
      </c>
      <c r="CG30" s="660">
        <f t="shared" ref="CG30:CG36" si="102">CF30/655.957</f>
        <v>0</v>
      </c>
      <c r="CJ30" s="661">
        <f t="shared" ref="CJ30:CJ36" si="103">(AI30+AV30+CC30+CF30)*(13/12)+SUM(BI30:BQ30)</f>
        <v>0</v>
      </c>
      <c r="CK30" s="662">
        <f t="shared" ref="CK30:CK36" si="104">CJ30/655.957</f>
        <v>0</v>
      </c>
      <c r="CL30" s="663"/>
      <c r="CM30" s="664">
        <f t="shared" ref="CM30:CM36" si="105">CJ30*12</f>
        <v>0</v>
      </c>
      <c r="CN30" s="665">
        <f t="shared" ref="CN30:CN36" si="106">CM30/655.957</f>
        <v>0</v>
      </c>
      <c r="CO30" s="663"/>
    </row>
    <row r="31" spans="1:93" s="647" customFormat="1" ht="30" customHeight="1" thickBot="1" x14ac:dyDescent="0.35">
      <c r="A31" s="729">
        <v>24</v>
      </c>
      <c r="B31" s="582"/>
      <c r="C31" s="623"/>
      <c r="D31" s="624"/>
      <c r="E31" s="624"/>
      <c r="F31" s="625"/>
      <c r="G31" s="626"/>
      <c r="H31" s="627">
        <v>0</v>
      </c>
      <c r="I31" s="588">
        <v>0</v>
      </c>
      <c r="J31" s="628"/>
      <c r="K31" s="629"/>
      <c r="L31" s="630">
        <v>1</v>
      </c>
      <c r="M31" s="631">
        <v>84343</v>
      </c>
      <c r="N31" s="632"/>
      <c r="O31" s="632">
        <f t="shared" si="80"/>
        <v>0</v>
      </c>
      <c r="P31" s="633"/>
      <c r="Q31" s="634"/>
      <c r="R31" s="634"/>
      <c r="S31" s="634"/>
      <c r="T31" s="634"/>
      <c r="U31" s="634"/>
      <c r="V31" s="634"/>
      <c r="W31" s="634"/>
      <c r="X31" s="634"/>
      <c r="Y31" s="557">
        <f t="shared" si="74"/>
        <v>0</v>
      </c>
      <c r="Z31" s="557">
        <f t="shared" si="75"/>
        <v>0</v>
      </c>
      <c r="AA31" s="557">
        <f t="shared" si="76"/>
        <v>0</v>
      </c>
      <c r="AB31" s="634"/>
      <c r="AC31" s="634"/>
      <c r="AD31" s="634"/>
      <c r="AE31" s="634"/>
      <c r="AF31" s="634"/>
      <c r="AG31" s="634"/>
      <c r="AH31" s="635"/>
      <c r="AI31" s="636">
        <f t="shared" si="81"/>
        <v>0</v>
      </c>
      <c r="AJ31" s="637">
        <f t="shared" si="82"/>
        <v>0</v>
      </c>
      <c r="AK31" s="638"/>
      <c r="AL31" s="639">
        <f t="shared" si="83"/>
        <v>0</v>
      </c>
      <c r="AM31" s="640"/>
      <c r="AN31" s="641">
        <f t="shared" si="84"/>
        <v>0</v>
      </c>
      <c r="AO31" s="642">
        <f t="shared" si="85"/>
        <v>0</v>
      </c>
      <c r="AP31" s="643">
        <f t="shared" si="86"/>
        <v>0</v>
      </c>
      <c r="AQ31" s="644">
        <f t="shared" si="87"/>
        <v>0</v>
      </c>
      <c r="AR31" s="644">
        <f t="shared" si="88"/>
        <v>0</v>
      </c>
      <c r="AS31" s="644">
        <f t="shared" si="89"/>
        <v>0</v>
      </c>
      <c r="AT31" s="644"/>
      <c r="AU31" s="645"/>
      <c r="AV31" s="644">
        <f t="shared" si="90"/>
        <v>0</v>
      </c>
      <c r="AW31" s="646"/>
      <c r="AX31" s="637">
        <f t="shared" si="91"/>
        <v>0</v>
      </c>
      <c r="AY31" s="637">
        <f t="shared" si="92"/>
        <v>0</v>
      </c>
      <c r="BA31" s="564">
        <v>1</v>
      </c>
      <c r="BB31" s="648"/>
      <c r="BC31" s="686">
        <f t="shared" si="77"/>
        <v>0</v>
      </c>
      <c r="BD31" s="687">
        <f t="shared" si="78"/>
        <v>0</v>
      </c>
      <c r="BE31" s="688">
        <f t="shared" si="79"/>
        <v>0</v>
      </c>
      <c r="BF31" s="731">
        <f t="shared" si="6"/>
        <v>-2500</v>
      </c>
      <c r="BG31" s="689"/>
      <c r="BH31" s="648"/>
      <c r="BI31" s="649"/>
      <c r="BJ31" s="649"/>
      <c r="BK31" s="650"/>
      <c r="BL31" s="650"/>
      <c r="BM31" s="388"/>
      <c r="BN31" s="388"/>
      <c r="BO31" s="565">
        <f t="shared" si="7"/>
        <v>0</v>
      </c>
      <c r="BP31" s="651"/>
      <c r="BQ31" s="649"/>
      <c r="BR31" s="652"/>
      <c r="BS31" s="653"/>
      <c r="BT31" s="652"/>
      <c r="BU31" s="678">
        <f t="shared" si="93"/>
        <v>0</v>
      </c>
      <c r="BV31" s="675">
        <f t="shared" si="94"/>
        <v>0</v>
      </c>
      <c r="BW31" s="646"/>
      <c r="BX31" s="654">
        <f t="shared" si="95"/>
        <v>0</v>
      </c>
      <c r="BY31" s="654">
        <f t="shared" si="96"/>
        <v>0</v>
      </c>
      <c r="BZ31" s="655">
        <f t="shared" si="97"/>
        <v>0</v>
      </c>
      <c r="CA31" s="655">
        <f t="shared" si="98"/>
        <v>0</v>
      </c>
      <c r="CC31" s="656">
        <f t="shared" si="99"/>
        <v>0</v>
      </c>
      <c r="CD31" s="657">
        <f t="shared" si="100"/>
        <v>0</v>
      </c>
      <c r="CE31" s="658"/>
      <c r="CF31" s="659">
        <f t="shared" si="101"/>
        <v>0</v>
      </c>
      <c r="CG31" s="660">
        <f t="shared" si="102"/>
        <v>0</v>
      </c>
      <c r="CJ31" s="661">
        <f t="shared" si="103"/>
        <v>0</v>
      </c>
      <c r="CK31" s="662">
        <f t="shared" si="104"/>
        <v>0</v>
      </c>
      <c r="CL31" s="663"/>
      <c r="CM31" s="664">
        <f t="shared" si="105"/>
        <v>0</v>
      </c>
      <c r="CN31" s="665">
        <f t="shared" si="106"/>
        <v>0</v>
      </c>
      <c r="CO31" s="663"/>
    </row>
    <row r="32" spans="1:93" s="647" customFormat="1" ht="30" customHeight="1" thickBot="1" x14ac:dyDescent="0.35">
      <c r="A32" s="729">
        <v>25</v>
      </c>
      <c r="B32" s="582"/>
      <c r="C32" s="623"/>
      <c r="D32" s="624"/>
      <c r="E32" s="624"/>
      <c r="F32" s="625"/>
      <c r="G32" s="626"/>
      <c r="H32" s="627">
        <v>0</v>
      </c>
      <c r="I32" s="588">
        <v>0</v>
      </c>
      <c r="J32" s="628"/>
      <c r="K32" s="629"/>
      <c r="L32" s="630">
        <v>1</v>
      </c>
      <c r="M32" s="631">
        <v>84343</v>
      </c>
      <c r="N32" s="632"/>
      <c r="O32" s="632">
        <f t="shared" si="80"/>
        <v>0</v>
      </c>
      <c r="P32" s="633"/>
      <c r="Q32" s="634"/>
      <c r="R32" s="634"/>
      <c r="S32" s="634"/>
      <c r="T32" s="634"/>
      <c r="U32" s="634"/>
      <c r="V32" s="634"/>
      <c r="W32" s="634"/>
      <c r="X32" s="634"/>
      <c r="Y32" s="557">
        <f t="shared" si="74"/>
        <v>0</v>
      </c>
      <c r="Z32" s="557">
        <f t="shared" si="75"/>
        <v>0</v>
      </c>
      <c r="AA32" s="557">
        <f t="shared" si="76"/>
        <v>0</v>
      </c>
      <c r="AB32" s="634"/>
      <c r="AC32" s="634"/>
      <c r="AD32" s="634"/>
      <c r="AE32" s="634"/>
      <c r="AF32" s="634"/>
      <c r="AG32" s="634"/>
      <c r="AH32" s="635"/>
      <c r="AI32" s="636">
        <f t="shared" si="81"/>
        <v>0</v>
      </c>
      <c r="AJ32" s="637">
        <f t="shared" si="82"/>
        <v>0</v>
      </c>
      <c r="AK32" s="638"/>
      <c r="AL32" s="639">
        <f t="shared" si="83"/>
        <v>0</v>
      </c>
      <c r="AM32" s="640"/>
      <c r="AN32" s="641">
        <f t="shared" si="84"/>
        <v>0</v>
      </c>
      <c r="AO32" s="642">
        <f t="shared" si="85"/>
        <v>0</v>
      </c>
      <c r="AP32" s="643">
        <f t="shared" si="86"/>
        <v>0</v>
      </c>
      <c r="AQ32" s="644">
        <f t="shared" si="87"/>
        <v>0</v>
      </c>
      <c r="AR32" s="644">
        <f t="shared" si="88"/>
        <v>0</v>
      </c>
      <c r="AS32" s="644">
        <f t="shared" si="89"/>
        <v>0</v>
      </c>
      <c r="AT32" s="644"/>
      <c r="AU32" s="645"/>
      <c r="AV32" s="644">
        <f t="shared" si="90"/>
        <v>0</v>
      </c>
      <c r="AW32" s="646"/>
      <c r="AX32" s="637">
        <f t="shared" si="91"/>
        <v>0</v>
      </c>
      <c r="AY32" s="637">
        <f t="shared" si="92"/>
        <v>0</v>
      </c>
      <c r="BA32" s="564">
        <v>1</v>
      </c>
      <c r="BB32" s="648"/>
      <c r="BC32" s="686">
        <f t="shared" si="77"/>
        <v>0</v>
      </c>
      <c r="BD32" s="687">
        <f t="shared" si="78"/>
        <v>0</v>
      </c>
      <c r="BE32" s="688">
        <f t="shared" si="79"/>
        <v>0</v>
      </c>
      <c r="BF32" s="731">
        <f t="shared" si="6"/>
        <v>-2500</v>
      </c>
      <c r="BG32" s="689"/>
      <c r="BH32" s="648"/>
      <c r="BI32" s="649"/>
      <c r="BJ32" s="649"/>
      <c r="BK32" s="650"/>
      <c r="BL32" s="650"/>
      <c r="BM32" s="388"/>
      <c r="BN32" s="388"/>
      <c r="BO32" s="565">
        <f t="shared" si="7"/>
        <v>0</v>
      </c>
      <c r="BP32" s="651"/>
      <c r="BQ32" s="649"/>
      <c r="BR32" s="652"/>
      <c r="BS32" s="653"/>
      <c r="BT32" s="652"/>
      <c r="BU32" s="678">
        <f t="shared" si="93"/>
        <v>0</v>
      </c>
      <c r="BV32" s="675">
        <f t="shared" si="94"/>
        <v>0</v>
      </c>
      <c r="BW32" s="646"/>
      <c r="BX32" s="654">
        <f t="shared" si="95"/>
        <v>0</v>
      </c>
      <c r="BY32" s="654">
        <f t="shared" si="96"/>
        <v>0</v>
      </c>
      <c r="BZ32" s="655">
        <f t="shared" si="97"/>
        <v>0</v>
      </c>
      <c r="CA32" s="655">
        <f t="shared" si="98"/>
        <v>0</v>
      </c>
      <c r="CC32" s="656">
        <f t="shared" si="99"/>
        <v>0</v>
      </c>
      <c r="CD32" s="657">
        <f t="shared" si="100"/>
        <v>0</v>
      </c>
      <c r="CE32" s="658"/>
      <c r="CF32" s="659">
        <f t="shared" si="101"/>
        <v>0</v>
      </c>
      <c r="CG32" s="660">
        <f t="shared" si="102"/>
        <v>0</v>
      </c>
      <c r="CJ32" s="661">
        <f t="shared" si="103"/>
        <v>0</v>
      </c>
      <c r="CK32" s="662">
        <f t="shared" si="104"/>
        <v>0</v>
      </c>
      <c r="CL32" s="663"/>
      <c r="CM32" s="664">
        <f t="shared" si="105"/>
        <v>0</v>
      </c>
      <c r="CN32" s="665">
        <f t="shared" si="106"/>
        <v>0</v>
      </c>
      <c r="CO32" s="663"/>
    </row>
    <row r="33" spans="1:93" s="647" customFormat="1" ht="30" customHeight="1" thickBot="1" x14ac:dyDescent="0.35">
      <c r="A33" s="729">
        <v>26</v>
      </c>
      <c r="B33" s="582"/>
      <c r="C33" s="623"/>
      <c r="D33" s="624"/>
      <c r="E33" s="624"/>
      <c r="F33" s="625"/>
      <c r="G33" s="626"/>
      <c r="H33" s="627">
        <v>0</v>
      </c>
      <c r="I33" s="588">
        <v>0</v>
      </c>
      <c r="J33" s="628"/>
      <c r="K33" s="629"/>
      <c r="L33" s="630">
        <v>1</v>
      </c>
      <c r="M33" s="631">
        <v>84343</v>
      </c>
      <c r="N33" s="632"/>
      <c r="O33" s="632">
        <f t="shared" si="80"/>
        <v>0</v>
      </c>
      <c r="P33" s="633"/>
      <c r="Q33" s="634"/>
      <c r="R33" s="634"/>
      <c r="S33" s="634"/>
      <c r="T33" s="634"/>
      <c r="U33" s="634"/>
      <c r="V33" s="634"/>
      <c r="W33" s="634"/>
      <c r="X33" s="634"/>
      <c r="Y33" s="557">
        <f t="shared" si="74"/>
        <v>0</v>
      </c>
      <c r="Z33" s="557">
        <f t="shared" si="75"/>
        <v>0</v>
      </c>
      <c r="AA33" s="557">
        <f t="shared" si="76"/>
        <v>0</v>
      </c>
      <c r="AB33" s="634"/>
      <c r="AC33" s="634"/>
      <c r="AD33" s="634"/>
      <c r="AE33" s="634"/>
      <c r="AF33" s="634"/>
      <c r="AG33" s="634"/>
      <c r="AH33" s="635"/>
      <c r="AI33" s="636">
        <f t="shared" si="81"/>
        <v>0</v>
      </c>
      <c r="AJ33" s="637">
        <f t="shared" si="82"/>
        <v>0</v>
      </c>
      <c r="AK33" s="638"/>
      <c r="AL33" s="639">
        <f t="shared" si="83"/>
        <v>0</v>
      </c>
      <c r="AM33" s="640"/>
      <c r="AN33" s="641">
        <f t="shared" si="84"/>
        <v>0</v>
      </c>
      <c r="AO33" s="642">
        <f t="shared" si="85"/>
        <v>0</v>
      </c>
      <c r="AP33" s="643">
        <f t="shared" si="86"/>
        <v>0</v>
      </c>
      <c r="AQ33" s="644">
        <f t="shared" si="87"/>
        <v>0</v>
      </c>
      <c r="AR33" s="644">
        <f t="shared" si="88"/>
        <v>0</v>
      </c>
      <c r="AS33" s="644">
        <f t="shared" si="89"/>
        <v>0</v>
      </c>
      <c r="AT33" s="644"/>
      <c r="AU33" s="645"/>
      <c r="AV33" s="644">
        <f t="shared" si="90"/>
        <v>0</v>
      </c>
      <c r="AW33" s="646"/>
      <c r="AX33" s="637">
        <f t="shared" si="91"/>
        <v>0</v>
      </c>
      <c r="AY33" s="637">
        <f t="shared" si="92"/>
        <v>0</v>
      </c>
      <c r="BA33" s="564">
        <v>1</v>
      </c>
      <c r="BB33" s="648"/>
      <c r="BC33" s="686">
        <f t="shared" si="77"/>
        <v>0</v>
      </c>
      <c r="BD33" s="687">
        <f t="shared" si="78"/>
        <v>0</v>
      </c>
      <c r="BE33" s="688">
        <f t="shared" si="79"/>
        <v>0</v>
      </c>
      <c r="BF33" s="731">
        <f t="shared" si="6"/>
        <v>-2500</v>
      </c>
      <c r="BG33" s="689"/>
      <c r="BH33" s="648"/>
      <c r="BI33" s="649"/>
      <c r="BJ33" s="649"/>
      <c r="BK33" s="650"/>
      <c r="BL33" s="650"/>
      <c r="BM33" s="388"/>
      <c r="BN33" s="388"/>
      <c r="BO33" s="565">
        <f t="shared" si="7"/>
        <v>0</v>
      </c>
      <c r="BP33" s="651"/>
      <c r="BQ33" s="649"/>
      <c r="BR33" s="652"/>
      <c r="BS33" s="653"/>
      <c r="BT33" s="652"/>
      <c r="BU33" s="678">
        <f t="shared" si="93"/>
        <v>0</v>
      </c>
      <c r="BV33" s="675">
        <f t="shared" si="94"/>
        <v>0</v>
      </c>
      <c r="BW33" s="646"/>
      <c r="BX33" s="654">
        <f t="shared" si="95"/>
        <v>0</v>
      </c>
      <c r="BY33" s="654">
        <f t="shared" si="96"/>
        <v>0</v>
      </c>
      <c r="BZ33" s="655">
        <f t="shared" si="97"/>
        <v>0</v>
      </c>
      <c r="CA33" s="655">
        <f t="shared" si="98"/>
        <v>0</v>
      </c>
      <c r="CC33" s="656">
        <f t="shared" si="99"/>
        <v>0</v>
      </c>
      <c r="CD33" s="657">
        <f t="shared" si="100"/>
        <v>0</v>
      </c>
      <c r="CE33" s="658"/>
      <c r="CF33" s="659">
        <f t="shared" si="101"/>
        <v>0</v>
      </c>
      <c r="CG33" s="660">
        <f t="shared" si="102"/>
        <v>0</v>
      </c>
      <c r="CJ33" s="661">
        <f t="shared" si="103"/>
        <v>0</v>
      </c>
      <c r="CK33" s="662">
        <f t="shared" si="104"/>
        <v>0</v>
      </c>
      <c r="CL33" s="663"/>
      <c r="CM33" s="664">
        <f t="shared" si="105"/>
        <v>0</v>
      </c>
      <c r="CN33" s="665">
        <f t="shared" si="106"/>
        <v>0</v>
      </c>
      <c r="CO33" s="663"/>
    </row>
    <row r="34" spans="1:93" s="647" customFormat="1" ht="30" customHeight="1" thickBot="1" x14ac:dyDescent="0.35">
      <c r="A34" s="729">
        <v>27</v>
      </c>
      <c r="B34" s="582"/>
      <c r="C34" s="623"/>
      <c r="D34" s="624"/>
      <c r="E34" s="624"/>
      <c r="F34" s="625"/>
      <c r="G34" s="626"/>
      <c r="H34" s="627">
        <v>0</v>
      </c>
      <c r="I34" s="588">
        <v>0</v>
      </c>
      <c r="J34" s="628"/>
      <c r="K34" s="629"/>
      <c r="L34" s="630">
        <v>1</v>
      </c>
      <c r="M34" s="631">
        <v>84343</v>
      </c>
      <c r="N34" s="632"/>
      <c r="O34" s="632">
        <f t="shared" si="80"/>
        <v>0</v>
      </c>
      <c r="P34" s="633"/>
      <c r="Q34" s="634"/>
      <c r="R34" s="634"/>
      <c r="S34" s="634"/>
      <c r="T34" s="634"/>
      <c r="U34" s="634"/>
      <c r="V34" s="634"/>
      <c r="W34" s="634"/>
      <c r="X34" s="634"/>
      <c r="Y34" s="557">
        <f t="shared" si="74"/>
        <v>0</v>
      </c>
      <c r="Z34" s="557">
        <f t="shared" si="75"/>
        <v>0</v>
      </c>
      <c r="AA34" s="557">
        <f t="shared" si="76"/>
        <v>0</v>
      </c>
      <c r="AB34" s="634"/>
      <c r="AC34" s="634"/>
      <c r="AD34" s="634"/>
      <c r="AE34" s="634"/>
      <c r="AF34" s="634"/>
      <c r="AG34" s="634"/>
      <c r="AH34" s="635"/>
      <c r="AI34" s="636">
        <f t="shared" si="81"/>
        <v>0</v>
      </c>
      <c r="AJ34" s="637">
        <f t="shared" si="82"/>
        <v>0</v>
      </c>
      <c r="AK34" s="638"/>
      <c r="AL34" s="639">
        <f t="shared" si="83"/>
        <v>0</v>
      </c>
      <c r="AM34" s="640"/>
      <c r="AN34" s="641">
        <f t="shared" si="84"/>
        <v>0</v>
      </c>
      <c r="AO34" s="642">
        <f t="shared" si="85"/>
        <v>0</v>
      </c>
      <c r="AP34" s="643">
        <f t="shared" si="86"/>
        <v>0</v>
      </c>
      <c r="AQ34" s="644">
        <f t="shared" si="87"/>
        <v>0</v>
      </c>
      <c r="AR34" s="644">
        <f t="shared" si="88"/>
        <v>0</v>
      </c>
      <c r="AS34" s="644">
        <f t="shared" si="89"/>
        <v>0</v>
      </c>
      <c r="AT34" s="644"/>
      <c r="AU34" s="645"/>
      <c r="AV34" s="644">
        <f t="shared" si="90"/>
        <v>0</v>
      </c>
      <c r="AW34" s="646"/>
      <c r="AX34" s="637">
        <f t="shared" si="91"/>
        <v>0</v>
      </c>
      <c r="AY34" s="637">
        <f t="shared" si="92"/>
        <v>0</v>
      </c>
      <c r="BA34" s="564">
        <v>1</v>
      </c>
      <c r="BB34" s="648"/>
      <c r="BC34" s="686">
        <f t="shared" si="77"/>
        <v>0</v>
      </c>
      <c r="BD34" s="687">
        <f t="shared" si="78"/>
        <v>0</v>
      </c>
      <c r="BE34" s="688">
        <f t="shared" si="79"/>
        <v>0</v>
      </c>
      <c r="BF34" s="731">
        <f t="shared" si="6"/>
        <v>-2500</v>
      </c>
      <c r="BG34" s="689"/>
      <c r="BH34" s="648"/>
      <c r="BI34" s="649"/>
      <c r="BJ34" s="649"/>
      <c r="BK34" s="650"/>
      <c r="BL34" s="650"/>
      <c r="BM34" s="388"/>
      <c r="BN34" s="388"/>
      <c r="BO34" s="565">
        <f t="shared" si="7"/>
        <v>0</v>
      </c>
      <c r="BP34" s="651"/>
      <c r="BQ34" s="649"/>
      <c r="BR34" s="652"/>
      <c r="BS34" s="653"/>
      <c r="BT34" s="652"/>
      <c r="BU34" s="678">
        <f t="shared" si="93"/>
        <v>0</v>
      </c>
      <c r="BV34" s="675">
        <f t="shared" si="94"/>
        <v>0</v>
      </c>
      <c r="BW34" s="646"/>
      <c r="BX34" s="654">
        <f t="shared" si="95"/>
        <v>0</v>
      </c>
      <c r="BY34" s="654">
        <f t="shared" si="96"/>
        <v>0</v>
      </c>
      <c r="BZ34" s="655">
        <f t="shared" si="97"/>
        <v>0</v>
      </c>
      <c r="CA34" s="655">
        <f t="shared" si="98"/>
        <v>0</v>
      </c>
      <c r="CC34" s="656">
        <f t="shared" si="99"/>
        <v>0</v>
      </c>
      <c r="CD34" s="657">
        <f t="shared" si="100"/>
        <v>0</v>
      </c>
      <c r="CE34" s="658"/>
      <c r="CF34" s="659">
        <f t="shared" si="101"/>
        <v>0</v>
      </c>
      <c r="CG34" s="660">
        <f t="shared" si="102"/>
        <v>0</v>
      </c>
      <c r="CJ34" s="661">
        <f t="shared" si="103"/>
        <v>0</v>
      </c>
      <c r="CK34" s="662">
        <f t="shared" si="104"/>
        <v>0</v>
      </c>
      <c r="CL34" s="663"/>
      <c r="CM34" s="664">
        <f t="shared" si="105"/>
        <v>0</v>
      </c>
      <c r="CN34" s="665">
        <f t="shared" si="106"/>
        <v>0</v>
      </c>
      <c r="CO34" s="663"/>
    </row>
    <row r="35" spans="1:93" s="647" customFormat="1" ht="30" customHeight="1" thickBot="1" x14ac:dyDescent="0.35">
      <c r="A35" s="729">
        <v>28</v>
      </c>
      <c r="B35" s="582"/>
      <c r="C35" s="623"/>
      <c r="D35" s="624"/>
      <c r="E35" s="624"/>
      <c r="F35" s="625"/>
      <c r="G35" s="626"/>
      <c r="H35" s="627">
        <v>0</v>
      </c>
      <c r="I35" s="588">
        <v>0</v>
      </c>
      <c r="J35" s="628"/>
      <c r="K35" s="629"/>
      <c r="L35" s="630">
        <v>1</v>
      </c>
      <c r="M35" s="631">
        <v>84343</v>
      </c>
      <c r="N35" s="632"/>
      <c r="O35" s="632">
        <f t="shared" si="80"/>
        <v>0</v>
      </c>
      <c r="P35" s="633"/>
      <c r="Q35" s="634"/>
      <c r="R35" s="634"/>
      <c r="S35" s="634"/>
      <c r="T35" s="634"/>
      <c r="U35" s="634"/>
      <c r="V35" s="634"/>
      <c r="W35" s="634"/>
      <c r="X35" s="634"/>
      <c r="Y35" s="557">
        <f t="shared" si="74"/>
        <v>0</v>
      </c>
      <c r="Z35" s="557">
        <f t="shared" si="75"/>
        <v>0</v>
      </c>
      <c r="AA35" s="557">
        <f t="shared" si="76"/>
        <v>0</v>
      </c>
      <c r="AB35" s="634"/>
      <c r="AC35" s="634"/>
      <c r="AD35" s="634"/>
      <c r="AE35" s="634"/>
      <c r="AF35" s="634"/>
      <c r="AG35" s="634"/>
      <c r="AH35" s="635"/>
      <c r="AI35" s="636">
        <f t="shared" si="81"/>
        <v>0</v>
      </c>
      <c r="AJ35" s="637">
        <f t="shared" si="82"/>
        <v>0</v>
      </c>
      <c r="AK35" s="638"/>
      <c r="AL35" s="639">
        <f t="shared" si="83"/>
        <v>0</v>
      </c>
      <c r="AM35" s="640"/>
      <c r="AN35" s="641">
        <f t="shared" si="84"/>
        <v>0</v>
      </c>
      <c r="AO35" s="642">
        <f t="shared" si="85"/>
        <v>0</v>
      </c>
      <c r="AP35" s="643">
        <f t="shared" si="86"/>
        <v>0</v>
      </c>
      <c r="AQ35" s="644">
        <f t="shared" si="87"/>
        <v>0</v>
      </c>
      <c r="AR35" s="644">
        <f t="shared" si="88"/>
        <v>0</v>
      </c>
      <c r="AS35" s="644">
        <f t="shared" si="89"/>
        <v>0</v>
      </c>
      <c r="AT35" s="644"/>
      <c r="AU35" s="645"/>
      <c r="AV35" s="644">
        <f t="shared" si="90"/>
        <v>0</v>
      </c>
      <c r="AW35" s="646"/>
      <c r="AX35" s="637">
        <f t="shared" si="91"/>
        <v>0</v>
      </c>
      <c r="AY35" s="637">
        <f t="shared" si="92"/>
        <v>0</v>
      </c>
      <c r="BA35" s="564">
        <v>1</v>
      </c>
      <c r="BB35" s="648"/>
      <c r="BC35" s="686">
        <f t="shared" si="77"/>
        <v>0</v>
      </c>
      <c r="BD35" s="687">
        <f t="shared" si="78"/>
        <v>0</v>
      </c>
      <c r="BE35" s="688">
        <f t="shared" si="79"/>
        <v>0</v>
      </c>
      <c r="BF35" s="731">
        <f t="shared" si="6"/>
        <v>-2500</v>
      </c>
      <c r="BG35" s="689"/>
      <c r="BH35" s="648"/>
      <c r="BI35" s="649"/>
      <c r="BJ35" s="649"/>
      <c r="BK35" s="650"/>
      <c r="BL35" s="650"/>
      <c r="BM35" s="388"/>
      <c r="BN35" s="388"/>
      <c r="BO35" s="565">
        <f t="shared" si="7"/>
        <v>0</v>
      </c>
      <c r="BP35" s="651"/>
      <c r="BQ35" s="649"/>
      <c r="BR35" s="652"/>
      <c r="BS35" s="653"/>
      <c r="BT35" s="652"/>
      <c r="BU35" s="678">
        <f t="shared" si="93"/>
        <v>0</v>
      </c>
      <c r="BV35" s="675">
        <f t="shared" si="94"/>
        <v>0</v>
      </c>
      <c r="BW35" s="646"/>
      <c r="BX35" s="654">
        <f t="shared" si="95"/>
        <v>0</v>
      </c>
      <c r="BY35" s="654">
        <f t="shared" si="96"/>
        <v>0</v>
      </c>
      <c r="BZ35" s="655">
        <f t="shared" si="97"/>
        <v>0</v>
      </c>
      <c r="CA35" s="655">
        <f t="shared" si="98"/>
        <v>0</v>
      </c>
      <c r="CC35" s="656">
        <f t="shared" si="99"/>
        <v>0</v>
      </c>
      <c r="CD35" s="657">
        <f t="shared" si="100"/>
        <v>0</v>
      </c>
      <c r="CE35" s="658"/>
      <c r="CF35" s="659">
        <f t="shared" si="101"/>
        <v>0</v>
      </c>
      <c r="CG35" s="660">
        <f t="shared" si="102"/>
        <v>0</v>
      </c>
      <c r="CJ35" s="661">
        <f t="shared" si="103"/>
        <v>0</v>
      </c>
      <c r="CK35" s="662">
        <f t="shared" si="104"/>
        <v>0</v>
      </c>
      <c r="CL35" s="663"/>
      <c r="CM35" s="664">
        <f t="shared" si="105"/>
        <v>0</v>
      </c>
      <c r="CN35" s="665">
        <f t="shared" si="106"/>
        <v>0</v>
      </c>
      <c r="CO35" s="663"/>
    </row>
    <row r="36" spans="1:93" s="647" customFormat="1" ht="30" customHeight="1" thickBot="1" x14ac:dyDescent="0.35">
      <c r="A36" s="729">
        <v>29</v>
      </c>
      <c r="B36" s="582"/>
      <c r="C36" s="623"/>
      <c r="D36" s="624"/>
      <c r="E36" s="624"/>
      <c r="F36" s="625"/>
      <c r="G36" s="626"/>
      <c r="H36" s="627">
        <v>0</v>
      </c>
      <c r="I36" s="588">
        <v>0</v>
      </c>
      <c r="J36" s="628"/>
      <c r="K36" s="629"/>
      <c r="L36" s="630">
        <v>1</v>
      </c>
      <c r="M36" s="631">
        <v>84343</v>
      </c>
      <c r="N36" s="632"/>
      <c r="O36" s="632">
        <f t="shared" si="80"/>
        <v>0</v>
      </c>
      <c r="P36" s="633"/>
      <c r="Q36" s="634"/>
      <c r="R36" s="634"/>
      <c r="S36" s="634"/>
      <c r="T36" s="634"/>
      <c r="U36" s="634"/>
      <c r="V36" s="634"/>
      <c r="W36" s="634"/>
      <c r="X36" s="634"/>
      <c r="Y36" s="557">
        <f t="shared" si="74"/>
        <v>0</v>
      </c>
      <c r="Z36" s="557">
        <f t="shared" si="75"/>
        <v>0</v>
      </c>
      <c r="AA36" s="557">
        <f t="shared" si="76"/>
        <v>0</v>
      </c>
      <c r="AB36" s="634"/>
      <c r="AC36" s="634"/>
      <c r="AD36" s="634"/>
      <c r="AE36" s="634"/>
      <c r="AF36" s="634"/>
      <c r="AG36" s="634"/>
      <c r="AH36" s="635"/>
      <c r="AI36" s="636">
        <f t="shared" si="81"/>
        <v>0</v>
      </c>
      <c r="AJ36" s="637">
        <f t="shared" si="82"/>
        <v>0</v>
      </c>
      <c r="AK36" s="638"/>
      <c r="AL36" s="639">
        <f t="shared" si="83"/>
        <v>0</v>
      </c>
      <c r="AM36" s="640"/>
      <c r="AN36" s="641">
        <f t="shared" si="84"/>
        <v>0</v>
      </c>
      <c r="AO36" s="642">
        <f t="shared" si="85"/>
        <v>0</v>
      </c>
      <c r="AP36" s="643">
        <f t="shared" si="86"/>
        <v>0</v>
      </c>
      <c r="AQ36" s="644">
        <f t="shared" si="87"/>
        <v>0</v>
      </c>
      <c r="AR36" s="644">
        <f t="shared" si="88"/>
        <v>0</v>
      </c>
      <c r="AS36" s="644">
        <f t="shared" si="89"/>
        <v>0</v>
      </c>
      <c r="AT36" s="644"/>
      <c r="AU36" s="645"/>
      <c r="AV36" s="644">
        <f t="shared" si="90"/>
        <v>0</v>
      </c>
      <c r="AW36" s="646"/>
      <c r="AX36" s="637">
        <f t="shared" si="91"/>
        <v>0</v>
      </c>
      <c r="AY36" s="637">
        <f t="shared" si="92"/>
        <v>0</v>
      </c>
      <c r="BA36" s="564">
        <v>1</v>
      </c>
      <c r="BB36" s="648"/>
      <c r="BC36" s="686">
        <f t="shared" si="77"/>
        <v>0</v>
      </c>
      <c r="BD36" s="687">
        <f t="shared" si="78"/>
        <v>0</v>
      </c>
      <c r="BE36" s="688">
        <f t="shared" si="79"/>
        <v>0</v>
      </c>
      <c r="BF36" s="731">
        <f t="shared" si="6"/>
        <v>-2500</v>
      </c>
      <c r="BG36" s="689"/>
      <c r="BH36" s="648"/>
      <c r="BI36" s="649"/>
      <c r="BJ36" s="649"/>
      <c r="BK36" s="650"/>
      <c r="BL36" s="650"/>
      <c r="BM36" s="388"/>
      <c r="BN36" s="388"/>
      <c r="BO36" s="565">
        <f t="shared" si="7"/>
        <v>0</v>
      </c>
      <c r="BP36" s="651"/>
      <c r="BQ36" s="649"/>
      <c r="BR36" s="652"/>
      <c r="BS36" s="653"/>
      <c r="BT36" s="652"/>
      <c r="BU36" s="678">
        <f t="shared" si="93"/>
        <v>0</v>
      </c>
      <c r="BV36" s="675">
        <f t="shared" si="94"/>
        <v>0</v>
      </c>
      <c r="BW36" s="646"/>
      <c r="BX36" s="654">
        <f t="shared" si="95"/>
        <v>0</v>
      </c>
      <c r="BY36" s="654">
        <f t="shared" si="96"/>
        <v>0</v>
      </c>
      <c r="BZ36" s="655">
        <f t="shared" si="97"/>
        <v>0</v>
      </c>
      <c r="CA36" s="655">
        <f t="shared" si="98"/>
        <v>0</v>
      </c>
      <c r="CC36" s="656">
        <f t="shared" si="99"/>
        <v>0</v>
      </c>
      <c r="CD36" s="657">
        <f t="shared" si="100"/>
        <v>0</v>
      </c>
      <c r="CE36" s="658"/>
      <c r="CF36" s="659">
        <f t="shared" si="101"/>
        <v>0</v>
      </c>
      <c r="CG36" s="660">
        <f t="shared" si="102"/>
        <v>0</v>
      </c>
      <c r="CJ36" s="661">
        <f t="shared" si="103"/>
        <v>0</v>
      </c>
      <c r="CK36" s="662">
        <f t="shared" si="104"/>
        <v>0</v>
      </c>
      <c r="CL36" s="663"/>
      <c r="CM36" s="664">
        <f t="shared" si="105"/>
        <v>0</v>
      </c>
      <c r="CN36" s="665">
        <f t="shared" si="106"/>
        <v>0</v>
      </c>
      <c r="CO36" s="663"/>
    </row>
    <row r="37" spans="1:93" s="647" customFormat="1" ht="30" customHeight="1" thickBot="1" x14ac:dyDescent="0.35">
      <c r="A37" s="729">
        <v>30</v>
      </c>
      <c r="B37" s="582"/>
      <c r="C37" s="623"/>
      <c r="D37" s="624"/>
      <c r="E37" s="624"/>
      <c r="F37" s="625"/>
      <c r="G37" s="626"/>
      <c r="H37" s="627">
        <v>0</v>
      </c>
      <c r="I37" s="588">
        <v>0</v>
      </c>
      <c r="J37" s="628"/>
      <c r="K37" s="629"/>
      <c r="L37" s="630">
        <v>1</v>
      </c>
      <c r="M37" s="631">
        <v>84343</v>
      </c>
      <c r="N37" s="632"/>
      <c r="O37" s="632">
        <f>N37/655.957</f>
        <v>0</v>
      </c>
      <c r="P37" s="633"/>
      <c r="Q37" s="634"/>
      <c r="R37" s="634"/>
      <c r="S37" s="634"/>
      <c r="T37" s="634"/>
      <c r="U37" s="634"/>
      <c r="V37" s="634"/>
      <c r="W37" s="634"/>
      <c r="X37" s="634"/>
      <c r="Y37" s="557">
        <f t="shared" si="74"/>
        <v>0</v>
      </c>
      <c r="Z37" s="557">
        <f t="shared" si="75"/>
        <v>0</v>
      </c>
      <c r="AA37" s="557">
        <f t="shared" si="76"/>
        <v>0</v>
      </c>
      <c r="AB37" s="634"/>
      <c r="AC37" s="634"/>
      <c r="AD37" s="634"/>
      <c r="AE37" s="634"/>
      <c r="AF37" s="634"/>
      <c r="AG37" s="634"/>
      <c r="AH37" s="635"/>
      <c r="AI37" s="636">
        <f>SUM(N37,Q37:AG37)*L37</f>
        <v>0</v>
      </c>
      <c r="AJ37" s="637">
        <f>AI37/655.957</f>
        <v>0</v>
      </c>
      <c r="AK37" s="638"/>
      <c r="AL37" s="639">
        <f>IF(AI37&gt;1200000,48000,AI37*0.04)</f>
        <v>0</v>
      </c>
      <c r="AM37" s="640"/>
      <c r="AN37" s="641">
        <f>IF(AI37&gt;1200000,96000,AI37*0.08)</f>
        <v>0</v>
      </c>
      <c r="AO37" s="642">
        <f>IF(AI37&gt;600000,600000*12.28%,AI37*12.28%)</f>
        <v>0</v>
      </c>
      <c r="AP37" s="643">
        <f>IF(AI37&gt;600000,600000*2.25%,AI37*2.25%)*0</f>
        <v>0</v>
      </c>
      <c r="AQ37" s="644">
        <f>AI37*4.5%</f>
        <v>0</v>
      </c>
      <c r="AR37" s="644">
        <f>AI37*3%</f>
        <v>0</v>
      </c>
      <c r="AS37" s="644">
        <f>AI37*10%*0</f>
        <v>0</v>
      </c>
      <c r="AT37" s="644"/>
      <c r="AU37" s="645"/>
      <c r="AV37" s="644">
        <f>SUM(AN37:AU37)</f>
        <v>0</v>
      </c>
      <c r="AW37" s="646"/>
      <c r="AX37" s="637">
        <f>AI37-AL37</f>
        <v>0</v>
      </c>
      <c r="AY37" s="637">
        <f>BC37/655.957</f>
        <v>0</v>
      </c>
      <c r="BA37" s="564">
        <v>1</v>
      </c>
      <c r="BB37" s="648"/>
      <c r="BC37" s="686">
        <f t="shared" si="77"/>
        <v>0</v>
      </c>
      <c r="BD37" s="687">
        <f t="shared" si="78"/>
        <v>0</v>
      </c>
      <c r="BE37" s="688">
        <f t="shared" si="79"/>
        <v>0</v>
      </c>
      <c r="BF37" s="731">
        <f t="shared" si="6"/>
        <v>-2500</v>
      </c>
      <c r="BG37" s="689"/>
      <c r="BH37" s="648"/>
      <c r="BI37" s="649"/>
      <c r="BJ37" s="649"/>
      <c r="BK37" s="650"/>
      <c r="BL37" s="650"/>
      <c r="BM37" s="388"/>
      <c r="BN37" s="388"/>
      <c r="BO37" s="565">
        <f t="shared" si="7"/>
        <v>0</v>
      </c>
      <c r="BP37" s="651"/>
      <c r="BQ37" s="649"/>
      <c r="BR37" s="652"/>
      <c r="BS37" s="653"/>
      <c r="BT37" s="652"/>
      <c r="BU37" s="678">
        <f>AX37-BE37+SUM(BI37:BQ37)-BS37-BG37</f>
        <v>0</v>
      </c>
      <c r="BV37" s="675">
        <f>+BU37/655.957</f>
        <v>0</v>
      </c>
      <c r="BW37" s="646"/>
      <c r="BX37" s="654">
        <f t="shared" si="95"/>
        <v>0</v>
      </c>
      <c r="BY37" s="654">
        <f>+BX37/655.957</f>
        <v>0</v>
      </c>
      <c r="BZ37" s="655">
        <f>(BX37/12)+BU37</f>
        <v>0</v>
      </c>
      <c r="CA37" s="655">
        <f>+BZ37/655.957</f>
        <v>0</v>
      </c>
      <c r="CC37" s="656">
        <f>((N37*13/12)*35%)/12</f>
        <v>0</v>
      </c>
      <c r="CD37" s="657">
        <f>+CC37/655.957</f>
        <v>0</v>
      </c>
      <c r="CE37" s="658"/>
      <c r="CF37" s="659">
        <f>AI37*0.02</f>
        <v>0</v>
      </c>
      <c r="CG37" s="660">
        <f>CF37/655.957</f>
        <v>0</v>
      </c>
      <c r="CJ37" s="661">
        <f>(AI37+AV37+CC37+CF37)*(13/12)+SUM(BI37:BQ37)</f>
        <v>0</v>
      </c>
      <c r="CK37" s="662">
        <f>CJ37/655.957</f>
        <v>0</v>
      </c>
      <c r="CL37" s="663"/>
      <c r="CM37" s="664">
        <f>CJ37*12</f>
        <v>0</v>
      </c>
      <c r="CN37" s="665">
        <f>CM37/655.957</f>
        <v>0</v>
      </c>
      <c r="CO37" s="663"/>
    </row>
    <row r="38" spans="1:93" s="434" customFormat="1" ht="30" customHeight="1" thickBot="1" x14ac:dyDescent="0.35">
      <c r="A38" s="547">
        <v>31</v>
      </c>
      <c r="B38" s="548"/>
      <c r="C38" s="549"/>
      <c r="D38" s="550"/>
      <c r="E38" s="550"/>
      <c r="F38" s="551"/>
      <c r="G38" s="437"/>
      <c r="H38" s="588">
        <v>0</v>
      </c>
      <c r="I38" s="588">
        <v>0</v>
      </c>
      <c r="J38" s="552"/>
      <c r="K38" s="553"/>
      <c r="L38" s="591">
        <v>1</v>
      </c>
      <c r="M38" s="554"/>
      <c r="N38" s="555"/>
      <c r="O38" s="555">
        <f>N38/655.957</f>
        <v>0</v>
      </c>
      <c r="P38" s="556"/>
      <c r="Q38" s="557"/>
      <c r="R38" s="557"/>
      <c r="S38" s="557"/>
      <c r="T38" s="557"/>
      <c r="U38" s="557"/>
      <c r="V38" s="557"/>
      <c r="W38" s="557"/>
      <c r="X38" s="557"/>
      <c r="Y38" s="557">
        <f>((N38+AB38)*10%)*0</f>
        <v>0</v>
      </c>
      <c r="Z38" s="557">
        <f>((O38+AC38)*25%)*0</f>
        <v>0</v>
      </c>
      <c r="AA38" s="557">
        <f>((P38+AD38)*50%)*0</f>
        <v>0</v>
      </c>
      <c r="AB38" s="557"/>
      <c r="AC38" s="557"/>
      <c r="AD38" s="557"/>
      <c r="AE38" s="557"/>
      <c r="AF38" s="557"/>
      <c r="AG38" s="557"/>
      <c r="AH38" s="558"/>
      <c r="AI38" s="559">
        <f>SUM(N38,Q38:AG38)*L38</f>
        <v>0</v>
      </c>
      <c r="AJ38" s="560">
        <f>AI38/655.957</f>
        <v>0</v>
      </c>
      <c r="AK38" s="561"/>
      <c r="AL38" s="545">
        <f>IF(AI38&gt;1200000,48000,AI38*0.04)</f>
        <v>0</v>
      </c>
      <c r="AM38" s="667"/>
      <c r="AN38" s="546">
        <f>IF(AI38&gt;1200000,96000,AI38*0.08)</f>
        <v>0</v>
      </c>
      <c r="AO38" s="562">
        <f>IF(AI38&gt;600000,600000*12.28%,AI38*12.28%)</f>
        <v>0</v>
      </c>
      <c r="AP38" s="562">
        <f>IF(AI38&gt;600000,600000*2.25%,AI38*2.25%)*0</f>
        <v>0</v>
      </c>
      <c r="AQ38" s="563">
        <f>AI38*4.5%</f>
        <v>0</v>
      </c>
      <c r="AR38" s="563">
        <f>AI38*3%</f>
        <v>0</v>
      </c>
      <c r="AS38" s="563">
        <f>AI38*10%*0</f>
        <v>0</v>
      </c>
      <c r="AT38" s="563"/>
      <c r="AU38" s="668"/>
      <c r="AV38" s="563">
        <f>SUM(AN38:AU38)</f>
        <v>0</v>
      </c>
      <c r="AW38" s="446"/>
      <c r="AX38" s="560">
        <f>AI38-AL38</f>
        <v>0</v>
      </c>
      <c r="AY38" s="560">
        <f>BC38/655.957</f>
        <v>0</v>
      </c>
      <c r="BA38" s="564">
        <v>1</v>
      </c>
      <c r="BB38" s="679"/>
      <c r="BC38" s="680">
        <f>((AI38*12)-(AL38*12))*80%</f>
        <v>0</v>
      </c>
      <c r="BD38" s="681">
        <f>BC38/BA38</f>
        <v>0</v>
      </c>
      <c r="BE38" s="682">
        <f>(IF(BD38&lt;464000,BA38*0.01*BD38,IF(BD38&lt;1000000,(4640+(BD38-464000)*0.1)*BA38,IF(BD38&lt;3000000,(4640+53600+(BD38-1000000)*0.25)*BA38,(4640+53600+500000+(BD38-3000000)*0.4)*BA38))))/12</f>
        <v>0</v>
      </c>
      <c r="BF38" s="731">
        <f t="shared" si="6"/>
        <v>-2500</v>
      </c>
      <c r="BG38" s="683"/>
      <c r="BH38" s="669"/>
      <c r="BI38" s="565"/>
      <c r="BJ38" s="388"/>
      <c r="BK38" s="607"/>
      <c r="BL38" s="388"/>
      <c r="BM38" s="388"/>
      <c r="BN38" s="388"/>
      <c r="BO38" s="565">
        <f t="shared" si="7"/>
        <v>0</v>
      </c>
      <c r="BP38" s="565"/>
      <c r="BQ38" s="565"/>
      <c r="BR38" s="670"/>
      <c r="BS38" s="583"/>
      <c r="BT38" s="671"/>
      <c r="BU38" s="676">
        <f>AX38-BE38+SUM(BI38:BQ38)-BS38-BG38</f>
        <v>0</v>
      </c>
      <c r="BV38" s="673">
        <f>+BU38/655.957</f>
        <v>0</v>
      </c>
      <c r="BW38" s="672"/>
      <c r="BX38" s="567">
        <f>(AI38-BI38-BJ38-BK38-BO38-BP38-BQ38)/12</f>
        <v>0</v>
      </c>
      <c r="BY38" s="567">
        <f>+BX38/655.957</f>
        <v>0</v>
      </c>
      <c r="BZ38" s="566">
        <f>(BX38/12)+BU38</f>
        <v>0</v>
      </c>
      <c r="CA38" s="566">
        <f>+BZ38/655.957</f>
        <v>0</v>
      </c>
      <c r="CC38" s="568">
        <f>((N38*13/12)*35%)/12</f>
        <v>0</v>
      </c>
      <c r="CD38" s="569">
        <f>+CC38/655.957</f>
        <v>0</v>
      </c>
      <c r="CE38" s="447"/>
      <c r="CF38" s="570">
        <f>AI38*0.02</f>
        <v>0</v>
      </c>
      <c r="CG38" s="571">
        <f>CF38/655.957</f>
        <v>0</v>
      </c>
      <c r="CJ38" s="572">
        <f>(AI38+AV38+CC38+CF38)*(13/12)+SUM(BI38:BQ38)</f>
        <v>0</v>
      </c>
      <c r="CK38" s="573">
        <f>CJ38/655.957</f>
        <v>0</v>
      </c>
      <c r="CL38" s="443"/>
      <c r="CM38" s="574">
        <f>CJ38*12</f>
        <v>0</v>
      </c>
      <c r="CN38" s="575">
        <f>CM38/655.957</f>
        <v>0</v>
      </c>
      <c r="CO38" s="443"/>
    </row>
    <row r="39" spans="1:93" s="387" customFormat="1" ht="30" customHeight="1" thickBot="1" x14ac:dyDescent="0.35">
      <c r="A39" s="547">
        <v>32</v>
      </c>
      <c r="B39" s="548"/>
      <c r="C39" s="584"/>
      <c r="D39" s="585"/>
      <c r="E39" s="585"/>
      <c r="F39" s="586"/>
      <c r="G39" s="587"/>
      <c r="H39" s="588">
        <v>0</v>
      </c>
      <c r="I39" s="588">
        <v>0</v>
      </c>
      <c r="J39" s="589"/>
      <c r="K39" s="590"/>
      <c r="L39" s="591">
        <v>1</v>
      </c>
      <c r="M39" s="592"/>
      <c r="N39" s="593"/>
      <c r="O39" s="593">
        <f>N39/655.957</f>
        <v>0</v>
      </c>
      <c r="P39" s="594"/>
      <c r="Q39" s="595"/>
      <c r="R39" s="595"/>
      <c r="S39" s="595"/>
      <c r="T39" s="595"/>
      <c r="U39" s="595"/>
      <c r="V39" s="595"/>
      <c r="W39" s="595"/>
      <c r="X39" s="595"/>
      <c r="Y39" s="557">
        <f t="shared" ref="Y39:Y47" si="107">((N39+AB39)*10%)*0</f>
        <v>0</v>
      </c>
      <c r="Z39" s="557">
        <f t="shared" ref="Z39:Z47" si="108">((O39+AC39)*25%)*0</f>
        <v>0</v>
      </c>
      <c r="AA39" s="557">
        <f t="shared" ref="AA39:AA47" si="109">((P39+AD39)*50%)*0</f>
        <v>0</v>
      </c>
      <c r="AB39" s="595"/>
      <c r="AC39" s="595"/>
      <c r="AD39" s="595"/>
      <c r="AE39" s="595"/>
      <c r="AF39" s="595"/>
      <c r="AG39" s="595"/>
      <c r="AH39" s="596"/>
      <c r="AI39" s="597">
        <f>SUM(N39,Q39:AG39)*L39</f>
        <v>0</v>
      </c>
      <c r="AJ39" s="598">
        <f>AI39/655.957</f>
        <v>0</v>
      </c>
      <c r="AK39" s="599"/>
      <c r="AL39" s="545">
        <f>IF(AI39&gt;1200000,48000,AI39*0.04)</f>
        <v>0</v>
      </c>
      <c r="AM39" s="600"/>
      <c r="AN39" s="546">
        <f>IF(AI39&gt;1200000,96000,AI39*0.08)</f>
        <v>0</v>
      </c>
      <c r="AO39" s="601">
        <f>IF(AI39&gt;600000,600000*12.28%,AI39*12.28%)</f>
        <v>0</v>
      </c>
      <c r="AP39" s="602">
        <f>IF(AI39&gt;600000,600000*2.25%,AI39*2.25%)*0</f>
        <v>0</v>
      </c>
      <c r="AQ39" s="603">
        <f>AI39*4.5%</f>
        <v>0</v>
      </c>
      <c r="AR39" s="603">
        <f>AI39*3%</f>
        <v>0</v>
      </c>
      <c r="AS39" s="603">
        <f>AI39*10%*0</f>
        <v>0</v>
      </c>
      <c r="AT39" s="603"/>
      <c r="AU39" s="604"/>
      <c r="AV39" s="603">
        <f>SUM(AN39:AU39)</f>
        <v>0</v>
      </c>
      <c r="AW39" s="605"/>
      <c r="AX39" s="598">
        <f>AI39-AL39</f>
        <v>0</v>
      </c>
      <c r="AY39" s="598">
        <f>BC39/655.957</f>
        <v>0</v>
      </c>
      <c r="BA39" s="564">
        <v>1</v>
      </c>
      <c r="BB39" s="606"/>
      <c r="BC39" s="684">
        <f t="shared" ref="BC39:BC47" si="110">((AI39*12)-(AL39*12))*80%</f>
        <v>0</v>
      </c>
      <c r="BD39" s="666">
        <f t="shared" ref="BD39:BD47" si="111">BC39/BA39</f>
        <v>0</v>
      </c>
      <c r="BE39" s="546">
        <f t="shared" ref="BE39:BE47" si="112">(IF(BD39&lt;464000,BA39*0.01*BD39,IF(BD39&lt;1000000,(4640+(BD39-464000)*0.1)*BA39,IF(BD39&lt;3000000,(4640+53600+(BD39-1000000)*0.25)*BA39,(4640+53600+500000+(BD39-3000000)*0.4)*BA39))))/12</f>
        <v>0</v>
      </c>
      <c r="BF39" s="731">
        <f t="shared" si="6"/>
        <v>-2500</v>
      </c>
      <c r="BG39" s="685"/>
      <c r="BH39" s="606"/>
      <c r="BI39" s="388"/>
      <c r="BJ39" s="388"/>
      <c r="BK39" s="607"/>
      <c r="BL39" s="607"/>
      <c r="BM39" s="388"/>
      <c r="BN39" s="388"/>
      <c r="BO39" s="565">
        <f t="shared" si="7"/>
        <v>0</v>
      </c>
      <c r="BP39" s="608"/>
      <c r="BQ39" s="388"/>
      <c r="BR39" s="609"/>
      <c r="BS39" s="610"/>
      <c r="BT39" s="609"/>
      <c r="BU39" s="677">
        <f>AX39-BE39+SUM(BI39:BQ39)-BS39-BG39</f>
        <v>0</v>
      </c>
      <c r="BV39" s="674">
        <f>+BU39/655.957</f>
        <v>0</v>
      </c>
      <c r="BW39" s="605"/>
      <c r="BX39" s="611">
        <f>(AI39-BI39-BJ39-BK39-BG275-BP39-BQ39)/12</f>
        <v>0</v>
      </c>
      <c r="BY39" s="611">
        <f>+BX39/655.957</f>
        <v>0</v>
      </c>
      <c r="BZ39" s="612">
        <f>(BX39/12)+BU39</f>
        <v>0</v>
      </c>
      <c r="CA39" s="612">
        <f>+BZ39/655.957</f>
        <v>0</v>
      </c>
      <c r="CC39" s="613">
        <f>((N39*13/12)*35%)/12</f>
        <v>0</v>
      </c>
      <c r="CD39" s="614">
        <f>+CC39/655.957</f>
        <v>0</v>
      </c>
      <c r="CE39" s="615"/>
      <c r="CF39" s="616">
        <f>AI39*0.02</f>
        <v>0</v>
      </c>
      <c r="CG39" s="617">
        <f>CF39/655.957</f>
        <v>0</v>
      </c>
      <c r="CJ39" s="618">
        <f>(AI39+AV39+CC39+CF39)*(13/12)+SUM(BI39:BQ39)</f>
        <v>0</v>
      </c>
      <c r="CK39" s="619">
        <f>CJ39/655.957</f>
        <v>0</v>
      </c>
      <c r="CL39" s="620"/>
      <c r="CM39" s="621">
        <f>CJ39*12</f>
        <v>0</v>
      </c>
      <c r="CN39" s="622">
        <f>CM39/655.957</f>
        <v>0</v>
      </c>
      <c r="CO39" s="620"/>
    </row>
    <row r="40" spans="1:93" s="647" customFormat="1" ht="30" customHeight="1" thickBot="1" x14ac:dyDescent="0.35">
      <c r="A40" s="729">
        <v>33</v>
      </c>
      <c r="B40" s="582"/>
      <c r="C40" s="623"/>
      <c r="D40" s="624"/>
      <c r="E40" s="624"/>
      <c r="F40" s="625"/>
      <c r="G40" s="626"/>
      <c r="H40" s="627">
        <v>0</v>
      </c>
      <c r="I40" s="588">
        <v>0</v>
      </c>
      <c r="J40" s="628"/>
      <c r="K40" s="629"/>
      <c r="L40" s="630">
        <v>1</v>
      </c>
      <c r="M40" s="631">
        <v>84343</v>
      </c>
      <c r="N40" s="632"/>
      <c r="O40" s="632">
        <f t="shared" ref="O40:O46" si="113">N40/655.957</f>
        <v>0</v>
      </c>
      <c r="P40" s="633"/>
      <c r="Q40" s="634"/>
      <c r="R40" s="634"/>
      <c r="S40" s="634"/>
      <c r="T40" s="634"/>
      <c r="U40" s="634"/>
      <c r="V40" s="634"/>
      <c r="W40" s="634"/>
      <c r="X40" s="634"/>
      <c r="Y40" s="557">
        <f t="shared" si="107"/>
        <v>0</v>
      </c>
      <c r="Z40" s="557">
        <f t="shared" si="108"/>
        <v>0</v>
      </c>
      <c r="AA40" s="557">
        <f t="shared" si="109"/>
        <v>0</v>
      </c>
      <c r="AB40" s="634"/>
      <c r="AC40" s="634"/>
      <c r="AD40" s="634"/>
      <c r="AE40" s="634"/>
      <c r="AF40" s="634"/>
      <c r="AG40" s="634"/>
      <c r="AH40" s="635"/>
      <c r="AI40" s="636">
        <f t="shared" ref="AI40:AI46" si="114">SUM(N40,Q40:AG40)*L40</f>
        <v>0</v>
      </c>
      <c r="AJ40" s="637">
        <f t="shared" ref="AJ40:AJ46" si="115">AI40/655.957</f>
        <v>0</v>
      </c>
      <c r="AK40" s="638"/>
      <c r="AL40" s="639">
        <f t="shared" ref="AL40:AL46" si="116">IF(AI40&gt;1200000,48000,AI40*0.04)</f>
        <v>0</v>
      </c>
      <c r="AM40" s="640"/>
      <c r="AN40" s="641">
        <f t="shared" ref="AN40:AN46" si="117">IF(AI40&gt;1200000,96000,AI40*0.08)</f>
        <v>0</v>
      </c>
      <c r="AO40" s="642">
        <f t="shared" ref="AO40:AO46" si="118">IF(AI40&gt;600000,600000*12.28%,AI40*12.28%)</f>
        <v>0</v>
      </c>
      <c r="AP40" s="643">
        <f t="shared" ref="AP40:AP46" si="119">IF(AI40&gt;600000,600000*2.25%,AI40*2.25%)*0</f>
        <v>0</v>
      </c>
      <c r="AQ40" s="644">
        <f t="shared" ref="AQ40:AQ46" si="120">AI40*4.5%</f>
        <v>0</v>
      </c>
      <c r="AR40" s="644">
        <f t="shared" ref="AR40:AR46" si="121">AI40*3%</f>
        <v>0</v>
      </c>
      <c r="AS40" s="644">
        <f t="shared" ref="AS40:AS46" si="122">AI40*10%*0</f>
        <v>0</v>
      </c>
      <c r="AT40" s="644"/>
      <c r="AU40" s="645"/>
      <c r="AV40" s="644">
        <f t="shared" ref="AV40:AV46" si="123">SUM(AN40:AU40)</f>
        <v>0</v>
      </c>
      <c r="AW40" s="646"/>
      <c r="AX40" s="637">
        <f t="shared" ref="AX40:AX46" si="124">AI40-AL40</f>
        <v>0</v>
      </c>
      <c r="AY40" s="637">
        <f t="shared" ref="AY40:AY46" si="125">BC40/655.957</f>
        <v>0</v>
      </c>
      <c r="BA40" s="564">
        <v>1</v>
      </c>
      <c r="BB40" s="648"/>
      <c r="BC40" s="686">
        <f t="shared" si="110"/>
        <v>0</v>
      </c>
      <c r="BD40" s="687">
        <f t="shared" si="111"/>
        <v>0</v>
      </c>
      <c r="BE40" s="688">
        <f t="shared" si="112"/>
        <v>0</v>
      </c>
      <c r="BF40" s="731">
        <f t="shared" si="6"/>
        <v>-2500</v>
      </c>
      <c r="BG40" s="689"/>
      <c r="BH40" s="648"/>
      <c r="BI40" s="649"/>
      <c r="BJ40" s="649"/>
      <c r="BK40" s="650"/>
      <c r="BL40" s="650"/>
      <c r="BM40" s="388"/>
      <c r="BN40" s="388"/>
      <c r="BO40" s="565">
        <f t="shared" si="7"/>
        <v>0</v>
      </c>
      <c r="BP40" s="651"/>
      <c r="BQ40" s="649"/>
      <c r="BR40" s="652"/>
      <c r="BS40" s="653"/>
      <c r="BT40" s="652"/>
      <c r="BU40" s="678">
        <f t="shared" ref="BU40:BU46" si="126">AX40-BE40+SUM(BI40:BQ40)-BS40-BG40</f>
        <v>0</v>
      </c>
      <c r="BV40" s="675">
        <f t="shared" ref="BV40:BV46" si="127">+BU40/655.957</f>
        <v>0</v>
      </c>
      <c r="BW40" s="646"/>
      <c r="BX40" s="654">
        <f t="shared" ref="BX40:BX47" si="128">(AI40-BI40-BJ40-BK40-BG270-BP40-BQ40)/12</f>
        <v>0</v>
      </c>
      <c r="BY40" s="654">
        <f t="shared" ref="BY40:BY46" si="129">+BX40/655.957</f>
        <v>0</v>
      </c>
      <c r="BZ40" s="655">
        <f t="shared" ref="BZ40:BZ46" si="130">(BX40/12)+BU40</f>
        <v>0</v>
      </c>
      <c r="CA40" s="655">
        <f t="shared" ref="CA40:CA46" si="131">+BZ40/655.957</f>
        <v>0</v>
      </c>
      <c r="CC40" s="656">
        <f t="shared" ref="CC40:CC46" si="132">((N40*13/12)*35%)/12</f>
        <v>0</v>
      </c>
      <c r="CD40" s="657">
        <f t="shared" ref="CD40:CD46" si="133">+CC40/655.957</f>
        <v>0</v>
      </c>
      <c r="CE40" s="658"/>
      <c r="CF40" s="659">
        <f t="shared" ref="CF40:CF46" si="134">AI40*0.02</f>
        <v>0</v>
      </c>
      <c r="CG40" s="660">
        <f t="shared" ref="CG40:CG46" si="135">CF40/655.957</f>
        <v>0</v>
      </c>
      <c r="CJ40" s="661">
        <f t="shared" ref="CJ40:CJ46" si="136">(AI40+AV40+CC40+CF40)*(13/12)+SUM(BI40:BQ40)</f>
        <v>0</v>
      </c>
      <c r="CK40" s="662">
        <f t="shared" ref="CK40:CK46" si="137">CJ40/655.957</f>
        <v>0</v>
      </c>
      <c r="CL40" s="663"/>
      <c r="CM40" s="664">
        <f t="shared" ref="CM40:CM46" si="138">CJ40*12</f>
        <v>0</v>
      </c>
      <c r="CN40" s="665">
        <f t="shared" ref="CN40:CN46" si="139">CM40/655.957</f>
        <v>0</v>
      </c>
      <c r="CO40" s="663"/>
    </row>
    <row r="41" spans="1:93" s="647" customFormat="1" ht="30" customHeight="1" thickBot="1" x14ac:dyDescent="0.35">
      <c r="A41" s="729">
        <v>34</v>
      </c>
      <c r="B41" s="582"/>
      <c r="C41" s="623"/>
      <c r="D41" s="624"/>
      <c r="E41" s="624"/>
      <c r="F41" s="625"/>
      <c r="G41" s="626"/>
      <c r="H41" s="627">
        <v>0</v>
      </c>
      <c r="I41" s="588">
        <v>0</v>
      </c>
      <c r="J41" s="628"/>
      <c r="K41" s="629"/>
      <c r="L41" s="630">
        <v>1</v>
      </c>
      <c r="M41" s="631">
        <v>84343</v>
      </c>
      <c r="N41" s="632"/>
      <c r="O41" s="632">
        <f t="shared" si="113"/>
        <v>0</v>
      </c>
      <c r="P41" s="633"/>
      <c r="Q41" s="634"/>
      <c r="R41" s="634"/>
      <c r="S41" s="634"/>
      <c r="T41" s="634"/>
      <c r="U41" s="634"/>
      <c r="V41" s="634"/>
      <c r="W41" s="634"/>
      <c r="X41" s="634"/>
      <c r="Y41" s="557">
        <f t="shared" si="107"/>
        <v>0</v>
      </c>
      <c r="Z41" s="557">
        <f t="shared" si="108"/>
        <v>0</v>
      </c>
      <c r="AA41" s="557">
        <f t="shared" si="109"/>
        <v>0</v>
      </c>
      <c r="AB41" s="634"/>
      <c r="AC41" s="634"/>
      <c r="AD41" s="634"/>
      <c r="AE41" s="634"/>
      <c r="AF41" s="634"/>
      <c r="AG41" s="634"/>
      <c r="AH41" s="635"/>
      <c r="AI41" s="636">
        <f t="shared" si="114"/>
        <v>0</v>
      </c>
      <c r="AJ41" s="637">
        <f t="shared" si="115"/>
        <v>0</v>
      </c>
      <c r="AK41" s="638"/>
      <c r="AL41" s="639">
        <f t="shared" si="116"/>
        <v>0</v>
      </c>
      <c r="AM41" s="640"/>
      <c r="AN41" s="641">
        <f t="shared" si="117"/>
        <v>0</v>
      </c>
      <c r="AO41" s="642">
        <f t="shared" si="118"/>
        <v>0</v>
      </c>
      <c r="AP41" s="643">
        <f t="shared" si="119"/>
        <v>0</v>
      </c>
      <c r="AQ41" s="644">
        <f t="shared" si="120"/>
        <v>0</v>
      </c>
      <c r="AR41" s="644">
        <f t="shared" si="121"/>
        <v>0</v>
      </c>
      <c r="AS41" s="644">
        <f t="shared" si="122"/>
        <v>0</v>
      </c>
      <c r="AT41" s="644"/>
      <c r="AU41" s="645"/>
      <c r="AV41" s="644">
        <f t="shared" si="123"/>
        <v>0</v>
      </c>
      <c r="AW41" s="646"/>
      <c r="AX41" s="637">
        <f t="shared" si="124"/>
        <v>0</v>
      </c>
      <c r="AY41" s="637">
        <f t="shared" si="125"/>
        <v>0</v>
      </c>
      <c r="BA41" s="564">
        <v>1</v>
      </c>
      <c r="BB41" s="648"/>
      <c r="BC41" s="686">
        <f t="shared" si="110"/>
        <v>0</v>
      </c>
      <c r="BD41" s="687">
        <f t="shared" si="111"/>
        <v>0</v>
      </c>
      <c r="BE41" s="688">
        <f t="shared" si="112"/>
        <v>0</v>
      </c>
      <c r="BF41" s="731">
        <f t="shared" si="6"/>
        <v>-2500</v>
      </c>
      <c r="BG41" s="689"/>
      <c r="BH41" s="648"/>
      <c r="BI41" s="649"/>
      <c r="BJ41" s="649"/>
      <c r="BK41" s="650"/>
      <c r="BL41" s="650"/>
      <c r="BM41" s="388"/>
      <c r="BN41" s="388"/>
      <c r="BO41" s="565">
        <f t="shared" si="7"/>
        <v>0</v>
      </c>
      <c r="BP41" s="651"/>
      <c r="BQ41" s="649"/>
      <c r="BR41" s="652"/>
      <c r="BS41" s="653"/>
      <c r="BT41" s="652"/>
      <c r="BU41" s="678">
        <f t="shared" si="126"/>
        <v>0</v>
      </c>
      <c r="BV41" s="675">
        <f t="shared" si="127"/>
        <v>0</v>
      </c>
      <c r="BW41" s="646"/>
      <c r="BX41" s="654">
        <f t="shared" si="128"/>
        <v>0</v>
      </c>
      <c r="BY41" s="654">
        <f t="shared" si="129"/>
        <v>0</v>
      </c>
      <c r="BZ41" s="655">
        <f t="shared" si="130"/>
        <v>0</v>
      </c>
      <c r="CA41" s="655">
        <f t="shared" si="131"/>
        <v>0</v>
      </c>
      <c r="CC41" s="656">
        <f t="shared" si="132"/>
        <v>0</v>
      </c>
      <c r="CD41" s="657">
        <f t="shared" si="133"/>
        <v>0</v>
      </c>
      <c r="CE41" s="658"/>
      <c r="CF41" s="659">
        <f t="shared" si="134"/>
        <v>0</v>
      </c>
      <c r="CG41" s="660">
        <f t="shared" si="135"/>
        <v>0</v>
      </c>
      <c r="CJ41" s="661">
        <f t="shared" si="136"/>
        <v>0</v>
      </c>
      <c r="CK41" s="662">
        <f t="shared" si="137"/>
        <v>0</v>
      </c>
      <c r="CL41" s="663"/>
      <c r="CM41" s="664">
        <f t="shared" si="138"/>
        <v>0</v>
      </c>
      <c r="CN41" s="665">
        <f t="shared" si="139"/>
        <v>0</v>
      </c>
      <c r="CO41" s="663"/>
    </row>
    <row r="42" spans="1:93" s="647" customFormat="1" ht="30" customHeight="1" thickBot="1" x14ac:dyDescent="0.35">
      <c r="A42" s="729">
        <v>35</v>
      </c>
      <c r="B42" s="582"/>
      <c r="C42" s="623"/>
      <c r="D42" s="624"/>
      <c r="E42" s="624"/>
      <c r="F42" s="625"/>
      <c r="G42" s="626"/>
      <c r="H42" s="627">
        <v>0</v>
      </c>
      <c r="I42" s="588">
        <v>0</v>
      </c>
      <c r="J42" s="628"/>
      <c r="K42" s="629"/>
      <c r="L42" s="630">
        <v>1</v>
      </c>
      <c r="M42" s="631">
        <v>84343</v>
      </c>
      <c r="N42" s="632"/>
      <c r="O42" s="632">
        <f t="shared" si="113"/>
        <v>0</v>
      </c>
      <c r="P42" s="633"/>
      <c r="Q42" s="634"/>
      <c r="R42" s="634"/>
      <c r="S42" s="634"/>
      <c r="T42" s="634"/>
      <c r="U42" s="634"/>
      <c r="V42" s="634"/>
      <c r="W42" s="634"/>
      <c r="X42" s="634"/>
      <c r="Y42" s="557">
        <f t="shared" si="107"/>
        <v>0</v>
      </c>
      <c r="Z42" s="557">
        <f t="shared" si="108"/>
        <v>0</v>
      </c>
      <c r="AA42" s="557">
        <f t="shared" si="109"/>
        <v>0</v>
      </c>
      <c r="AB42" s="634"/>
      <c r="AC42" s="634"/>
      <c r="AD42" s="634"/>
      <c r="AE42" s="634"/>
      <c r="AF42" s="634"/>
      <c r="AG42" s="634"/>
      <c r="AH42" s="635"/>
      <c r="AI42" s="636">
        <f t="shared" si="114"/>
        <v>0</v>
      </c>
      <c r="AJ42" s="637">
        <f t="shared" si="115"/>
        <v>0</v>
      </c>
      <c r="AK42" s="638"/>
      <c r="AL42" s="639">
        <f t="shared" si="116"/>
        <v>0</v>
      </c>
      <c r="AM42" s="640"/>
      <c r="AN42" s="641">
        <f t="shared" si="117"/>
        <v>0</v>
      </c>
      <c r="AO42" s="642">
        <f t="shared" si="118"/>
        <v>0</v>
      </c>
      <c r="AP42" s="643">
        <f t="shared" si="119"/>
        <v>0</v>
      </c>
      <c r="AQ42" s="644">
        <f t="shared" si="120"/>
        <v>0</v>
      </c>
      <c r="AR42" s="644">
        <f t="shared" si="121"/>
        <v>0</v>
      </c>
      <c r="AS42" s="644">
        <f t="shared" si="122"/>
        <v>0</v>
      </c>
      <c r="AT42" s="644"/>
      <c r="AU42" s="645"/>
      <c r="AV42" s="644">
        <f t="shared" si="123"/>
        <v>0</v>
      </c>
      <c r="AW42" s="646"/>
      <c r="AX42" s="637">
        <f t="shared" si="124"/>
        <v>0</v>
      </c>
      <c r="AY42" s="637">
        <f t="shared" si="125"/>
        <v>0</v>
      </c>
      <c r="BA42" s="564">
        <v>1</v>
      </c>
      <c r="BB42" s="648"/>
      <c r="BC42" s="686">
        <f t="shared" si="110"/>
        <v>0</v>
      </c>
      <c r="BD42" s="687">
        <f t="shared" si="111"/>
        <v>0</v>
      </c>
      <c r="BE42" s="688">
        <f t="shared" si="112"/>
        <v>0</v>
      </c>
      <c r="BF42" s="731">
        <f t="shared" si="6"/>
        <v>-2500</v>
      </c>
      <c r="BG42" s="689"/>
      <c r="BH42" s="648"/>
      <c r="BI42" s="649"/>
      <c r="BJ42" s="649"/>
      <c r="BK42" s="650"/>
      <c r="BL42" s="650"/>
      <c r="BM42" s="388"/>
      <c r="BN42" s="388"/>
      <c r="BO42" s="565">
        <f t="shared" si="7"/>
        <v>0</v>
      </c>
      <c r="BP42" s="651"/>
      <c r="BQ42" s="649"/>
      <c r="BR42" s="652"/>
      <c r="BS42" s="653"/>
      <c r="BT42" s="652"/>
      <c r="BU42" s="678">
        <f t="shared" si="126"/>
        <v>0</v>
      </c>
      <c r="BV42" s="675">
        <f t="shared" si="127"/>
        <v>0</v>
      </c>
      <c r="BW42" s="646"/>
      <c r="BX42" s="654">
        <f t="shared" si="128"/>
        <v>0</v>
      </c>
      <c r="BY42" s="654">
        <f t="shared" si="129"/>
        <v>0</v>
      </c>
      <c r="BZ42" s="655">
        <f t="shared" si="130"/>
        <v>0</v>
      </c>
      <c r="CA42" s="655">
        <f t="shared" si="131"/>
        <v>0</v>
      </c>
      <c r="CC42" s="656">
        <f t="shared" si="132"/>
        <v>0</v>
      </c>
      <c r="CD42" s="657">
        <f t="shared" si="133"/>
        <v>0</v>
      </c>
      <c r="CE42" s="658"/>
      <c r="CF42" s="659">
        <f t="shared" si="134"/>
        <v>0</v>
      </c>
      <c r="CG42" s="660">
        <f t="shared" si="135"/>
        <v>0</v>
      </c>
      <c r="CJ42" s="661">
        <f t="shared" si="136"/>
        <v>0</v>
      </c>
      <c r="CK42" s="662">
        <f t="shared" si="137"/>
        <v>0</v>
      </c>
      <c r="CL42" s="663"/>
      <c r="CM42" s="664">
        <f t="shared" si="138"/>
        <v>0</v>
      </c>
      <c r="CN42" s="665">
        <f t="shared" si="139"/>
        <v>0</v>
      </c>
      <c r="CO42" s="663"/>
    </row>
    <row r="43" spans="1:93" s="647" customFormat="1" ht="30" customHeight="1" thickBot="1" x14ac:dyDescent="0.35">
      <c r="A43" s="729">
        <v>36</v>
      </c>
      <c r="B43" s="582"/>
      <c r="C43" s="623"/>
      <c r="D43" s="624"/>
      <c r="E43" s="624"/>
      <c r="F43" s="625"/>
      <c r="G43" s="626"/>
      <c r="H43" s="627">
        <v>0</v>
      </c>
      <c r="I43" s="588">
        <v>0</v>
      </c>
      <c r="J43" s="628"/>
      <c r="K43" s="629"/>
      <c r="L43" s="630">
        <v>1</v>
      </c>
      <c r="M43" s="631">
        <v>84343</v>
      </c>
      <c r="N43" s="632"/>
      <c r="O43" s="632">
        <f t="shared" si="113"/>
        <v>0</v>
      </c>
      <c r="P43" s="633"/>
      <c r="Q43" s="634"/>
      <c r="R43" s="634"/>
      <c r="S43" s="634"/>
      <c r="T43" s="634"/>
      <c r="U43" s="634"/>
      <c r="V43" s="634"/>
      <c r="W43" s="634"/>
      <c r="X43" s="634"/>
      <c r="Y43" s="557">
        <f t="shared" si="107"/>
        <v>0</v>
      </c>
      <c r="Z43" s="557">
        <f t="shared" si="108"/>
        <v>0</v>
      </c>
      <c r="AA43" s="557">
        <f t="shared" si="109"/>
        <v>0</v>
      </c>
      <c r="AB43" s="634"/>
      <c r="AC43" s="634"/>
      <c r="AD43" s="634"/>
      <c r="AE43" s="634"/>
      <c r="AF43" s="634"/>
      <c r="AG43" s="634"/>
      <c r="AH43" s="635"/>
      <c r="AI43" s="636">
        <f t="shared" si="114"/>
        <v>0</v>
      </c>
      <c r="AJ43" s="637">
        <f t="shared" si="115"/>
        <v>0</v>
      </c>
      <c r="AK43" s="638"/>
      <c r="AL43" s="639">
        <f t="shared" si="116"/>
        <v>0</v>
      </c>
      <c r="AM43" s="640"/>
      <c r="AN43" s="641">
        <f t="shared" si="117"/>
        <v>0</v>
      </c>
      <c r="AO43" s="642">
        <f t="shared" si="118"/>
        <v>0</v>
      </c>
      <c r="AP43" s="643">
        <f t="shared" si="119"/>
        <v>0</v>
      </c>
      <c r="AQ43" s="644">
        <f t="shared" si="120"/>
        <v>0</v>
      </c>
      <c r="AR43" s="644">
        <f t="shared" si="121"/>
        <v>0</v>
      </c>
      <c r="AS43" s="644">
        <f t="shared" si="122"/>
        <v>0</v>
      </c>
      <c r="AT43" s="644"/>
      <c r="AU43" s="645"/>
      <c r="AV43" s="644">
        <f t="shared" si="123"/>
        <v>0</v>
      </c>
      <c r="AW43" s="646"/>
      <c r="AX43" s="637">
        <f t="shared" si="124"/>
        <v>0</v>
      </c>
      <c r="AY43" s="637">
        <f t="shared" si="125"/>
        <v>0</v>
      </c>
      <c r="BA43" s="564">
        <v>1</v>
      </c>
      <c r="BB43" s="648"/>
      <c r="BC43" s="686">
        <f t="shared" si="110"/>
        <v>0</v>
      </c>
      <c r="BD43" s="687">
        <f t="shared" si="111"/>
        <v>0</v>
      </c>
      <c r="BE43" s="688">
        <f t="shared" si="112"/>
        <v>0</v>
      </c>
      <c r="BF43" s="731">
        <f t="shared" si="6"/>
        <v>-2500</v>
      </c>
      <c r="BG43" s="689"/>
      <c r="BH43" s="648"/>
      <c r="BI43" s="649"/>
      <c r="BJ43" s="649"/>
      <c r="BK43" s="650"/>
      <c r="BL43" s="650"/>
      <c r="BM43" s="388"/>
      <c r="BN43" s="388"/>
      <c r="BO43" s="565">
        <f t="shared" si="7"/>
        <v>0</v>
      </c>
      <c r="BP43" s="651"/>
      <c r="BQ43" s="649"/>
      <c r="BR43" s="652"/>
      <c r="BS43" s="653"/>
      <c r="BT43" s="652"/>
      <c r="BU43" s="678">
        <f t="shared" si="126"/>
        <v>0</v>
      </c>
      <c r="BV43" s="675">
        <f t="shared" si="127"/>
        <v>0</v>
      </c>
      <c r="BW43" s="646"/>
      <c r="BX43" s="654">
        <f t="shared" si="128"/>
        <v>0</v>
      </c>
      <c r="BY43" s="654">
        <f t="shared" si="129"/>
        <v>0</v>
      </c>
      <c r="BZ43" s="655">
        <f t="shared" si="130"/>
        <v>0</v>
      </c>
      <c r="CA43" s="655">
        <f t="shared" si="131"/>
        <v>0</v>
      </c>
      <c r="CC43" s="656">
        <f t="shared" si="132"/>
        <v>0</v>
      </c>
      <c r="CD43" s="657">
        <f t="shared" si="133"/>
        <v>0</v>
      </c>
      <c r="CE43" s="658"/>
      <c r="CF43" s="659">
        <f t="shared" si="134"/>
        <v>0</v>
      </c>
      <c r="CG43" s="660">
        <f t="shared" si="135"/>
        <v>0</v>
      </c>
      <c r="CJ43" s="661">
        <f t="shared" si="136"/>
        <v>0</v>
      </c>
      <c r="CK43" s="662">
        <f t="shared" si="137"/>
        <v>0</v>
      </c>
      <c r="CL43" s="663"/>
      <c r="CM43" s="664">
        <f t="shared" si="138"/>
        <v>0</v>
      </c>
      <c r="CN43" s="665">
        <f t="shared" si="139"/>
        <v>0</v>
      </c>
      <c r="CO43" s="663"/>
    </row>
    <row r="44" spans="1:93" s="647" customFormat="1" ht="30" customHeight="1" thickBot="1" x14ac:dyDescent="0.35">
      <c r="A44" s="729">
        <v>37</v>
      </c>
      <c r="B44" s="582"/>
      <c r="C44" s="623"/>
      <c r="D44" s="624"/>
      <c r="E44" s="624"/>
      <c r="F44" s="625"/>
      <c r="G44" s="626"/>
      <c r="H44" s="627">
        <v>0</v>
      </c>
      <c r="I44" s="588">
        <v>0</v>
      </c>
      <c r="J44" s="628"/>
      <c r="K44" s="629"/>
      <c r="L44" s="630">
        <v>1</v>
      </c>
      <c r="M44" s="631">
        <v>84343</v>
      </c>
      <c r="N44" s="632"/>
      <c r="O44" s="632">
        <f t="shared" si="113"/>
        <v>0</v>
      </c>
      <c r="P44" s="633"/>
      <c r="Q44" s="634"/>
      <c r="R44" s="634"/>
      <c r="S44" s="634"/>
      <c r="T44" s="634"/>
      <c r="U44" s="634"/>
      <c r="V44" s="634"/>
      <c r="W44" s="634"/>
      <c r="X44" s="634"/>
      <c r="Y44" s="557">
        <f t="shared" si="107"/>
        <v>0</v>
      </c>
      <c r="Z44" s="557">
        <f t="shared" si="108"/>
        <v>0</v>
      </c>
      <c r="AA44" s="557">
        <f t="shared" si="109"/>
        <v>0</v>
      </c>
      <c r="AB44" s="634"/>
      <c r="AC44" s="634"/>
      <c r="AD44" s="634"/>
      <c r="AE44" s="634"/>
      <c r="AF44" s="634"/>
      <c r="AG44" s="634"/>
      <c r="AH44" s="635"/>
      <c r="AI44" s="636">
        <f t="shared" si="114"/>
        <v>0</v>
      </c>
      <c r="AJ44" s="637">
        <f t="shared" si="115"/>
        <v>0</v>
      </c>
      <c r="AK44" s="638"/>
      <c r="AL44" s="639">
        <f t="shared" si="116"/>
        <v>0</v>
      </c>
      <c r="AM44" s="640"/>
      <c r="AN44" s="641">
        <f t="shared" si="117"/>
        <v>0</v>
      </c>
      <c r="AO44" s="642">
        <f t="shared" si="118"/>
        <v>0</v>
      </c>
      <c r="AP44" s="643">
        <f t="shared" si="119"/>
        <v>0</v>
      </c>
      <c r="AQ44" s="644">
        <f t="shared" si="120"/>
        <v>0</v>
      </c>
      <c r="AR44" s="644">
        <f t="shared" si="121"/>
        <v>0</v>
      </c>
      <c r="AS44" s="644">
        <f t="shared" si="122"/>
        <v>0</v>
      </c>
      <c r="AT44" s="644"/>
      <c r="AU44" s="645"/>
      <c r="AV44" s="644">
        <f t="shared" si="123"/>
        <v>0</v>
      </c>
      <c r="AW44" s="646"/>
      <c r="AX44" s="637">
        <f t="shared" si="124"/>
        <v>0</v>
      </c>
      <c r="AY44" s="637">
        <f t="shared" si="125"/>
        <v>0</v>
      </c>
      <c r="BA44" s="564">
        <v>1</v>
      </c>
      <c r="BB44" s="648"/>
      <c r="BC44" s="686">
        <f t="shared" si="110"/>
        <v>0</v>
      </c>
      <c r="BD44" s="687">
        <f t="shared" si="111"/>
        <v>0</v>
      </c>
      <c r="BE44" s="688">
        <f t="shared" si="112"/>
        <v>0</v>
      </c>
      <c r="BF44" s="731">
        <f t="shared" si="6"/>
        <v>-2500</v>
      </c>
      <c r="BG44" s="689"/>
      <c r="BH44" s="648"/>
      <c r="BI44" s="649"/>
      <c r="BJ44" s="649"/>
      <c r="BK44" s="650"/>
      <c r="BL44" s="650"/>
      <c r="BM44" s="388"/>
      <c r="BN44" s="388"/>
      <c r="BO44" s="565">
        <f t="shared" si="7"/>
        <v>0</v>
      </c>
      <c r="BP44" s="651"/>
      <c r="BQ44" s="649"/>
      <c r="BR44" s="652"/>
      <c r="BS44" s="653"/>
      <c r="BT44" s="652"/>
      <c r="BU44" s="678">
        <f t="shared" si="126"/>
        <v>0</v>
      </c>
      <c r="BV44" s="675">
        <f t="shared" si="127"/>
        <v>0</v>
      </c>
      <c r="BW44" s="646"/>
      <c r="BX44" s="654">
        <f t="shared" si="128"/>
        <v>0</v>
      </c>
      <c r="BY44" s="654">
        <f t="shared" si="129"/>
        <v>0</v>
      </c>
      <c r="BZ44" s="655">
        <f t="shared" si="130"/>
        <v>0</v>
      </c>
      <c r="CA44" s="655">
        <f t="shared" si="131"/>
        <v>0</v>
      </c>
      <c r="CC44" s="656">
        <f t="shared" si="132"/>
        <v>0</v>
      </c>
      <c r="CD44" s="657">
        <f t="shared" si="133"/>
        <v>0</v>
      </c>
      <c r="CE44" s="658"/>
      <c r="CF44" s="659">
        <f t="shared" si="134"/>
        <v>0</v>
      </c>
      <c r="CG44" s="660">
        <f t="shared" si="135"/>
        <v>0</v>
      </c>
      <c r="CJ44" s="661">
        <f t="shared" si="136"/>
        <v>0</v>
      </c>
      <c r="CK44" s="662">
        <f t="shared" si="137"/>
        <v>0</v>
      </c>
      <c r="CL44" s="663"/>
      <c r="CM44" s="664">
        <f t="shared" si="138"/>
        <v>0</v>
      </c>
      <c r="CN44" s="665">
        <f t="shared" si="139"/>
        <v>0</v>
      </c>
      <c r="CO44" s="663"/>
    </row>
    <row r="45" spans="1:93" s="647" customFormat="1" ht="30" customHeight="1" thickBot="1" x14ac:dyDescent="0.35">
      <c r="A45" s="729">
        <v>38</v>
      </c>
      <c r="B45" s="582"/>
      <c r="C45" s="623"/>
      <c r="D45" s="624"/>
      <c r="E45" s="624"/>
      <c r="F45" s="625"/>
      <c r="G45" s="626"/>
      <c r="H45" s="627">
        <v>0</v>
      </c>
      <c r="I45" s="588">
        <v>0</v>
      </c>
      <c r="J45" s="628"/>
      <c r="K45" s="629"/>
      <c r="L45" s="630">
        <v>1</v>
      </c>
      <c r="M45" s="631">
        <v>84343</v>
      </c>
      <c r="N45" s="632"/>
      <c r="O45" s="632">
        <f t="shared" si="113"/>
        <v>0</v>
      </c>
      <c r="P45" s="633"/>
      <c r="Q45" s="634"/>
      <c r="R45" s="634"/>
      <c r="S45" s="634"/>
      <c r="T45" s="634"/>
      <c r="U45" s="634"/>
      <c r="V45" s="634"/>
      <c r="W45" s="634"/>
      <c r="X45" s="634"/>
      <c r="Y45" s="557">
        <f t="shared" si="107"/>
        <v>0</v>
      </c>
      <c r="Z45" s="557">
        <f t="shared" si="108"/>
        <v>0</v>
      </c>
      <c r="AA45" s="557">
        <f t="shared" si="109"/>
        <v>0</v>
      </c>
      <c r="AB45" s="634"/>
      <c r="AC45" s="634"/>
      <c r="AD45" s="634"/>
      <c r="AE45" s="634"/>
      <c r="AF45" s="634"/>
      <c r="AG45" s="634"/>
      <c r="AH45" s="635"/>
      <c r="AI45" s="636">
        <f t="shared" si="114"/>
        <v>0</v>
      </c>
      <c r="AJ45" s="637">
        <f t="shared" si="115"/>
        <v>0</v>
      </c>
      <c r="AK45" s="638"/>
      <c r="AL45" s="639">
        <f t="shared" si="116"/>
        <v>0</v>
      </c>
      <c r="AM45" s="640"/>
      <c r="AN45" s="641">
        <f t="shared" si="117"/>
        <v>0</v>
      </c>
      <c r="AO45" s="642">
        <f t="shared" si="118"/>
        <v>0</v>
      </c>
      <c r="AP45" s="643">
        <f t="shared" si="119"/>
        <v>0</v>
      </c>
      <c r="AQ45" s="644">
        <f t="shared" si="120"/>
        <v>0</v>
      </c>
      <c r="AR45" s="644">
        <f t="shared" si="121"/>
        <v>0</v>
      </c>
      <c r="AS45" s="644">
        <f t="shared" si="122"/>
        <v>0</v>
      </c>
      <c r="AT45" s="644"/>
      <c r="AU45" s="645"/>
      <c r="AV45" s="644">
        <f t="shared" si="123"/>
        <v>0</v>
      </c>
      <c r="AW45" s="646"/>
      <c r="AX45" s="637">
        <f t="shared" si="124"/>
        <v>0</v>
      </c>
      <c r="AY45" s="637">
        <f t="shared" si="125"/>
        <v>0</v>
      </c>
      <c r="BA45" s="564">
        <v>1</v>
      </c>
      <c r="BB45" s="648"/>
      <c r="BC45" s="686">
        <f t="shared" si="110"/>
        <v>0</v>
      </c>
      <c r="BD45" s="687">
        <f t="shared" si="111"/>
        <v>0</v>
      </c>
      <c r="BE45" s="688">
        <f t="shared" si="112"/>
        <v>0</v>
      </c>
      <c r="BF45" s="731">
        <f t="shared" si="6"/>
        <v>-2500</v>
      </c>
      <c r="BG45" s="689"/>
      <c r="BH45" s="648"/>
      <c r="BI45" s="649"/>
      <c r="BJ45" s="649"/>
      <c r="BK45" s="650"/>
      <c r="BL45" s="650"/>
      <c r="BM45" s="388"/>
      <c r="BN45" s="388"/>
      <c r="BO45" s="565">
        <f t="shared" si="7"/>
        <v>0</v>
      </c>
      <c r="BP45" s="651"/>
      <c r="BQ45" s="649"/>
      <c r="BR45" s="652"/>
      <c r="BS45" s="653"/>
      <c r="BT45" s="652"/>
      <c r="BU45" s="678">
        <f t="shared" si="126"/>
        <v>0</v>
      </c>
      <c r="BV45" s="675">
        <f t="shared" si="127"/>
        <v>0</v>
      </c>
      <c r="BW45" s="646"/>
      <c r="BX45" s="654">
        <f t="shared" si="128"/>
        <v>0</v>
      </c>
      <c r="BY45" s="654">
        <f t="shared" si="129"/>
        <v>0</v>
      </c>
      <c r="BZ45" s="655">
        <f t="shared" si="130"/>
        <v>0</v>
      </c>
      <c r="CA45" s="655">
        <f t="shared" si="131"/>
        <v>0</v>
      </c>
      <c r="CC45" s="656">
        <f t="shared" si="132"/>
        <v>0</v>
      </c>
      <c r="CD45" s="657">
        <f t="shared" si="133"/>
        <v>0</v>
      </c>
      <c r="CE45" s="658"/>
      <c r="CF45" s="659">
        <f t="shared" si="134"/>
        <v>0</v>
      </c>
      <c r="CG45" s="660">
        <f t="shared" si="135"/>
        <v>0</v>
      </c>
      <c r="CJ45" s="661">
        <f t="shared" si="136"/>
        <v>0</v>
      </c>
      <c r="CK45" s="662">
        <f t="shared" si="137"/>
        <v>0</v>
      </c>
      <c r="CL45" s="663"/>
      <c r="CM45" s="664">
        <f t="shared" si="138"/>
        <v>0</v>
      </c>
      <c r="CN45" s="665">
        <f t="shared" si="139"/>
        <v>0</v>
      </c>
      <c r="CO45" s="663"/>
    </row>
    <row r="46" spans="1:93" s="647" customFormat="1" ht="30" customHeight="1" thickBot="1" x14ac:dyDescent="0.35">
      <c r="A46" s="729">
        <v>39</v>
      </c>
      <c r="B46" s="582"/>
      <c r="C46" s="623"/>
      <c r="D46" s="624"/>
      <c r="E46" s="624"/>
      <c r="F46" s="625"/>
      <c r="G46" s="626"/>
      <c r="H46" s="627">
        <v>0</v>
      </c>
      <c r="I46" s="588">
        <v>0</v>
      </c>
      <c r="J46" s="628"/>
      <c r="K46" s="629"/>
      <c r="L46" s="630">
        <v>1</v>
      </c>
      <c r="M46" s="631">
        <v>84343</v>
      </c>
      <c r="N46" s="632"/>
      <c r="O46" s="632">
        <f t="shared" si="113"/>
        <v>0</v>
      </c>
      <c r="P46" s="633"/>
      <c r="Q46" s="634"/>
      <c r="R46" s="634"/>
      <c r="S46" s="634"/>
      <c r="T46" s="634"/>
      <c r="U46" s="634"/>
      <c r="V46" s="634"/>
      <c r="W46" s="634"/>
      <c r="X46" s="634"/>
      <c r="Y46" s="557">
        <f t="shared" si="107"/>
        <v>0</v>
      </c>
      <c r="Z46" s="557">
        <f t="shared" si="108"/>
        <v>0</v>
      </c>
      <c r="AA46" s="557">
        <f t="shared" si="109"/>
        <v>0</v>
      </c>
      <c r="AB46" s="634"/>
      <c r="AC46" s="634"/>
      <c r="AD46" s="634"/>
      <c r="AE46" s="634"/>
      <c r="AF46" s="634"/>
      <c r="AG46" s="634"/>
      <c r="AH46" s="635"/>
      <c r="AI46" s="636">
        <f t="shared" si="114"/>
        <v>0</v>
      </c>
      <c r="AJ46" s="637">
        <f t="shared" si="115"/>
        <v>0</v>
      </c>
      <c r="AK46" s="638"/>
      <c r="AL46" s="639">
        <f t="shared" si="116"/>
        <v>0</v>
      </c>
      <c r="AM46" s="640"/>
      <c r="AN46" s="641">
        <f t="shared" si="117"/>
        <v>0</v>
      </c>
      <c r="AO46" s="642">
        <f t="shared" si="118"/>
        <v>0</v>
      </c>
      <c r="AP46" s="643">
        <f t="shared" si="119"/>
        <v>0</v>
      </c>
      <c r="AQ46" s="644">
        <f t="shared" si="120"/>
        <v>0</v>
      </c>
      <c r="AR46" s="644">
        <f t="shared" si="121"/>
        <v>0</v>
      </c>
      <c r="AS46" s="644">
        <f t="shared" si="122"/>
        <v>0</v>
      </c>
      <c r="AT46" s="644"/>
      <c r="AU46" s="645"/>
      <c r="AV46" s="644">
        <f t="shared" si="123"/>
        <v>0</v>
      </c>
      <c r="AW46" s="646"/>
      <c r="AX46" s="637">
        <f t="shared" si="124"/>
        <v>0</v>
      </c>
      <c r="AY46" s="637">
        <f t="shared" si="125"/>
        <v>0</v>
      </c>
      <c r="BA46" s="564">
        <v>1</v>
      </c>
      <c r="BB46" s="648"/>
      <c r="BC46" s="686">
        <f t="shared" si="110"/>
        <v>0</v>
      </c>
      <c r="BD46" s="687">
        <f t="shared" si="111"/>
        <v>0</v>
      </c>
      <c r="BE46" s="688">
        <f t="shared" si="112"/>
        <v>0</v>
      </c>
      <c r="BF46" s="731">
        <f t="shared" si="6"/>
        <v>-2500</v>
      </c>
      <c r="BG46" s="689"/>
      <c r="BH46" s="648"/>
      <c r="BI46" s="649"/>
      <c r="BJ46" s="649"/>
      <c r="BK46" s="650"/>
      <c r="BL46" s="650"/>
      <c r="BM46" s="388"/>
      <c r="BN46" s="388"/>
      <c r="BO46" s="565">
        <f t="shared" si="7"/>
        <v>0</v>
      </c>
      <c r="BP46" s="651"/>
      <c r="BQ46" s="649"/>
      <c r="BR46" s="652"/>
      <c r="BS46" s="653"/>
      <c r="BT46" s="652"/>
      <c r="BU46" s="678">
        <f t="shared" si="126"/>
        <v>0</v>
      </c>
      <c r="BV46" s="675">
        <f t="shared" si="127"/>
        <v>0</v>
      </c>
      <c r="BW46" s="646"/>
      <c r="BX46" s="654">
        <f t="shared" si="128"/>
        <v>0</v>
      </c>
      <c r="BY46" s="654">
        <f t="shared" si="129"/>
        <v>0</v>
      </c>
      <c r="BZ46" s="655">
        <f t="shared" si="130"/>
        <v>0</v>
      </c>
      <c r="CA46" s="655">
        <f t="shared" si="131"/>
        <v>0</v>
      </c>
      <c r="CC46" s="656">
        <f t="shared" si="132"/>
        <v>0</v>
      </c>
      <c r="CD46" s="657">
        <f t="shared" si="133"/>
        <v>0</v>
      </c>
      <c r="CE46" s="658"/>
      <c r="CF46" s="659">
        <f t="shared" si="134"/>
        <v>0</v>
      </c>
      <c r="CG46" s="660">
        <f t="shared" si="135"/>
        <v>0</v>
      </c>
      <c r="CJ46" s="661">
        <f t="shared" si="136"/>
        <v>0</v>
      </c>
      <c r="CK46" s="662">
        <f t="shared" si="137"/>
        <v>0</v>
      </c>
      <c r="CL46" s="663"/>
      <c r="CM46" s="664">
        <f t="shared" si="138"/>
        <v>0</v>
      </c>
      <c r="CN46" s="665">
        <f t="shared" si="139"/>
        <v>0</v>
      </c>
      <c r="CO46" s="663"/>
    </row>
    <row r="47" spans="1:93" s="647" customFormat="1" ht="30" customHeight="1" thickBot="1" x14ac:dyDescent="0.35">
      <c r="A47" s="729">
        <v>40</v>
      </c>
      <c r="B47" s="582"/>
      <c r="C47" s="623"/>
      <c r="D47" s="624"/>
      <c r="E47" s="624"/>
      <c r="F47" s="625"/>
      <c r="G47" s="626"/>
      <c r="H47" s="627">
        <v>0</v>
      </c>
      <c r="I47" s="588">
        <v>0</v>
      </c>
      <c r="J47" s="628"/>
      <c r="K47" s="629"/>
      <c r="L47" s="630">
        <v>1</v>
      </c>
      <c r="M47" s="631">
        <v>84343</v>
      </c>
      <c r="N47" s="632"/>
      <c r="O47" s="632">
        <f>N47/655.957</f>
        <v>0</v>
      </c>
      <c r="P47" s="633"/>
      <c r="Q47" s="634"/>
      <c r="R47" s="634"/>
      <c r="S47" s="634"/>
      <c r="T47" s="634"/>
      <c r="U47" s="634"/>
      <c r="V47" s="634"/>
      <c r="W47" s="634"/>
      <c r="X47" s="634"/>
      <c r="Y47" s="557">
        <f t="shared" si="107"/>
        <v>0</v>
      </c>
      <c r="Z47" s="557">
        <f t="shared" si="108"/>
        <v>0</v>
      </c>
      <c r="AA47" s="557">
        <f t="shared" si="109"/>
        <v>0</v>
      </c>
      <c r="AB47" s="634"/>
      <c r="AC47" s="634"/>
      <c r="AD47" s="634"/>
      <c r="AE47" s="634"/>
      <c r="AF47" s="634"/>
      <c r="AG47" s="634"/>
      <c r="AH47" s="635"/>
      <c r="AI47" s="636">
        <f>SUM(N47,Q47:AG47)*L47</f>
        <v>0</v>
      </c>
      <c r="AJ47" s="637">
        <f>AI47/655.957</f>
        <v>0</v>
      </c>
      <c r="AK47" s="638"/>
      <c r="AL47" s="639">
        <f>IF(AI47&gt;1200000,48000,AI47*0.04)</f>
        <v>0</v>
      </c>
      <c r="AM47" s="640"/>
      <c r="AN47" s="641">
        <f>IF(AI47&gt;1200000,96000,AI47*0.08)</f>
        <v>0</v>
      </c>
      <c r="AO47" s="642">
        <f>IF(AI47&gt;600000,600000*12.28%,AI47*12.28%)</f>
        <v>0</v>
      </c>
      <c r="AP47" s="643">
        <f>IF(AI47&gt;600000,600000*2.25%,AI47*2.25%)*0</f>
        <v>0</v>
      </c>
      <c r="AQ47" s="644">
        <f>AI47*4.5%</f>
        <v>0</v>
      </c>
      <c r="AR47" s="644">
        <f>AI47*3%</f>
        <v>0</v>
      </c>
      <c r="AS47" s="644">
        <f>AI47*10%*0</f>
        <v>0</v>
      </c>
      <c r="AT47" s="644"/>
      <c r="AU47" s="645"/>
      <c r="AV47" s="644">
        <f>SUM(AN47:AU47)</f>
        <v>0</v>
      </c>
      <c r="AW47" s="646"/>
      <c r="AX47" s="637">
        <f>AI47-AL47</f>
        <v>0</v>
      </c>
      <c r="AY47" s="637">
        <f>BC47/655.957</f>
        <v>0</v>
      </c>
      <c r="BA47" s="564">
        <v>1</v>
      </c>
      <c r="BB47" s="648"/>
      <c r="BC47" s="686">
        <f t="shared" si="110"/>
        <v>0</v>
      </c>
      <c r="BD47" s="687">
        <f t="shared" si="111"/>
        <v>0</v>
      </c>
      <c r="BE47" s="688">
        <f t="shared" si="112"/>
        <v>0</v>
      </c>
      <c r="BF47" s="731">
        <f t="shared" si="6"/>
        <v>-2500</v>
      </c>
      <c r="BG47" s="689"/>
      <c r="BH47" s="648"/>
      <c r="BI47" s="649"/>
      <c r="BJ47" s="649"/>
      <c r="BK47" s="650"/>
      <c r="BL47" s="650"/>
      <c r="BM47" s="388"/>
      <c r="BN47" s="388"/>
      <c r="BO47" s="565">
        <f t="shared" si="7"/>
        <v>0</v>
      </c>
      <c r="BP47" s="651"/>
      <c r="BQ47" s="649"/>
      <c r="BR47" s="652"/>
      <c r="BS47" s="653"/>
      <c r="BT47" s="652"/>
      <c r="BU47" s="678">
        <f>AX47-BE47+SUM(BI47:BQ47)-BS47-BG47</f>
        <v>0</v>
      </c>
      <c r="BV47" s="675">
        <f>+BU47/655.957</f>
        <v>0</v>
      </c>
      <c r="BW47" s="646"/>
      <c r="BX47" s="654">
        <f t="shared" si="128"/>
        <v>0</v>
      </c>
      <c r="BY47" s="654">
        <f>+BX47/655.957</f>
        <v>0</v>
      </c>
      <c r="BZ47" s="655">
        <f>(BX47/12)+BU47</f>
        <v>0</v>
      </c>
      <c r="CA47" s="655">
        <f>+BZ47/655.957</f>
        <v>0</v>
      </c>
      <c r="CC47" s="656">
        <f>((N47*13/12)*35%)/12</f>
        <v>0</v>
      </c>
      <c r="CD47" s="657">
        <f>+CC47/655.957</f>
        <v>0</v>
      </c>
      <c r="CE47" s="658"/>
      <c r="CF47" s="659">
        <f>AI47*0.02</f>
        <v>0</v>
      </c>
      <c r="CG47" s="660">
        <f>CF47/655.957</f>
        <v>0</v>
      </c>
      <c r="CJ47" s="661">
        <f>(AI47+AV47+CC47+CF47)*(13/12)+SUM(BI47:BQ47)</f>
        <v>0</v>
      </c>
      <c r="CK47" s="662">
        <f>CJ47/655.957</f>
        <v>0</v>
      </c>
      <c r="CL47" s="663"/>
      <c r="CM47" s="664">
        <f>CJ47*12</f>
        <v>0</v>
      </c>
      <c r="CN47" s="665">
        <f>CM47/655.957</f>
        <v>0</v>
      </c>
      <c r="CO47" s="663"/>
    </row>
    <row r="48" spans="1:93" s="434" customFormat="1" ht="30" customHeight="1" thickBot="1" x14ac:dyDescent="0.35">
      <c r="A48" s="547">
        <v>41</v>
      </c>
      <c r="B48" s="548"/>
      <c r="C48" s="549"/>
      <c r="D48" s="550"/>
      <c r="E48" s="550"/>
      <c r="F48" s="551"/>
      <c r="G48" s="437"/>
      <c r="H48" s="588">
        <v>0</v>
      </c>
      <c r="I48" s="588">
        <v>0</v>
      </c>
      <c r="J48" s="552"/>
      <c r="K48" s="553"/>
      <c r="L48" s="591">
        <v>1</v>
      </c>
      <c r="M48" s="554"/>
      <c r="N48" s="555"/>
      <c r="O48" s="555">
        <f>N48/655.957</f>
        <v>0</v>
      </c>
      <c r="P48" s="556"/>
      <c r="Q48" s="557"/>
      <c r="R48" s="557"/>
      <c r="S48" s="557"/>
      <c r="T48" s="557"/>
      <c r="U48" s="557"/>
      <c r="V48" s="557"/>
      <c r="W48" s="557"/>
      <c r="X48" s="557"/>
      <c r="Y48" s="557">
        <f>((N48+AB48)*10%)*0</f>
        <v>0</v>
      </c>
      <c r="Z48" s="557">
        <f>((O48+AC48)*25%)*0</f>
        <v>0</v>
      </c>
      <c r="AA48" s="557">
        <f>((P48+AD48)*50%)*0</f>
        <v>0</v>
      </c>
      <c r="AB48" s="557"/>
      <c r="AC48" s="557"/>
      <c r="AD48" s="557"/>
      <c r="AE48" s="557"/>
      <c r="AF48" s="557"/>
      <c r="AG48" s="557"/>
      <c r="AH48" s="558"/>
      <c r="AI48" s="559">
        <f>SUM(N48,Q48:AG48)*L48</f>
        <v>0</v>
      </c>
      <c r="AJ48" s="560">
        <f>AI48/655.957</f>
        <v>0</v>
      </c>
      <c r="AK48" s="561"/>
      <c r="AL48" s="545">
        <f>IF(AI48&gt;1200000,48000,AI48*0.04)</f>
        <v>0</v>
      </c>
      <c r="AM48" s="667"/>
      <c r="AN48" s="546">
        <f>IF(AI48&gt;1200000,96000,AI48*0.08)</f>
        <v>0</v>
      </c>
      <c r="AO48" s="562">
        <f>IF(AI48&gt;600000,600000*12.28%,AI48*12.28%)</f>
        <v>0</v>
      </c>
      <c r="AP48" s="562">
        <f>IF(AI48&gt;600000,600000*2.25%,AI48*2.25%)*0</f>
        <v>0</v>
      </c>
      <c r="AQ48" s="563">
        <f>AI48*4.5%</f>
        <v>0</v>
      </c>
      <c r="AR48" s="563">
        <f>AI48*3%</f>
        <v>0</v>
      </c>
      <c r="AS48" s="563">
        <f>AI48*10%*0</f>
        <v>0</v>
      </c>
      <c r="AT48" s="563"/>
      <c r="AU48" s="668"/>
      <c r="AV48" s="563">
        <f>SUM(AN48:AU48)</f>
        <v>0</v>
      </c>
      <c r="AW48" s="446"/>
      <c r="AX48" s="560">
        <f>AI48-AL48</f>
        <v>0</v>
      </c>
      <c r="AY48" s="560">
        <f>BC48/655.957</f>
        <v>0</v>
      </c>
      <c r="BA48" s="564">
        <v>1</v>
      </c>
      <c r="BB48" s="679"/>
      <c r="BC48" s="680">
        <f>((AI48*12)-(AL48*12))*80%</f>
        <v>0</v>
      </c>
      <c r="BD48" s="681">
        <f>BC48/BA48</f>
        <v>0</v>
      </c>
      <c r="BE48" s="682">
        <f>(IF(BD48&lt;464000,BA48*0.01*BD48,IF(BD48&lt;1000000,(4640+(BD48-464000)*0.1)*BA48,IF(BD48&lt;3000000,(4640+53600+(BD48-1000000)*0.25)*BA48,(4640+53600+500000+(BD48-3000000)*0.4)*BA48))))/12</f>
        <v>0</v>
      </c>
      <c r="BF48" s="731">
        <f t="shared" si="6"/>
        <v>-2500</v>
      </c>
      <c r="BG48" s="683"/>
      <c r="BH48" s="669"/>
      <c r="BI48" s="565"/>
      <c r="BJ48" s="388"/>
      <c r="BK48" s="607"/>
      <c r="BL48" s="388"/>
      <c r="BM48" s="388"/>
      <c r="BN48" s="388"/>
      <c r="BO48" s="565">
        <f t="shared" si="7"/>
        <v>0</v>
      </c>
      <c r="BP48" s="565"/>
      <c r="BQ48" s="565"/>
      <c r="BR48" s="670"/>
      <c r="BS48" s="583"/>
      <c r="BT48" s="671"/>
      <c r="BU48" s="676">
        <f>AX48-BE48+SUM(BI48:BQ48)-BS48-BG48</f>
        <v>0</v>
      </c>
      <c r="BV48" s="673">
        <f>+BU48/655.957</f>
        <v>0</v>
      </c>
      <c r="BW48" s="672"/>
      <c r="BX48" s="567">
        <f>(AI48-BI48-BJ48-BK48-BO48-BP48-BQ48)/12</f>
        <v>0</v>
      </c>
      <c r="BY48" s="567">
        <f>+BX48/655.957</f>
        <v>0</v>
      </c>
      <c r="BZ48" s="566">
        <f>(BX48/12)+BU48</f>
        <v>0</v>
      </c>
      <c r="CA48" s="566">
        <f>+BZ48/655.957</f>
        <v>0</v>
      </c>
      <c r="CC48" s="568">
        <f>((N48*13/12)*35%)/12</f>
        <v>0</v>
      </c>
      <c r="CD48" s="569">
        <f>+CC48/655.957</f>
        <v>0</v>
      </c>
      <c r="CE48" s="447"/>
      <c r="CF48" s="570">
        <f>AI48*0.02</f>
        <v>0</v>
      </c>
      <c r="CG48" s="571">
        <f>CF48/655.957</f>
        <v>0</v>
      </c>
      <c r="CJ48" s="572">
        <f>(AI48+AV48+CC48+CF48)*(13/12)+SUM(BI48:BQ48)</f>
        <v>0</v>
      </c>
      <c r="CK48" s="573">
        <f>CJ48/655.957</f>
        <v>0</v>
      </c>
      <c r="CL48" s="443"/>
      <c r="CM48" s="574">
        <f>CJ48*12</f>
        <v>0</v>
      </c>
      <c r="CN48" s="575">
        <f>CM48/655.957</f>
        <v>0</v>
      </c>
      <c r="CO48" s="443"/>
    </row>
    <row r="49" spans="1:93" s="387" customFormat="1" ht="30" customHeight="1" thickBot="1" x14ac:dyDescent="0.35">
      <c r="A49" s="547">
        <v>42</v>
      </c>
      <c r="B49" s="548"/>
      <c r="C49" s="584"/>
      <c r="D49" s="585"/>
      <c r="E49" s="585"/>
      <c r="F49" s="586"/>
      <c r="G49" s="587"/>
      <c r="H49" s="588">
        <v>0</v>
      </c>
      <c r="I49" s="588">
        <v>0</v>
      </c>
      <c r="J49" s="589"/>
      <c r="K49" s="590"/>
      <c r="L49" s="591">
        <v>1</v>
      </c>
      <c r="M49" s="592"/>
      <c r="N49" s="593"/>
      <c r="O49" s="593">
        <f>N49/655.957</f>
        <v>0</v>
      </c>
      <c r="P49" s="594"/>
      <c r="Q49" s="595"/>
      <c r="R49" s="595"/>
      <c r="S49" s="595"/>
      <c r="T49" s="595"/>
      <c r="U49" s="595"/>
      <c r="V49" s="595"/>
      <c r="W49" s="595"/>
      <c r="X49" s="595"/>
      <c r="Y49" s="557">
        <f t="shared" ref="Y49:Y57" si="140">((N49+AB49)*10%)*0</f>
        <v>0</v>
      </c>
      <c r="Z49" s="557">
        <f t="shared" ref="Z49:Z57" si="141">((O49+AC49)*25%)*0</f>
        <v>0</v>
      </c>
      <c r="AA49" s="557">
        <f t="shared" ref="AA49:AA57" si="142">((P49+AD49)*50%)*0</f>
        <v>0</v>
      </c>
      <c r="AB49" s="595"/>
      <c r="AC49" s="595"/>
      <c r="AD49" s="595"/>
      <c r="AE49" s="595"/>
      <c r="AF49" s="595"/>
      <c r="AG49" s="595"/>
      <c r="AH49" s="596"/>
      <c r="AI49" s="597">
        <f>SUM(N49,Q49:AG49)*L49</f>
        <v>0</v>
      </c>
      <c r="AJ49" s="598">
        <f>AI49/655.957</f>
        <v>0</v>
      </c>
      <c r="AK49" s="599"/>
      <c r="AL49" s="545">
        <f>IF(AI49&gt;1200000,48000,AI49*0.04)</f>
        <v>0</v>
      </c>
      <c r="AM49" s="600"/>
      <c r="AN49" s="546">
        <f>IF(AI49&gt;1200000,96000,AI49*0.08)</f>
        <v>0</v>
      </c>
      <c r="AO49" s="601">
        <f>IF(AI49&gt;600000,600000*12.28%,AI49*12.28%)</f>
        <v>0</v>
      </c>
      <c r="AP49" s="602">
        <f>IF(AI49&gt;600000,600000*2.25%,AI49*2.25%)*0</f>
        <v>0</v>
      </c>
      <c r="AQ49" s="603">
        <f>AI49*4.5%</f>
        <v>0</v>
      </c>
      <c r="AR49" s="603">
        <f>AI49*3%</f>
        <v>0</v>
      </c>
      <c r="AS49" s="603">
        <f>AI49*10%*0</f>
        <v>0</v>
      </c>
      <c r="AT49" s="603"/>
      <c r="AU49" s="604"/>
      <c r="AV49" s="603">
        <f>SUM(AN49:AU49)</f>
        <v>0</v>
      </c>
      <c r="AW49" s="605"/>
      <c r="AX49" s="598">
        <f>AI49-AL49</f>
        <v>0</v>
      </c>
      <c r="AY49" s="598">
        <f>BC49/655.957</f>
        <v>0</v>
      </c>
      <c r="BA49" s="564">
        <v>1</v>
      </c>
      <c r="BB49" s="606"/>
      <c r="BC49" s="684">
        <f t="shared" ref="BC49:BC57" si="143">((AI49*12)-(AL49*12))*80%</f>
        <v>0</v>
      </c>
      <c r="BD49" s="666">
        <f t="shared" ref="BD49:BD57" si="144">BC49/BA49</f>
        <v>0</v>
      </c>
      <c r="BE49" s="546">
        <f t="shared" ref="BE49:BE57" si="145">(IF(BD49&lt;464000,BA49*0.01*BD49,IF(BD49&lt;1000000,(4640+(BD49-464000)*0.1)*BA49,IF(BD49&lt;3000000,(4640+53600+(BD49-1000000)*0.25)*BA49,(4640+53600+500000+(BD49-3000000)*0.4)*BA49))))/12</f>
        <v>0</v>
      </c>
      <c r="BF49" s="731">
        <f t="shared" si="6"/>
        <v>-2500</v>
      </c>
      <c r="BG49" s="685"/>
      <c r="BH49" s="606"/>
      <c r="BI49" s="388"/>
      <c r="BJ49" s="388"/>
      <c r="BK49" s="607"/>
      <c r="BL49" s="607"/>
      <c r="BM49" s="388"/>
      <c r="BN49" s="388"/>
      <c r="BO49" s="565">
        <f t="shared" si="7"/>
        <v>0</v>
      </c>
      <c r="BP49" s="608"/>
      <c r="BQ49" s="388"/>
      <c r="BR49" s="609"/>
      <c r="BS49" s="610"/>
      <c r="BT49" s="609"/>
      <c r="BU49" s="677">
        <f>AX49-BE49+SUM(BI49:BQ49)-BS49-BG49</f>
        <v>0</v>
      </c>
      <c r="BV49" s="674">
        <f>+BU49/655.957</f>
        <v>0</v>
      </c>
      <c r="BW49" s="605"/>
      <c r="BX49" s="611">
        <f>(AI49-BI49-BJ49-BK49-BG285-BP49-BQ49)/12</f>
        <v>0</v>
      </c>
      <c r="BY49" s="611">
        <f>+BX49/655.957</f>
        <v>0</v>
      </c>
      <c r="BZ49" s="612">
        <f>(BX49/12)+BU49</f>
        <v>0</v>
      </c>
      <c r="CA49" s="612">
        <f>+BZ49/655.957</f>
        <v>0</v>
      </c>
      <c r="CC49" s="613">
        <f>((N49*13/12)*35%)/12</f>
        <v>0</v>
      </c>
      <c r="CD49" s="614">
        <f>+CC49/655.957</f>
        <v>0</v>
      </c>
      <c r="CE49" s="615"/>
      <c r="CF49" s="616">
        <f>AI49*0.02</f>
        <v>0</v>
      </c>
      <c r="CG49" s="617">
        <f>CF49/655.957</f>
        <v>0</v>
      </c>
      <c r="CJ49" s="618">
        <f>(AI49+AV49+CC49+CF49)*(13/12)+SUM(BI49:BQ49)</f>
        <v>0</v>
      </c>
      <c r="CK49" s="619">
        <f>CJ49/655.957</f>
        <v>0</v>
      </c>
      <c r="CL49" s="620"/>
      <c r="CM49" s="621">
        <f>CJ49*12</f>
        <v>0</v>
      </c>
      <c r="CN49" s="622">
        <f>CM49/655.957</f>
        <v>0</v>
      </c>
      <c r="CO49" s="620"/>
    </row>
    <row r="50" spans="1:93" s="647" customFormat="1" ht="30" customHeight="1" thickBot="1" x14ac:dyDescent="0.35">
      <c r="A50" s="729">
        <v>43</v>
      </c>
      <c r="B50" s="582"/>
      <c r="C50" s="623"/>
      <c r="D50" s="624"/>
      <c r="E50" s="624"/>
      <c r="F50" s="625"/>
      <c r="G50" s="626"/>
      <c r="H50" s="627">
        <v>0</v>
      </c>
      <c r="I50" s="588">
        <v>0</v>
      </c>
      <c r="J50" s="628"/>
      <c r="K50" s="629"/>
      <c r="L50" s="630">
        <v>1</v>
      </c>
      <c r="M50" s="631">
        <v>84343</v>
      </c>
      <c r="N50" s="632"/>
      <c r="O50" s="632">
        <f t="shared" ref="O50:O56" si="146">N50/655.957</f>
        <v>0</v>
      </c>
      <c r="P50" s="633"/>
      <c r="Q50" s="634"/>
      <c r="R50" s="634"/>
      <c r="S50" s="634"/>
      <c r="T50" s="634"/>
      <c r="U50" s="634"/>
      <c r="V50" s="634"/>
      <c r="W50" s="634"/>
      <c r="X50" s="634"/>
      <c r="Y50" s="557">
        <f t="shared" si="140"/>
        <v>0</v>
      </c>
      <c r="Z50" s="557">
        <f t="shared" si="141"/>
        <v>0</v>
      </c>
      <c r="AA50" s="557">
        <f t="shared" si="142"/>
        <v>0</v>
      </c>
      <c r="AB50" s="634"/>
      <c r="AC50" s="634"/>
      <c r="AD50" s="634"/>
      <c r="AE50" s="634"/>
      <c r="AF50" s="634"/>
      <c r="AG50" s="634"/>
      <c r="AH50" s="635"/>
      <c r="AI50" s="636">
        <f t="shared" ref="AI50:AI56" si="147">SUM(N50,Q50:AG50)*L50</f>
        <v>0</v>
      </c>
      <c r="AJ50" s="637">
        <f t="shared" ref="AJ50:AJ56" si="148">AI50/655.957</f>
        <v>0</v>
      </c>
      <c r="AK50" s="638"/>
      <c r="AL50" s="639">
        <f t="shared" ref="AL50:AL56" si="149">IF(AI50&gt;1200000,48000,AI50*0.04)</f>
        <v>0</v>
      </c>
      <c r="AM50" s="640"/>
      <c r="AN50" s="641">
        <f t="shared" ref="AN50:AN56" si="150">IF(AI50&gt;1200000,96000,AI50*0.08)</f>
        <v>0</v>
      </c>
      <c r="AO50" s="642">
        <f t="shared" ref="AO50:AO56" si="151">IF(AI50&gt;600000,600000*12.28%,AI50*12.28%)</f>
        <v>0</v>
      </c>
      <c r="AP50" s="643">
        <f t="shared" ref="AP50:AP56" si="152">IF(AI50&gt;600000,600000*2.25%,AI50*2.25%)*0</f>
        <v>0</v>
      </c>
      <c r="AQ50" s="644">
        <f t="shared" ref="AQ50:AQ56" si="153">AI50*4.5%</f>
        <v>0</v>
      </c>
      <c r="AR50" s="644">
        <f t="shared" ref="AR50:AR56" si="154">AI50*3%</f>
        <v>0</v>
      </c>
      <c r="AS50" s="644">
        <f t="shared" ref="AS50:AS56" si="155">AI50*10%*0</f>
        <v>0</v>
      </c>
      <c r="AT50" s="644"/>
      <c r="AU50" s="645"/>
      <c r="AV50" s="644">
        <f t="shared" ref="AV50:AV56" si="156">SUM(AN50:AU50)</f>
        <v>0</v>
      </c>
      <c r="AW50" s="646"/>
      <c r="AX50" s="637">
        <f t="shared" ref="AX50:AX56" si="157">AI50-AL50</f>
        <v>0</v>
      </c>
      <c r="AY50" s="637">
        <f t="shared" ref="AY50:AY56" si="158">BC50/655.957</f>
        <v>0</v>
      </c>
      <c r="BA50" s="564">
        <v>1</v>
      </c>
      <c r="BB50" s="648"/>
      <c r="BC50" s="686">
        <f t="shared" si="143"/>
        <v>0</v>
      </c>
      <c r="BD50" s="687">
        <f t="shared" si="144"/>
        <v>0</v>
      </c>
      <c r="BE50" s="688">
        <f t="shared" si="145"/>
        <v>0</v>
      </c>
      <c r="BF50" s="731">
        <f t="shared" si="6"/>
        <v>-2500</v>
      </c>
      <c r="BG50" s="689"/>
      <c r="BH50" s="648"/>
      <c r="BI50" s="649"/>
      <c r="BJ50" s="649"/>
      <c r="BK50" s="650"/>
      <c r="BL50" s="650"/>
      <c r="BM50" s="388"/>
      <c r="BN50" s="388"/>
      <c r="BO50" s="565">
        <f t="shared" si="7"/>
        <v>0</v>
      </c>
      <c r="BP50" s="651"/>
      <c r="BQ50" s="649"/>
      <c r="BR50" s="652"/>
      <c r="BS50" s="653"/>
      <c r="BT50" s="652"/>
      <c r="BU50" s="678">
        <f t="shared" ref="BU50:BU56" si="159">AX50-BE50+SUM(BI50:BQ50)-BS50-BG50</f>
        <v>0</v>
      </c>
      <c r="BV50" s="675">
        <f t="shared" ref="BV50:BV56" si="160">+BU50/655.957</f>
        <v>0</v>
      </c>
      <c r="BW50" s="646"/>
      <c r="BX50" s="654">
        <f t="shared" ref="BX50:BX57" si="161">(AI50-BI50-BJ50-BK50-BG280-BP50-BQ50)/12</f>
        <v>0</v>
      </c>
      <c r="BY50" s="654">
        <f t="shared" ref="BY50:BY56" si="162">+BX50/655.957</f>
        <v>0</v>
      </c>
      <c r="BZ50" s="655">
        <f t="shared" ref="BZ50:BZ56" si="163">(BX50/12)+BU50</f>
        <v>0</v>
      </c>
      <c r="CA50" s="655">
        <f t="shared" ref="CA50:CA56" si="164">+BZ50/655.957</f>
        <v>0</v>
      </c>
      <c r="CC50" s="656">
        <f t="shared" ref="CC50:CC56" si="165">((N50*13/12)*35%)/12</f>
        <v>0</v>
      </c>
      <c r="CD50" s="657">
        <f t="shared" ref="CD50:CD56" si="166">+CC50/655.957</f>
        <v>0</v>
      </c>
      <c r="CE50" s="658"/>
      <c r="CF50" s="659">
        <f t="shared" ref="CF50:CF56" si="167">AI50*0.02</f>
        <v>0</v>
      </c>
      <c r="CG50" s="660">
        <f t="shared" ref="CG50:CG56" si="168">CF50/655.957</f>
        <v>0</v>
      </c>
      <c r="CJ50" s="661">
        <f t="shared" ref="CJ50:CJ56" si="169">(AI50+AV50+CC50+CF50)*(13/12)+SUM(BI50:BQ50)</f>
        <v>0</v>
      </c>
      <c r="CK50" s="662">
        <f t="shared" ref="CK50:CK56" si="170">CJ50/655.957</f>
        <v>0</v>
      </c>
      <c r="CL50" s="663"/>
      <c r="CM50" s="664">
        <f t="shared" ref="CM50:CM56" si="171">CJ50*12</f>
        <v>0</v>
      </c>
      <c r="CN50" s="665">
        <f t="shared" ref="CN50:CN56" si="172">CM50/655.957</f>
        <v>0</v>
      </c>
      <c r="CO50" s="663"/>
    </row>
    <row r="51" spans="1:93" s="647" customFormat="1" ht="30" customHeight="1" thickBot="1" x14ac:dyDescent="0.35">
      <c r="A51" s="729">
        <v>44</v>
      </c>
      <c r="B51" s="582"/>
      <c r="C51" s="623"/>
      <c r="D51" s="624"/>
      <c r="E51" s="624"/>
      <c r="F51" s="625"/>
      <c r="G51" s="626"/>
      <c r="H51" s="627">
        <v>0</v>
      </c>
      <c r="I51" s="588">
        <v>0</v>
      </c>
      <c r="J51" s="628"/>
      <c r="K51" s="629"/>
      <c r="L51" s="630">
        <v>1</v>
      </c>
      <c r="M51" s="631">
        <v>84343</v>
      </c>
      <c r="N51" s="632"/>
      <c r="O51" s="632">
        <f t="shared" si="146"/>
        <v>0</v>
      </c>
      <c r="P51" s="633"/>
      <c r="Q51" s="634"/>
      <c r="R51" s="634"/>
      <c r="S51" s="634"/>
      <c r="T51" s="634"/>
      <c r="U51" s="634"/>
      <c r="V51" s="634"/>
      <c r="W51" s="634"/>
      <c r="X51" s="634"/>
      <c r="Y51" s="557">
        <f t="shared" si="140"/>
        <v>0</v>
      </c>
      <c r="Z51" s="557">
        <f t="shared" si="141"/>
        <v>0</v>
      </c>
      <c r="AA51" s="557">
        <f t="shared" si="142"/>
        <v>0</v>
      </c>
      <c r="AB51" s="634"/>
      <c r="AC51" s="634"/>
      <c r="AD51" s="634"/>
      <c r="AE51" s="634"/>
      <c r="AF51" s="634"/>
      <c r="AG51" s="634"/>
      <c r="AH51" s="635"/>
      <c r="AI51" s="636">
        <f t="shared" si="147"/>
        <v>0</v>
      </c>
      <c r="AJ51" s="637">
        <f t="shared" si="148"/>
        <v>0</v>
      </c>
      <c r="AK51" s="638"/>
      <c r="AL51" s="639">
        <f t="shared" si="149"/>
        <v>0</v>
      </c>
      <c r="AM51" s="640"/>
      <c r="AN51" s="641">
        <f t="shared" si="150"/>
        <v>0</v>
      </c>
      <c r="AO51" s="642">
        <f t="shared" si="151"/>
        <v>0</v>
      </c>
      <c r="AP51" s="643">
        <f t="shared" si="152"/>
        <v>0</v>
      </c>
      <c r="AQ51" s="644">
        <f t="shared" si="153"/>
        <v>0</v>
      </c>
      <c r="AR51" s="644">
        <f t="shared" si="154"/>
        <v>0</v>
      </c>
      <c r="AS51" s="644">
        <f t="shared" si="155"/>
        <v>0</v>
      </c>
      <c r="AT51" s="644"/>
      <c r="AU51" s="645"/>
      <c r="AV51" s="644">
        <f t="shared" si="156"/>
        <v>0</v>
      </c>
      <c r="AW51" s="646"/>
      <c r="AX51" s="637">
        <f t="shared" si="157"/>
        <v>0</v>
      </c>
      <c r="AY51" s="637">
        <f t="shared" si="158"/>
        <v>0</v>
      </c>
      <c r="BA51" s="564">
        <v>1</v>
      </c>
      <c r="BB51" s="648"/>
      <c r="BC51" s="686">
        <f t="shared" si="143"/>
        <v>0</v>
      </c>
      <c r="BD51" s="687">
        <f t="shared" si="144"/>
        <v>0</v>
      </c>
      <c r="BE51" s="688">
        <f t="shared" si="145"/>
        <v>0</v>
      </c>
      <c r="BF51" s="731">
        <f t="shared" si="6"/>
        <v>-2500</v>
      </c>
      <c r="BG51" s="689"/>
      <c r="BH51" s="648"/>
      <c r="BI51" s="649"/>
      <c r="BJ51" s="649"/>
      <c r="BK51" s="650"/>
      <c r="BL51" s="650"/>
      <c r="BM51" s="388"/>
      <c r="BN51" s="388"/>
      <c r="BO51" s="565">
        <f t="shared" si="7"/>
        <v>0</v>
      </c>
      <c r="BP51" s="651"/>
      <c r="BQ51" s="649"/>
      <c r="BR51" s="652"/>
      <c r="BS51" s="653"/>
      <c r="BT51" s="652"/>
      <c r="BU51" s="678">
        <f t="shared" si="159"/>
        <v>0</v>
      </c>
      <c r="BV51" s="675">
        <f t="shared" si="160"/>
        <v>0</v>
      </c>
      <c r="BW51" s="646"/>
      <c r="BX51" s="654">
        <f t="shared" si="161"/>
        <v>0</v>
      </c>
      <c r="BY51" s="654">
        <f t="shared" si="162"/>
        <v>0</v>
      </c>
      <c r="BZ51" s="655">
        <f t="shared" si="163"/>
        <v>0</v>
      </c>
      <c r="CA51" s="655">
        <f t="shared" si="164"/>
        <v>0</v>
      </c>
      <c r="CC51" s="656">
        <f t="shared" si="165"/>
        <v>0</v>
      </c>
      <c r="CD51" s="657">
        <f t="shared" si="166"/>
        <v>0</v>
      </c>
      <c r="CE51" s="658"/>
      <c r="CF51" s="659">
        <f t="shared" si="167"/>
        <v>0</v>
      </c>
      <c r="CG51" s="660">
        <f t="shared" si="168"/>
        <v>0</v>
      </c>
      <c r="CJ51" s="661">
        <f t="shared" si="169"/>
        <v>0</v>
      </c>
      <c r="CK51" s="662">
        <f t="shared" si="170"/>
        <v>0</v>
      </c>
      <c r="CL51" s="663"/>
      <c r="CM51" s="664">
        <f t="shared" si="171"/>
        <v>0</v>
      </c>
      <c r="CN51" s="665">
        <f t="shared" si="172"/>
        <v>0</v>
      </c>
      <c r="CO51" s="663"/>
    </row>
    <row r="52" spans="1:93" s="647" customFormat="1" ht="30" customHeight="1" thickBot="1" x14ac:dyDescent="0.35">
      <c r="A52" s="729">
        <v>45</v>
      </c>
      <c r="B52" s="582"/>
      <c r="C52" s="623"/>
      <c r="D52" s="624"/>
      <c r="E52" s="624"/>
      <c r="F52" s="625"/>
      <c r="G52" s="626"/>
      <c r="H52" s="627">
        <v>0</v>
      </c>
      <c r="I52" s="588">
        <v>0</v>
      </c>
      <c r="J52" s="628"/>
      <c r="K52" s="629"/>
      <c r="L52" s="630">
        <v>1</v>
      </c>
      <c r="M52" s="631">
        <v>84343</v>
      </c>
      <c r="N52" s="632"/>
      <c r="O52" s="632">
        <f t="shared" si="146"/>
        <v>0</v>
      </c>
      <c r="P52" s="633"/>
      <c r="Q52" s="634"/>
      <c r="R52" s="634"/>
      <c r="S52" s="634"/>
      <c r="T52" s="634"/>
      <c r="U52" s="634"/>
      <c r="V52" s="634"/>
      <c r="W52" s="634"/>
      <c r="X52" s="634"/>
      <c r="Y52" s="557">
        <f t="shared" si="140"/>
        <v>0</v>
      </c>
      <c r="Z52" s="557">
        <f t="shared" si="141"/>
        <v>0</v>
      </c>
      <c r="AA52" s="557">
        <f t="shared" si="142"/>
        <v>0</v>
      </c>
      <c r="AB52" s="634"/>
      <c r="AC52" s="634"/>
      <c r="AD52" s="634"/>
      <c r="AE52" s="634"/>
      <c r="AF52" s="634"/>
      <c r="AG52" s="634"/>
      <c r="AH52" s="635"/>
      <c r="AI52" s="636">
        <f t="shared" si="147"/>
        <v>0</v>
      </c>
      <c r="AJ52" s="637">
        <f t="shared" si="148"/>
        <v>0</v>
      </c>
      <c r="AK52" s="638"/>
      <c r="AL52" s="639">
        <f t="shared" si="149"/>
        <v>0</v>
      </c>
      <c r="AM52" s="640"/>
      <c r="AN52" s="641">
        <f t="shared" si="150"/>
        <v>0</v>
      </c>
      <c r="AO52" s="642">
        <f t="shared" si="151"/>
        <v>0</v>
      </c>
      <c r="AP52" s="643">
        <f t="shared" si="152"/>
        <v>0</v>
      </c>
      <c r="AQ52" s="644">
        <f t="shared" si="153"/>
        <v>0</v>
      </c>
      <c r="AR52" s="644">
        <f t="shared" si="154"/>
        <v>0</v>
      </c>
      <c r="AS52" s="644">
        <f t="shared" si="155"/>
        <v>0</v>
      </c>
      <c r="AT52" s="644"/>
      <c r="AU52" s="645"/>
      <c r="AV52" s="644">
        <f t="shared" si="156"/>
        <v>0</v>
      </c>
      <c r="AW52" s="646"/>
      <c r="AX52" s="637">
        <f t="shared" si="157"/>
        <v>0</v>
      </c>
      <c r="AY52" s="637">
        <f t="shared" si="158"/>
        <v>0</v>
      </c>
      <c r="BA52" s="564">
        <v>1</v>
      </c>
      <c r="BB52" s="648"/>
      <c r="BC52" s="686">
        <f t="shared" si="143"/>
        <v>0</v>
      </c>
      <c r="BD52" s="687">
        <f t="shared" si="144"/>
        <v>0</v>
      </c>
      <c r="BE52" s="688">
        <f t="shared" si="145"/>
        <v>0</v>
      </c>
      <c r="BF52" s="731">
        <f t="shared" si="6"/>
        <v>-2500</v>
      </c>
      <c r="BG52" s="689"/>
      <c r="BH52" s="648"/>
      <c r="BI52" s="649"/>
      <c r="BJ52" s="649"/>
      <c r="BK52" s="650"/>
      <c r="BL52" s="650"/>
      <c r="BM52" s="388"/>
      <c r="BN52" s="388"/>
      <c r="BO52" s="565">
        <f t="shared" si="7"/>
        <v>0</v>
      </c>
      <c r="BP52" s="651"/>
      <c r="BQ52" s="649"/>
      <c r="BR52" s="652"/>
      <c r="BS52" s="653"/>
      <c r="BT52" s="652"/>
      <c r="BU52" s="678">
        <f t="shared" si="159"/>
        <v>0</v>
      </c>
      <c r="BV52" s="675">
        <f t="shared" si="160"/>
        <v>0</v>
      </c>
      <c r="BW52" s="646"/>
      <c r="BX52" s="654">
        <f t="shared" si="161"/>
        <v>0</v>
      </c>
      <c r="BY52" s="654">
        <f t="shared" si="162"/>
        <v>0</v>
      </c>
      <c r="BZ52" s="655">
        <f t="shared" si="163"/>
        <v>0</v>
      </c>
      <c r="CA52" s="655">
        <f t="shared" si="164"/>
        <v>0</v>
      </c>
      <c r="CC52" s="656">
        <f t="shared" si="165"/>
        <v>0</v>
      </c>
      <c r="CD52" s="657">
        <f t="shared" si="166"/>
        <v>0</v>
      </c>
      <c r="CE52" s="658"/>
      <c r="CF52" s="659">
        <f t="shared" si="167"/>
        <v>0</v>
      </c>
      <c r="CG52" s="660">
        <f t="shared" si="168"/>
        <v>0</v>
      </c>
      <c r="CJ52" s="661">
        <f t="shared" si="169"/>
        <v>0</v>
      </c>
      <c r="CK52" s="662">
        <f t="shared" si="170"/>
        <v>0</v>
      </c>
      <c r="CL52" s="663"/>
      <c r="CM52" s="664">
        <f t="shared" si="171"/>
        <v>0</v>
      </c>
      <c r="CN52" s="665">
        <f t="shared" si="172"/>
        <v>0</v>
      </c>
      <c r="CO52" s="663"/>
    </row>
    <row r="53" spans="1:93" s="647" customFormat="1" ht="30" customHeight="1" thickBot="1" x14ac:dyDescent="0.35">
      <c r="A53" s="729">
        <v>46</v>
      </c>
      <c r="B53" s="582"/>
      <c r="C53" s="623"/>
      <c r="D53" s="624"/>
      <c r="E53" s="624"/>
      <c r="F53" s="625"/>
      <c r="G53" s="626"/>
      <c r="H53" s="627">
        <v>0</v>
      </c>
      <c r="I53" s="588">
        <v>0</v>
      </c>
      <c r="J53" s="628"/>
      <c r="K53" s="629"/>
      <c r="L53" s="630">
        <v>1</v>
      </c>
      <c r="M53" s="631">
        <v>84343</v>
      </c>
      <c r="N53" s="632"/>
      <c r="O53" s="632">
        <f t="shared" si="146"/>
        <v>0</v>
      </c>
      <c r="P53" s="633"/>
      <c r="Q53" s="634"/>
      <c r="R53" s="634"/>
      <c r="S53" s="634"/>
      <c r="T53" s="634"/>
      <c r="U53" s="634"/>
      <c r="V53" s="634"/>
      <c r="W53" s="634"/>
      <c r="X53" s="634"/>
      <c r="Y53" s="557">
        <f t="shared" si="140"/>
        <v>0</v>
      </c>
      <c r="Z53" s="557">
        <f t="shared" si="141"/>
        <v>0</v>
      </c>
      <c r="AA53" s="557">
        <f t="shared" si="142"/>
        <v>0</v>
      </c>
      <c r="AB53" s="634"/>
      <c r="AC53" s="634"/>
      <c r="AD53" s="634"/>
      <c r="AE53" s="634"/>
      <c r="AF53" s="634"/>
      <c r="AG53" s="634"/>
      <c r="AH53" s="635"/>
      <c r="AI53" s="636">
        <f t="shared" si="147"/>
        <v>0</v>
      </c>
      <c r="AJ53" s="637">
        <f t="shared" si="148"/>
        <v>0</v>
      </c>
      <c r="AK53" s="638"/>
      <c r="AL53" s="639">
        <f t="shared" si="149"/>
        <v>0</v>
      </c>
      <c r="AM53" s="640"/>
      <c r="AN53" s="641">
        <f t="shared" si="150"/>
        <v>0</v>
      </c>
      <c r="AO53" s="642">
        <f t="shared" si="151"/>
        <v>0</v>
      </c>
      <c r="AP53" s="643">
        <f t="shared" si="152"/>
        <v>0</v>
      </c>
      <c r="AQ53" s="644">
        <f t="shared" si="153"/>
        <v>0</v>
      </c>
      <c r="AR53" s="644">
        <f t="shared" si="154"/>
        <v>0</v>
      </c>
      <c r="AS53" s="644">
        <f t="shared" si="155"/>
        <v>0</v>
      </c>
      <c r="AT53" s="644"/>
      <c r="AU53" s="645"/>
      <c r="AV53" s="644">
        <f t="shared" si="156"/>
        <v>0</v>
      </c>
      <c r="AW53" s="646"/>
      <c r="AX53" s="637">
        <f t="shared" si="157"/>
        <v>0</v>
      </c>
      <c r="AY53" s="637">
        <f t="shared" si="158"/>
        <v>0</v>
      </c>
      <c r="BA53" s="564">
        <v>1</v>
      </c>
      <c r="BB53" s="648"/>
      <c r="BC53" s="686">
        <f t="shared" si="143"/>
        <v>0</v>
      </c>
      <c r="BD53" s="687">
        <f t="shared" si="144"/>
        <v>0</v>
      </c>
      <c r="BE53" s="688">
        <f t="shared" si="145"/>
        <v>0</v>
      </c>
      <c r="BF53" s="731">
        <f t="shared" si="6"/>
        <v>-2500</v>
      </c>
      <c r="BG53" s="689"/>
      <c r="BH53" s="648"/>
      <c r="BI53" s="649"/>
      <c r="BJ53" s="649"/>
      <c r="BK53" s="650"/>
      <c r="BL53" s="650"/>
      <c r="BM53" s="388"/>
      <c r="BN53" s="388"/>
      <c r="BO53" s="565">
        <f t="shared" si="7"/>
        <v>0</v>
      </c>
      <c r="BP53" s="651"/>
      <c r="BQ53" s="649"/>
      <c r="BR53" s="652"/>
      <c r="BS53" s="653"/>
      <c r="BT53" s="652"/>
      <c r="BU53" s="678">
        <f t="shared" si="159"/>
        <v>0</v>
      </c>
      <c r="BV53" s="675">
        <f t="shared" si="160"/>
        <v>0</v>
      </c>
      <c r="BW53" s="646"/>
      <c r="BX53" s="654">
        <f t="shared" si="161"/>
        <v>0</v>
      </c>
      <c r="BY53" s="654">
        <f t="shared" si="162"/>
        <v>0</v>
      </c>
      <c r="BZ53" s="655">
        <f t="shared" si="163"/>
        <v>0</v>
      </c>
      <c r="CA53" s="655">
        <f t="shared" si="164"/>
        <v>0</v>
      </c>
      <c r="CC53" s="656">
        <f t="shared" si="165"/>
        <v>0</v>
      </c>
      <c r="CD53" s="657">
        <f t="shared" si="166"/>
        <v>0</v>
      </c>
      <c r="CE53" s="658"/>
      <c r="CF53" s="659">
        <f t="shared" si="167"/>
        <v>0</v>
      </c>
      <c r="CG53" s="660">
        <f t="shared" si="168"/>
        <v>0</v>
      </c>
      <c r="CJ53" s="661">
        <f t="shared" si="169"/>
        <v>0</v>
      </c>
      <c r="CK53" s="662">
        <f t="shared" si="170"/>
        <v>0</v>
      </c>
      <c r="CL53" s="663"/>
      <c r="CM53" s="664">
        <f t="shared" si="171"/>
        <v>0</v>
      </c>
      <c r="CN53" s="665">
        <f t="shared" si="172"/>
        <v>0</v>
      </c>
      <c r="CO53" s="663"/>
    </row>
    <row r="54" spans="1:93" s="647" customFormat="1" ht="30" customHeight="1" thickBot="1" x14ac:dyDescent="0.35">
      <c r="A54" s="729">
        <v>47</v>
      </c>
      <c r="B54" s="582"/>
      <c r="C54" s="623"/>
      <c r="D54" s="624"/>
      <c r="E54" s="624"/>
      <c r="F54" s="625"/>
      <c r="G54" s="626"/>
      <c r="H54" s="627">
        <v>0</v>
      </c>
      <c r="I54" s="588">
        <v>0</v>
      </c>
      <c r="J54" s="628"/>
      <c r="K54" s="629"/>
      <c r="L54" s="630">
        <v>1</v>
      </c>
      <c r="M54" s="631">
        <v>84343</v>
      </c>
      <c r="N54" s="632"/>
      <c r="O54" s="632">
        <f t="shared" si="146"/>
        <v>0</v>
      </c>
      <c r="P54" s="633"/>
      <c r="Q54" s="634"/>
      <c r="R54" s="634"/>
      <c r="S54" s="634"/>
      <c r="T54" s="634"/>
      <c r="U54" s="634"/>
      <c r="V54" s="634"/>
      <c r="W54" s="634"/>
      <c r="X54" s="634"/>
      <c r="Y54" s="557">
        <f t="shared" si="140"/>
        <v>0</v>
      </c>
      <c r="Z54" s="557">
        <f t="shared" si="141"/>
        <v>0</v>
      </c>
      <c r="AA54" s="557">
        <f t="shared" si="142"/>
        <v>0</v>
      </c>
      <c r="AB54" s="634"/>
      <c r="AC54" s="634"/>
      <c r="AD54" s="634"/>
      <c r="AE54" s="634"/>
      <c r="AF54" s="634"/>
      <c r="AG54" s="634"/>
      <c r="AH54" s="635"/>
      <c r="AI54" s="636">
        <f t="shared" si="147"/>
        <v>0</v>
      </c>
      <c r="AJ54" s="637">
        <f t="shared" si="148"/>
        <v>0</v>
      </c>
      <c r="AK54" s="638"/>
      <c r="AL54" s="639">
        <f t="shared" si="149"/>
        <v>0</v>
      </c>
      <c r="AM54" s="640"/>
      <c r="AN54" s="641">
        <f t="shared" si="150"/>
        <v>0</v>
      </c>
      <c r="AO54" s="642">
        <f t="shared" si="151"/>
        <v>0</v>
      </c>
      <c r="AP54" s="643">
        <f t="shared" si="152"/>
        <v>0</v>
      </c>
      <c r="AQ54" s="644">
        <f t="shared" si="153"/>
        <v>0</v>
      </c>
      <c r="AR54" s="644">
        <f t="shared" si="154"/>
        <v>0</v>
      </c>
      <c r="AS54" s="644">
        <f t="shared" si="155"/>
        <v>0</v>
      </c>
      <c r="AT54" s="644"/>
      <c r="AU54" s="645"/>
      <c r="AV54" s="644">
        <f t="shared" si="156"/>
        <v>0</v>
      </c>
      <c r="AW54" s="646"/>
      <c r="AX54" s="637">
        <f t="shared" si="157"/>
        <v>0</v>
      </c>
      <c r="AY54" s="637">
        <f t="shared" si="158"/>
        <v>0</v>
      </c>
      <c r="BA54" s="564">
        <v>1</v>
      </c>
      <c r="BB54" s="648"/>
      <c r="BC54" s="686">
        <f t="shared" si="143"/>
        <v>0</v>
      </c>
      <c r="BD54" s="687">
        <f t="shared" si="144"/>
        <v>0</v>
      </c>
      <c r="BE54" s="688">
        <f t="shared" si="145"/>
        <v>0</v>
      </c>
      <c r="BF54" s="731">
        <f t="shared" si="6"/>
        <v>-2500</v>
      </c>
      <c r="BG54" s="689"/>
      <c r="BH54" s="648"/>
      <c r="BI54" s="649"/>
      <c r="BJ54" s="649"/>
      <c r="BK54" s="650"/>
      <c r="BL54" s="650"/>
      <c r="BM54" s="388"/>
      <c r="BN54" s="388"/>
      <c r="BO54" s="565">
        <f t="shared" si="7"/>
        <v>0</v>
      </c>
      <c r="BP54" s="651"/>
      <c r="BQ54" s="649"/>
      <c r="BR54" s="652"/>
      <c r="BS54" s="653"/>
      <c r="BT54" s="652"/>
      <c r="BU54" s="678">
        <f t="shared" si="159"/>
        <v>0</v>
      </c>
      <c r="BV54" s="675">
        <f t="shared" si="160"/>
        <v>0</v>
      </c>
      <c r="BW54" s="646"/>
      <c r="BX54" s="654">
        <f t="shared" si="161"/>
        <v>0</v>
      </c>
      <c r="BY54" s="654">
        <f t="shared" si="162"/>
        <v>0</v>
      </c>
      <c r="BZ54" s="655">
        <f t="shared" si="163"/>
        <v>0</v>
      </c>
      <c r="CA54" s="655">
        <f t="shared" si="164"/>
        <v>0</v>
      </c>
      <c r="CC54" s="656">
        <f t="shared" si="165"/>
        <v>0</v>
      </c>
      <c r="CD54" s="657">
        <f t="shared" si="166"/>
        <v>0</v>
      </c>
      <c r="CE54" s="658"/>
      <c r="CF54" s="659">
        <f t="shared" si="167"/>
        <v>0</v>
      </c>
      <c r="CG54" s="660">
        <f t="shared" si="168"/>
        <v>0</v>
      </c>
      <c r="CJ54" s="661">
        <f t="shared" si="169"/>
        <v>0</v>
      </c>
      <c r="CK54" s="662">
        <f t="shared" si="170"/>
        <v>0</v>
      </c>
      <c r="CL54" s="663"/>
      <c r="CM54" s="664">
        <f t="shared" si="171"/>
        <v>0</v>
      </c>
      <c r="CN54" s="665">
        <f t="shared" si="172"/>
        <v>0</v>
      </c>
      <c r="CO54" s="663"/>
    </row>
    <row r="55" spans="1:93" s="647" customFormat="1" ht="30" customHeight="1" thickBot="1" x14ac:dyDescent="0.35">
      <c r="A55" s="729">
        <v>48</v>
      </c>
      <c r="B55" s="582"/>
      <c r="C55" s="623"/>
      <c r="D55" s="624"/>
      <c r="E55" s="624"/>
      <c r="F55" s="625"/>
      <c r="G55" s="626"/>
      <c r="H55" s="627">
        <v>0</v>
      </c>
      <c r="I55" s="588">
        <v>0</v>
      </c>
      <c r="J55" s="628"/>
      <c r="K55" s="629"/>
      <c r="L55" s="630">
        <v>1</v>
      </c>
      <c r="M55" s="631">
        <v>84343</v>
      </c>
      <c r="N55" s="632"/>
      <c r="O55" s="632">
        <f t="shared" si="146"/>
        <v>0</v>
      </c>
      <c r="P55" s="633"/>
      <c r="Q55" s="634"/>
      <c r="R55" s="634"/>
      <c r="S55" s="634"/>
      <c r="T55" s="634"/>
      <c r="U55" s="634"/>
      <c r="V55" s="634"/>
      <c r="W55" s="634"/>
      <c r="X55" s="634"/>
      <c r="Y55" s="557">
        <f t="shared" si="140"/>
        <v>0</v>
      </c>
      <c r="Z55" s="557">
        <f t="shared" si="141"/>
        <v>0</v>
      </c>
      <c r="AA55" s="557">
        <f t="shared" si="142"/>
        <v>0</v>
      </c>
      <c r="AB55" s="634"/>
      <c r="AC55" s="634"/>
      <c r="AD55" s="634"/>
      <c r="AE55" s="634"/>
      <c r="AF55" s="634"/>
      <c r="AG55" s="634"/>
      <c r="AH55" s="635"/>
      <c r="AI55" s="636">
        <f t="shared" si="147"/>
        <v>0</v>
      </c>
      <c r="AJ55" s="637">
        <f t="shared" si="148"/>
        <v>0</v>
      </c>
      <c r="AK55" s="638"/>
      <c r="AL55" s="639">
        <f t="shared" si="149"/>
        <v>0</v>
      </c>
      <c r="AM55" s="640"/>
      <c r="AN55" s="641">
        <f t="shared" si="150"/>
        <v>0</v>
      </c>
      <c r="AO55" s="642">
        <f t="shared" si="151"/>
        <v>0</v>
      </c>
      <c r="AP55" s="643">
        <f t="shared" si="152"/>
        <v>0</v>
      </c>
      <c r="AQ55" s="644">
        <f t="shared" si="153"/>
        <v>0</v>
      </c>
      <c r="AR55" s="644">
        <f t="shared" si="154"/>
        <v>0</v>
      </c>
      <c r="AS55" s="644">
        <f t="shared" si="155"/>
        <v>0</v>
      </c>
      <c r="AT55" s="644"/>
      <c r="AU55" s="645"/>
      <c r="AV55" s="644">
        <f t="shared" si="156"/>
        <v>0</v>
      </c>
      <c r="AW55" s="646"/>
      <c r="AX55" s="637">
        <f t="shared" si="157"/>
        <v>0</v>
      </c>
      <c r="AY55" s="637">
        <f t="shared" si="158"/>
        <v>0</v>
      </c>
      <c r="BA55" s="564">
        <v>1</v>
      </c>
      <c r="BB55" s="648"/>
      <c r="BC55" s="686">
        <f t="shared" si="143"/>
        <v>0</v>
      </c>
      <c r="BD55" s="687">
        <f t="shared" si="144"/>
        <v>0</v>
      </c>
      <c r="BE55" s="688">
        <f t="shared" si="145"/>
        <v>0</v>
      </c>
      <c r="BF55" s="731">
        <f t="shared" si="6"/>
        <v>-2500</v>
      </c>
      <c r="BG55" s="689"/>
      <c r="BH55" s="648"/>
      <c r="BI55" s="649"/>
      <c r="BJ55" s="649"/>
      <c r="BK55" s="650"/>
      <c r="BL55" s="650"/>
      <c r="BM55" s="388"/>
      <c r="BN55" s="388"/>
      <c r="BO55" s="565">
        <f t="shared" si="7"/>
        <v>0</v>
      </c>
      <c r="BP55" s="651"/>
      <c r="BQ55" s="649"/>
      <c r="BR55" s="652"/>
      <c r="BS55" s="653"/>
      <c r="BT55" s="652"/>
      <c r="BU55" s="678">
        <f t="shared" si="159"/>
        <v>0</v>
      </c>
      <c r="BV55" s="675">
        <f t="shared" si="160"/>
        <v>0</v>
      </c>
      <c r="BW55" s="646"/>
      <c r="BX55" s="654">
        <f t="shared" si="161"/>
        <v>0</v>
      </c>
      <c r="BY55" s="654">
        <f t="shared" si="162"/>
        <v>0</v>
      </c>
      <c r="BZ55" s="655">
        <f t="shared" si="163"/>
        <v>0</v>
      </c>
      <c r="CA55" s="655">
        <f t="shared" si="164"/>
        <v>0</v>
      </c>
      <c r="CC55" s="656">
        <f t="shared" si="165"/>
        <v>0</v>
      </c>
      <c r="CD55" s="657">
        <f t="shared" si="166"/>
        <v>0</v>
      </c>
      <c r="CE55" s="658"/>
      <c r="CF55" s="659">
        <f t="shared" si="167"/>
        <v>0</v>
      </c>
      <c r="CG55" s="660">
        <f t="shared" si="168"/>
        <v>0</v>
      </c>
      <c r="CJ55" s="661">
        <f t="shared" si="169"/>
        <v>0</v>
      </c>
      <c r="CK55" s="662">
        <f t="shared" si="170"/>
        <v>0</v>
      </c>
      <c r="CL55" s="663"/>
      <c r="CM55" s="664">
        <f t="shared" si="171"/>
        <v>0</v>
      </c>
      <c r="CN55" s="665">
        <f t="shared" si="172"/>
        <v>0</v>
      </c>
      <c r="CO55" s="663"/>
    </row>
    <row r="56" spans="1:93" s="647" customFormat="1" ht="30" customHeight="1" thickBot="1" x14ac:dyDescent="0.35">
      <c r="A56" s="729">
        <v>49</v>
      </c>
      <c r="B56" s="582"/>
      <c r="C56" s="623"/>
      <c r="D56" s="624"/>
      <c r="E56" s="624"/>
      <c r="F56" s="625"/>
      <c r="G56" s="626"/>
      <c r="H56" s="627">
        <v>0</v>
      </c>
      <c r="I56" s="588">
        <v>0</v>
      </c>
      <c r="J56" s="628"/>
      <c r="K56" s="629"/>
      <c r="L56" s="630">
        <v>1</v>
      </c>
      <c r="M56" s="631">
        <v>84343</v>
      </c>
      <c r="N56" s="632"/>
      <c r="O56" s="632">
        <f t="shared" si="146"/>
        <v>0</v>
      </c>
      <c r="P56" s="633"/>
      <c r="Q56" s="634"/>
      <c r="R56" s="634"/>
      <c r="S56" s="634"/>
      <c r="T56" s="634"/>
      <c r="U56" s="634"/>
      <c r="V56" s="634"/>
      <c r="W56" s="634"/>
      <c r="X56" s="634"/>
      <c r="Y56" s="557">
        <f t="shared" si="140"/>
        <v>0</v>
      </c>
      <c r="Z56" s="557">
        <f t="shared" si="141"/>
        <v>0</v>
      </c>
      <c r="AA56" s="557">
        <f t="shared" si="142"/>
        <v>0</v>
      </c>
      <c r="AB56" s="634"/>
      <c r="AC56" s="634"/>
      <c r="AD56" s="634"/>
      <c r="AE56" s="634"/>
      <c r="AF56" s="634"/>
      <c r="AG56" s="634"/>
      <c r="AH56" s="635"/>
      <c r="AI56" s="636">
        <f t="shared" si="147"/>
        <v>0</v>
      </c>
      <c r="AJ56" s="637">
        <f t="shared" si="148"/>
        <v>0</v>
      </c>
      <c r="AK56" s="638"/>
      <c r="AL56" s="639">
        <f t="shared" si="149"/>
        <v>0</v>
      </c>
      <c r="AM56" s="640"/>
      <c r="AN56" s="641">
        <f t="shared" si="150"/>
        <v>0</v>
      </c>
      <c r="AO56" s="642">
        <f t="shared" si="151"/>
        <v>0</v>
      </c>
      <c r="AP56" s="643">
        <f t="shared" si="152"/>
        <v>0</v>
      </c>
      <c r="AQ56" s="644">
        <f t="shared" si="153"/>
        <v>0</v>
      </c>
      <c r="AR56" s="644">
        <f t="shared" si="154"/>
        <v>0</v>
      </c>
      <c r="AS56" s="644">
        <f t="shared" si="155"/>
        <v>0</v>
      </c>
      <c r="AT56" s="644"/>
      <c r="AU56" s="645"/>
      <c r="AV56" s="644">
        <f t="shared" si="156"/>
        <v>0</v>
      </c>
      <c r="AW56" s="646"/>
      <c r="AX56" s="637">
        <f t="shared" si="157"/>
        <v>0</v>
      </c>
      <c r="AY56" s="637">
        <f t="shared" si="158"/>
        <v>0</v>
      </c>
      <c r="BA56" s="564">
        <v>1</v>
      </c>
      <c r="BB56" s="648"/>
      <c r="BC56" s="686">
        <f t="shared" si="143"/>
        <v>0</v>
      </c>
      <c r="BD56" s="687">
        <f t="shared" si="144"/>
        <v>0</v>
      </c>
      <c r="BE56" s="688">
        <f t="shared" si="145"/>
        <v>0</v>
      </c>
      <c r="BF56" s="731">
        <f t="shared" si="6"/>
        <v>-2500</v>
      </c>
      <c r="BG56" s="689"/>
      <c r="BH56" s="648"/>
      <c r="BI56" s="649"/>
      <c r="BJ56" s="649"/>
      <c r="BK56" s="650"/>
      <c r="BL56" s="650"/>
      <c r="BM56" s="388"/>
      <c r="BN56" s="388"/>
      <c r="BO56" s="565">
        <f t="shared" si="7"/>
        <v>0</v>
      </c>
      <c r="BP56" s="651"/>
      <c r="BQ56" s="649"/>
      <c r="BR56" s="652"/>
      <c r="BS56" s="653"/>
      <c r="BT56" s="652"/>
      <c r="BU56" s="678">
        <f t="shared" si="159"/>
        <v>0</v>
      </c>
      <c r="BV56" s="675">
        <f t="shared" si="160"/>
        <v>0</v>
      </c>
      <c r="BW56" s="646"/>
      <c r="BX56" s="654">
        <f t="shared" si="161"/>
        <v>0</v>
      </c>
      <c r="BY56" s="654">
        <f t="shared" si="162"/>
        <v>0</v>
      </c>
      <c r="BZ56" s="655">
        <f t="shared" si="163"/>
        <v>0</v>
      </c>
      <c r="CA56" s="655">
        <f t="shared" si="164"/>
        <v>0</v>
      </c>
      <c r="CC56" s="656">
        <f t="shared" si="165"/>
        <v>0</v>
      </c>
      <c r="CD56" s="657">
        <f t="shared" si="166"/>
        <v>0</v>
      </c>
      <c r="CE56" s="658"/>
      <c r="CF56" s="659">
        <f t="shared" si="167"/>
        <v>0</v>
      </c>
      <c r="CG56" s="660">
        <f t="shared" si="168"/>
        <v>0</v>
      </c>
      <c r="CJ56" s="661">
        <f t="shared" si="169"/>
        <v>0</v>
      </c>
      <c r="CK56" s="662">
        <f t="shared" si="170"/>
        <v>0</v>
      </c>
      <c r="CL56" s="663"/>
      <c r="CM56" s="664">
        <f t="shared" si="171"/>
        <v>0</v>
      </c>
      <c r="CN56" s="665">
        <f t="shared" si="172"/>
        <v>0</v>
      </c>
      <c r="CO56" s="663"/>
    </row>
    <row r="57" spans="1:93" s="647" customFormat="1" ht="30" customHeight="1" thickBot="1" x14ac:dyDescent="0.35">
      <c r="A57" s="729">
        <v>50</v>
      </c>
      <c r="B57" s="582"/>
      <c r="C57" s="623"/>
      <c r="D57" s="624"/>
      <c r="E57" s="624"/>
      <c r="F57" s="625"/>
      <c r="G57" s="626"/>
      <c r="H57" s="627">
        <v>0</v>
      </c>
      <c r="I57" s="588">
        <v>0</v>
      </c>
      <c r="J57" s="628"/>
      <c r="K57" s="629"/>
      <c r="L57" s="630">
        <v>1</v>
      </c>
      <c r="M57" s="631">
        <v>84343</v>
      </c>
      <c r="N57" s="632"/>
      <c r="O57" s="632">
        <f>N57/655.957</f>
        <v>0</v>
      </c>
      <c r="P57" s="633"/>
      <c r="Q57" s="634"/>
      <c r="R57" s="634"/>
      <c r="S57" s="634"/>
      <c r="T57" s="634"/>
      <c r="U57" s="634"/>
      <c r="V57" s="634"/>
      <c r="W57" s="634"/>
      <c r="X57" s="634"/>
      <c r="Y57" s="557">
        <f t="shared" si="140"/>
        <v>0</v>
      </c>
      <c r="Z57" s="557">
        <f t="shared" si="141"/>
        <v>0</v>
      </c>
      <c r="AA57" s="557">
        <f t="shared" si="142"/>
        <v>0</v>
      </c>
      <c r="AB57" s="634"/>
      <c r="AC57" s="634"/>
      <c r="AD57" s="634"/>
      <c r="AE57" s="634"/>
      <c r="AF57" s="634"/>
      <c r="AG57" s="634"/>
      <c r="AH57" s="635"/>
      <c r="AI57" s="636">
        <f>SUM(N57,Q57:AG57)*L57</f>
        <v>0</v>
      </c>
      <c r="AJ57" s="637">
        <f>AI57/655.957</f>
        <v>0</v>
      </c>
      <c r="AK57" s="638"/>
      <c r="AL57" s="639">
        <f>IF(AI57&gt;1200000,48000,AI57*0.04)</f>
        <v>0</v>
      </c>
      <c r="AM57" s="640"/>
      <c r="AN57" s="641">
        <f>IF(AI57&gt;1200000,96000,AI57*0.08)</f>
        <v>0</v>
      </c>
      <c r="AO57" s="642">
        <f>IF(AI57&gt;600000,600000*12.28%,AI57*12.28%)</f>
        <v>0</v>
      </c>
      <c r="AP57" s="643">
        <f>IF(AI57&gt;600000,600000*2.25%,AI57*2.25%)*0</f>
        <v>0</v>
      </c>
      <c r="AQ57" s="644">
        <f>AI57*4.5%</f>
        <v>0</v>
      </c>
      <c r="AR57" s="644">
        <f>AI57*3%</f>
        <v>0</v>
      </c>
      <c r="AS57" s="644">
        <f>AI57*10%*0</f>
        <v>0</v>
      </c>
      <c r="AT57" s="644"/>
      <c r="AU57" s="645"/>
      <c r="AV57" s="644">
        <f>SUM(AN57:AU57)</f>
        <v>0</v>
      </c>
      <c r="AW57" s="646"/>
      <c r="AX57" s="637">
        <f>AI57-AL57</f>
        <v>0</v>
      </c>
      <c r="AY57" s="637">
        <f>BC57/655.957</f>
        <v>0</v>
      </c>
      <c r="BA57" s="564">
        <v>1</v>
      </c>
      <c r="BB57" s="648"/>
      <c r="BC57" s="686">
        <f t="shared" si="143"/>
        <v>0</v>
      </c>
      <c r="BD57" s="687">
        <f t="shared" si="144"/>
        <v>0</v>
      </c>
      <c r="BE57" s="688">
        <f t="shared" si="145"/>
        <v>0</v>
      </c>
      <c r="BF57" s="731">
        <f t="shared" si="6"/>
        <v>-2500</v>
      </c>
      <c r="BG57" s="689"/>
      <c r="BH57" s="648"/>
      <c r="BI57" s="649"/>
      <c r="BJ57" s="649"/>
      <c r="BK57" s="650"/>
      <c r="BL57" s="650"/>
      <c r="BM57" s="388"/>
      <c r="BN57" s="388"/>
      <c r="BO57" s="565">
        <f t="shared" si="7"/>
        <v>0</v>
      </c>
      <c r="BP57" s="651"/>
      <c r="BQ57" s="649"/>
      <c r="BR57" s="652"/>
      <c r="BS57" s="653"/>
      <c r="BT57" s="652"/>
      <c r="BU57" s="678">
        <f>AX57-BE57+SUM(BI57:BQ57)-BS57-BG57</f>
        <v>0</v>
      </c>
      <c r="BV57" s="675">
        <f>+BU57/655.957</f>
        <v>0</v>
      </c>
      <c r="BW57" s="646"/>
      <c r="BX57" s="654">
        <f t="shared" si="161"/>
        <v>0</v>
      </c>
      <c r="BY57" s="654">
        <f>+BX57/655.957</f>
        <v>0</v>
      </c>
      <c r="BZ57" s="655">
        <f>(BX57/12)+BU57</f>
        <v>0</v>
      </c>
      <c r="CA57" s="655">
        <f>+BZ57/655.957</f>
        <v>0</v>
      </c>
      <c r="CC57" s="656">
        <f>((N57*13/12)*35%)/12</f>
        <v>0</v>
      </c>
      <c r="CD57" s="657">
        <f>+CC57/655.957</f>
        <v>0</v>
      </c>
      <c r="CE57" s="658"/>
      <c r="CF57" s="659">
        <f>AI57*0.02</f>
        <v>0</v>
      </c>
      <c r="CG57" s="660">
        <f>CF57/655.957</f>
        <v>0</v>
      </c>
      <c r="CJ57" s="661">
        <f>(AI57+AV57+CC57+CF57)*(13/12)+SUM(BI57:BQ57)</f>
        <v>0</v>
      </c>
      <c r="CK57" s="662">
        <f>CJ57/655.957</f>
        <v>0</v>
      </c>
      <c r="CL57" s="663"/>
      <c r="CM57" s="664">
        <f>CJ57*12</f>
        <v>0</v>
      </c>
      <c r="CN57" s="665">
        <f>CM57/655.957</f>
        <v>0</v>
      </c>
      <c r="CO57" s="663"/>
    </row>
    <row r="58" spans="1:93" s="434" customFormat="1" ht="30" customHeight="1" thickBot="1" x14ac:dyDescent="0.35">
      <c r="A58" s="547">
        <v>51</v>
      </c>
      <c r="B58" s="548"/>
      <c r="C58" s="549"/>
      <c r="D58" s="550"/>
      <c r="E58" s="550"/>
      <c r="F58" s="551"/>
      <c r="G58" s="437"/>
      <c r="H58" s="588">
        <v>0</v>
      </c>
      <c r="I58" s="588">
        <v>0</v>
      </c>
      <c r="J58" s="552"/>
      <c r="K58" s="553"/>
      <c r="L58" s="591">
        <v>1</v>
      </c>
      <c r="M58" s="554"/>
      <c r="N58" s="555"/>
      <c r="O58" s="555">
        <f>N58/655.957</f>
        <v>0</v>
      </c>
      <c r="P58" s="556"/>
      <c r="Q58" s="557"/>
      <c r="R58" s="557"/>
      <c r="S58" s="557"/>
      <c r="T58" s="557"/>
      <c r="U58" s="557"/>
      <c r="V58" s="557"/>
      <c r="W58" s="557"/>
      <c r="X58" s="557"/>
      <c r="Y58" s="557">
        <f>((N58+AB58)*10%)*0</f>
        <v>0</v>
      </c>
      <c r="Z58" s="557">
        <f>((O58+AC58)*25%)*0</f>
        <v>0</v>
      </c>
      <c r="AA58" s="557">
        <f>((P58+AD58)*50%)*0</f>
        <v>0</v>
      </c>
      <c r="AB58" s="557"/>
      <c r="AC58" s="557"/>
      <c r="AD58" s="557"/>
      <c r="AE58" s="557"/>
      <c r="AF58" s="557"/>
      <c r="AG58" s="557"/>
      <c r="AH58" s="558"/>
      <c r="AI58" s="559">
        <f>SUM(N58,Q58:AG58)*L58</f>
        <v>0</v>
      </c>
      <c r="AJ58" s="560">
        <f>AI58/655.957</f>
        <v>0</v>
      </c>
      <c r="AK58" s="561"/>
      <c r="AL58" s="545">
        <f>IF(AI58&gt;1200000,48000,AI58*0.04)</f>
        <v>0</v>
      </c>
      <c r="AM58" s="667"/>
      <c r="AN58" s="546">
        <f>IF(AI58&gt;1200000,96000,AI58*0.08)</f>
        <v>0</v>
      </c>
      <c r="AO58" s="562">
        <f>IF(AI58&gt;600000,600000*12.28%,AI58*12.28%)</f>
        <v>0</v>
      </c>
      <c r="AP58" s="562">
        <f>IF(AI58&gt;600000,600000*2.25%,AI58*2.25%)*0</f>
        <v>0</v>
      </c>
      <c r="AQ58" s="563">
        <f>AI58*4.5%</f>
        <v>0</v>
      </c>
      <c r="AR58" s="563">
        <f>AI58*3%</f>
        <v>0</v>
      </c>
      <c r="AS58" s="563">
        <f>AI58*10%*0</f>
        <v>0</v>
      </c>
      <c r="AT58" s="563"/>
      <c r="AU58" s="668"/>
      <c r="AV58" s="563">
        <f>SUM(AN58:AU58)</f>
        <v>0</v>
      </c>
      <c r="AW58" s="446"/>
      <c r="AX58" s="560">
        <f>AI58-AL58</f>
        <v>0</v>
      </c>
      <c r="AY58" s="560">
        <f>BC58/655.957</f>
        <v>0</v>
      </c>
      <c r="BA58" s="564">
        <v>1</v>
      </c>
      <c r="BB58" s="679"/>
      <c r="BC58" s="680">
        <f>((AI58*12)-(AL58*12))*80%</f>
        <v>0</v>
      </c>
      <c r="BD58" s="681">
        <f>BC58/BA58</f>
        <v>0</v>
      </c>
      <c r="BE58" s="682">
        <f>(IF(BD58&lt;464000,BA58*0.01*BD58,IF(BD58&lt;1000000,(4640+(BD58-464000)*0.1)*BA58,IF(BD58&lt;3000000,(4640+53600+(BD58-1000000)*0.25)*BA58,(4640+53600+500000+(BD58-3000000)*0.4)*BA58))))/12</f>
        <v>0</v>
      </c>
      <c r="BF58" s="731">
        <f t="shared" si="6"/>
        <v>-2500</v>
      </c>
      <c r="BG58" s="683"/>
      <c r="BH58" s="669"/>
      <c r="BI58" s="565"/>
      <c r="BJ58" s="388"/>
      <c r="BK58" s="607"/>
      <c r="BL58" s="388"/>
      <c r="BM58" s="388"/>
      <c r="BN58" s="388"/>
      <c r="BO58" s="565">
        <f t="shared" si="7"/>
        <v>0</v>
      </c>
      <c r="BP58" s="565"/>
      <c r="BQ58" s="565"/>
      <c r="BR58" s="670"/>
      <c r="BS58" s="583"/>
      <c r="BT58" s="671"/>
      <c r="BU58" s="676">
        <f>AX58-BE58+SUM(BI58:BQ58)-BS58-BG58</f>
        <v>0</v>
      </c>
      <c r="BV58" s="673">
        <f>+BU58/655.957</f>
        <v>0</v>
      </c>
      <c r="BW58" s="672"/>
      <c r="BX58" s="567">
        <f>(AI58-BI58-BJ58-BK58-BO58-BP58-BQ58)/12</f>
        <v>0</v>
      </c>
      <c r="BY58" s="567">
        <f>+BX58/655.957</f>
        <v>0</v>
      </c>
      <c r="BZ58" s="566">
        <f>(BX58/12)+BU58</f>
        <v>0</v>
      </c>
      <c r="CA58" s="566">
        <f>+BZ58/655.957</f>
        <v>0</v>
      </c>
      <c r="CC58" s="568">
        <f>((N58*13/12)*35%)/12</f>
        <v>0</v>
      </c>
      <c r="CD58" s="569">
        <f>+CC58/655.957</f>
        <v>0</v>
      </c>
      <c r="CE58" s="447"/>
      <c r="CF58" s="570">
        <f>AI58*0.02</f>
        <v>0</v>
      </c>
      <c r="CG58" s="571">
        <f>CF58/655.957</f>
        <v>0</v>
      </c>
      <c r="CJ58" s="572">
        <f>(AI58+AV58+CC58+CF58)*(13/12)+SUM(BI58:BQ58)</f>
        <v>0</v>
      </c>
      <c r="CK58" s="573">
        <f>CJ58/655.957</f>
        <v>0</v>
      </c>
      <c r="CL58" s="443"/>
      <c r="CM58" s="574">
        <f>CJ58*12</f>
        <v>0</v>
      </c>
      <c r="CN58" s="575">
        <f>CM58/655.957</f>
        <v>0</v>
      </c>
      <c r="CO58" s="443"/>
    </row>
    <row r="59" spans="1:93" s="387" customFormat="1" ht="30" customHeight="1" thickBot="1" x14ac:dyDescent="0.35">
      <c r="A59" s="547">
        <v>52</v>
      </c>
      <c r="B59" s="548"/>
      <c r="C59" s="584"/>
      <c r="D59" s="585"/>
      <c r="E59" s="585"/>
      <c r="F59" s="586"/>
      <c r="G59" s="587"/>
      <c r="H59" s="588">
        <v>0</v>
      </c>
      <c r="I59" s="588">
        <v>0</v>
      </c>
      <c r="J59" s="589"/>
      <c r="K59" s="590"/>
      <c r="L59" s="591">
        <v>1</v>
      </c>
      <c r="M59" s="592"/>
      <c r="N59" s="593"/>
      <c r="O59" s="593">
        <f>N59/655.957</f>
        <v>0</v>
      </c>
      <c r="P59" s="594"/>
      <c r="Q59" s="595"/>
      <c r="R59" s="595"/>
      <c r="S59" s="595"/>
      <c r="T59" s="595"/>
      <c r="U59" s="595"/>
      <c r="V59" s="595"/>
      <c r="W59" s="595"/>
      <c r="X59" s="595"/>
      <c r="Y59" s="557">
        <f t="shared" ref="Y59:Y67" si="173">((N59+AB59)*10%)*0</f>
        <v>0</v>
      </c>
      <c r="Z59" s="557">
        <f t="shared" ref="Z59:Z67" si="174">((O59+AC59)*25%)*0</f>
        <v>0</v>
      </c>
      <c r="AA59" s="557">
        <f t="shared" ref="AA59:AA67" si="175">((P59+AD59)*50%)*0</f>
        <v>0</v>
      </c>
      <c r="AB59" s="595"/>
      <c r="AC59" s="595"/>
      <c r="AD59" s="595"/>
      <c r="AE59" s="595"/>
      <c r="AF59" s="595"/>
      <c r="AG59" s="595"/>
      <c r="AH59" s="596"/>
      <c r="AI59" s="597">
        <f>SUM(N59,Q59:AG59)*L59</f>
        <v>0</v>
      </c>
      <c r="AJ59" s="598">
        <f>AI59/655.957</f>
        <v>0</v>
      </c>
      <c r="AK59" s="599"/>
      <c r="AL59" s="545">
        <f>IF(AI59&gt;1200000,48000,AI59*0.04)</f>
        <v>0</v>
      </c>
      <c r="AM59" s="600"/>
      <c r="AN59" s="546">
        <f>IF(AI59&gt;1200000,96000,AI59*0.08)</f>
        <v>0</v>
      </c>
      <c r="AO59" s="601">
        <f>IF(AI59&gt;600000,600000*12.28%,AI59*12.28%)</f>
        <v>0</v>
      </c>
      <c r="AP59" s="602">
        <f>IF(AI59&gt;600000,600000*2.25%,AI59*2.25%)*0</f>
        <v>0</v>
      </c>
      <c r="AQ59" s="603">
        <f>AI59*4.5%</f>
        <v>0</v>
      </c>
      <c r="AR59" s="603">
        <f>AI59*3%</f>
        <v>0</v>
      </c>
      <c r="AS59" s="603">
        <f>AI59*10%*0</f>
        <v>0</v>
      </c>
      <c r="AT59" s="603"/>
      <c r="AU59" s="604"/>
      <c r="AV59" s="603">
        <f>SUM(AN59:AU59)</f>
        <v>0</v>
      </c>
      <c r="AW59" s="605"/>
      <c r="AX59" s="598">
        <f>AI59-AL59</f>
        <v>0</v>
      </c>
      <c r="AY59" s="598">
        <f>BC59/655.957</f>
        <v>0</v>
      </c>
      <c r="BA59" s="564">
        <v>1</v>
      </c>
      <c r="BB59" s="606"/>
      <c r="BC59" s="684">
        <f t="shared" ref="BC59:BC67" si="176">((AI59*12)-(AL59*12))*80%</f>
        <v>0</v>
      </c>
      <c r="BD59" s="666">
        <f t="shared" ref="BD59:BD67" si="177">BC59/BA59</f>
        <v>0</v>
      </c>
      <c r="BE59" s="546">
        <f t="shared" ref="BE59:BE67" si="178">(IF(BD59&lt;464000,BA59*0.01*BD59,IF(BD59&lt;1000000,(4640+(BD59-464000)*0.1)*BA59,IF(BD59&lt;3000000,(4640+53600+(BD59-1000000)*0.25)*BA59,(4640+53600+500000+(BD59-3000000)*0.4)*BA59))))/12</f>
        <v>0</v>
      </c>
      <c r="BF59" s="731">
        <f t="shared" si="6"/>
        <v>-2500</v>
      </c>
      <c r="BG59" s="685"/>
      <c r="BH59" s="606"/>
      <c r="BI59" s="388"/>
      <c r="BJ59" s="388"/>
      <c r="BK59" s="607"/>
      <c r="BL59" s="607"/>
      <c r="BM59" s="388"/>
      <c r="BN59" s="388"/>
      <c r="BO59" s="565">
        <f t="shared" si="7"/>
        <v>0</v>
      </c>
      <c r="BP59" s="608"/>
      <c r="BQ59" s="388"/>
      <c r="BR59" s="609"/>
      <c r="BS59" s="610"/>
      <c r="BT59" s="609"/>
      <c r="BU59" s="677">
        <f>AX59-BE59+SUM(BI59:BQ59)-BS59-BG59</f>
        <v>0</v>
      </c>
      <c r="BV59" s="674">
        <f>+BU59/655.957</f>
        <v>0</v>
      </c>
      <c r="BW59" s="605"/>
      <c r="BX59" s="611">
        <f>(AI59-BI59-BJ59-BK59-BG295-BP59-BQ59)/12</f>
        <v>0</v>
      </c>
      <c r="BY59" s="611">
        <f>+BX59/655.957</f>
        <v>0</v>
      </c>
      <c r="BZ59" s="612">
        <f>(BX59/12)+BU59</f>
        <v>0</v>
      </c>
      <c r="CA59" s="612">
        <f>+BZ59/655.957</f>
        <v>0</v>
      </c>
      <c r="CC59" s="613">
        <f>((N59*13/12)*35%)/12</f>
        <v>0</v>
      </c>
      <c r="CD59" s="614">
        <f>+CC59/655.957</f>
        <v>0</v>
      </c>
      <c r="CE59" s="615"/>
      <c r="CF59" s="616">
        <f>AI59*0.02</f>
        <v>0</v>
      </c>
      <c r="CG59" s="617">
        <f>CF59/655.957</f>
        <v>0</v>
      </c>
      <c r="CJ59" s="618">
        <f>(AI59+AV59+CC59+CF59)*(13/12)+SUM(BI59:BQ59)</f>
        <v>0</v>
      </c>
      <c r="CK59" s="619">
        <f>CJ59/655.957</f>
        <v>0</v>
      </c>
      <c r="CL59" s="620"/>
      <c r="CM59" s="621">
        <f>CJ59*12</f>
        <v>0</v>
      </c>
      <c r="CN59" s="622">
        <f>CM59/655.957</f>
        <v>0</v>
      </c>
      <c r="CO59" s="620"/>
    </row>
    <row r="60" spans="1:93" s="647" customFormat="1" ht="30" customHeight="1" thickBot="1" x14ac:dyDescent="0.35">
      <c r="A60" s="729">
        <v>53</v>
      </c>
      <c r="B60" s="582"/>
      <c r="C60" s="623"/>
      <c r="D60" s="624"/>
      <c r="E60" s="624"/>
      <c r="F60" s="625"/>
      <c r="G60" s="626"/>
      <c r="H60" s="627">
        <v>0</v>
      </c>
      <c r="I60" s="588">
        <v>0</v>
      </c>
      <c r="J60" s="628"/>
      <c r="K60" s="629"/>
      <c r="L60" s="630">
        <v>1</v>
      </c>
      <c r="M60" s="631">
        <v>84343</v>
      </c>
      <c r="N60" s="632"/>
      <c r="O60" s="632">
        <f t="shared" ref="O60:O66" si="179">N60/655.957</f>
        <v>0</v>
      </c>
      <c r="P60" s="633"/>
      <c r="Q60" s="634"/>
      <c r="R60" s="634"/>
      <c r="S60" s="634"/>
      <c r="T60" s="634"/>
      <c r="U60" s="634"/>
      <c r="V60" s="634"/>
      <c r="W60" s="634"/>
      <c r="X60" s="634"/>
      <c r="Y60" s="557">
        <f t="shared" si="173"/>
        <v>0</v>
      </c>
      <c r="Z60" s="557">
        <f t="shared" si="174"/>
        <v>0</v>
      </c>
      <c r="AA60" s="557">
        <f t="shared" si="175"/>
        <v>0</v>
      </c>
      <c r="AB60" s="634"/>
      <c r="AC60" s="634"/>
      <c r="AD60" s="634"/>
      <c r="AE60" s="634"/>
      <c r="AF60" s="634"/>
      <c r="AG60" s="634"/>
      <c r="AH60" s="635"/>
      <c r="AI60" s="636">
        <f t="shared" ref="AI60:AI66" si="180">SUM(N60,Q60:AG60)*L60</f>
        <v>0</v>
      </c>
      <c r="AJ60" s="637">
        <f t="shared" ref="AJ60:AJ66" si="181">AI60/655.957</f>
        <v>0</v>
      </c>
      <c r="AK60" s="638"/>
      <c r="AL60" s="639">
        <f t="shared" ref="AL60:AL66" si="182">IF(AI60&gt;1200000,48000,AI60*0.04)</f>
        <v>0</v>
      </c>
      <c r="AM60" s="640"/>
      <c r="AN60" s="641">
        <f t="shared" ref="AN60:AN66" si="183">IF(AI60&gt;1200000,96000,AI60*0.08)</f>
        <v>0</v>
      </c>
      <c r="AO60" s="642">
        <f t="shared" ref="AO60:AO66" si="184">IF(AI60&gt;600000,600000*12.28%,AI60*12.28%)</f>
        <v>0</v>
      </c>
      <c r="AP60" s="643">
        <f t="shared" ref="AP60:AP66" si="185">IF(AI60&gt;600000,600000*2.25%,AI60*2.25%)*0</f>
        <v>0</v>
      </c>
      <c r="AQ60" s="644">
        <f t="shared" ref="AQ60:AQ66" si="186">AI60*4.5%</f>
        <v>0</v>
      </c>
      <c r="AR60" s="644">
        <f t="shared" ref="AR60:AR66" si="187">AI60*3%</f>
        <v>0</v>
      </c>
      <c r="AS60" s="644">
        <f t="shared" ref="AS60:AS66" si="188">AI60*10%*0</f>
        <v>0</v>
      </c>
      <c r="AT60" s="644"/>
      <c r="AU60" s="645"/>
      <c r="AV60" s="644">
        <f t="shared" ref="AV60:AV66" si="189">SUM(AN60:AU60)</f>
        <v>0</v>
      </c>
      <c r="AW60" s="646"/>
      <c r="AX60" s="637">
        <f t="shared" ref="AX60:AX66" si="190">AI60-AL60</f>
        <v>0</v>
      </c>
      <c r="AY60" s="637">
        <f t="shared" ref="AY60:AY66" si="191">BC60/655.957</f>
        <v>0</v>
      </c>
      <c r="BA60" s="564">
        <v>1</v>
      </c>
      <c r="BB60" s="648"/>
      <c r="BC60" s="686">
        <f t="shared" si="176"/>
        <v>0</v>
      </c>
      <c r="BD60" s="687">
        <f t="shared" si="177"/>
        <v>0</v>
      </c>
      <c r="BE60" s="688">
        <f t="shared" si="178"/>
        <v>0</v>
      </c>
      <c r="BF60" s="731">
        <f t="shared" si="6"/>
        <v>-2500</v>
      </c>
      <c r="BG60" s="689"/>
      <c r="BH60" s="648"/>
      <c r="BI60" s="649"/>
      <c r="BJ60" s="649"/>
      <c r="BK60" s="650"/>
      <c r="BL60" s="650"/>
      <c r="BM60" s="388"/>
      <c r="BN60" s="388"/>
      <c r="BO60" s="565">
        <f t="shared" si="7"/>
        <v>0</v>
      </c>
      <c r="BP60" s="651"/>
      <c r="BQ60" s="649"/>
      <c r="BR60" s="652"/>
      <c r="BS60" s="653"/>
      <c r="BT60" s="652"/>
      <c r="BU60" s="678">
        <f t="shared" ref="BU60:BU66" si="192">AX60-BE60+SUM(BI60:BQ60)-BS60-BG60</f>
        <v>0</v>
      </c>
      <c r="BV60" s="675">
        <f t="shared" ref="BV60:BV66" si="193">+BU60/655.957</f>
        <v>0</v>
      </c>
      <c r="BW60" s="646"/>
      <c r="BX60" s="654">
        <f t="shared" ref="BX60:BX67" si="194">(AI60-BI60-BJ60-BK60-BG290-BP60-BQ60)/12</f>
        <v>0</v>
      </c>
      <c r="BY60" s="654">
        <f t="shared" ref="BY60:BY66" si="195">+BX60/655.957</f>
        <v>0</v>
      </c>
      <c r="BZ60" s="655">
        <f t="shared" ref="BZ60:BZ66" si="196">(BX60/12)+BU60</f>
        <v>0</v>
      </c>
      <c r="CA60" s="655">
        <f t="shared" ref="CA60:CA66" si="197">+BZ60/655.957</f>
        <v>0</v>
      </c>
      <c r="CC60" s="656">
        <f t="shared" ref="CC60:CC66" si="198">((N60*13/12)*35%)/12</f>
        <v>0</v>
      </c>
      <c r="CD60" s="657">
        <f t="shared" ref="CD60:CD66" si="199">+CC60/655.957</f>
        <v>0</v>
      </c>
      <c r="CE60" s="658"/>
      <c r="CF60" s="659">
        <f t="shared" ref="CF60:CF66" si="200">AI60*0.02</f>
        <v>0</v>
      </c>
      <c r="CG60" s="660">
        <f t="shared" ref="CG60:CG66" si="201">CF60/655.957</f>
        <v>0</v>
      </c>
      <c r="CJ60" s="661">
        <f t="shared" ref="CJ60:CJ66" si="202">(AI60+AV60+CC60+CF60)*(13/12)+SUM(BI60:BQ60)</f>
        <v>0</v>
      </c>
      <c r="CK60" s="662">
        <f t="shared" ref="CK60:CK66" si="203">CJ60/655.957</f>
        <v>0</v>
      </c>
      <c r="CL60" s="663"/>
      <c r="CM60" s="664">
        <f t="shared" ref="CM60:CM66" si="204">CJ60*12</f>
        <v>0</v>
      </c>
      <c r="CN60" s="665">
        <f t="shared" ref="CN60:CN66" si="205">CM60/655.957</f>
        <v>0</v>
      </c>
      <c r="CO60" s="663"/>
    </row>
    <row r="61" spans="1:93" s="647" customFormat="1" ht="30" customHeight="1" thickBot="1" x14ac:dyDescent="0.35">
      <c r="A61" s="729">
        <v>54</v>
      </c>
      <c r="B61" s="582"/>
      <c r="C61" s="623"/>
      <c r="D61" s="624"/>
      <c r="E61" s="624"/>
      <c r="F61" s="625"/>
      <c r="G61" s="626"/>
      <c r="H61" s="627">
        <v>0</v>
      </c>
      <c r="I61" s="588">
        <v>0</v>
      </c>
      <c r="J61" s="628"/>
      <c r="K61" s="629"/>
      <c r="L61" s="630">
        <v>1</v>
      </c>
      <c r="M61" s="631">
        <v>84343</v>
      </c>
      <c r="N61" s="632"/>
      <c r="O61" s="632">
        <f t="shared" si="179"/>
        <v>0</v>
      </c>
      <c r="P61" s="633"/>
      <c r="Q61" s="634"/>
      <c r="R61" s="634"/>
      <c r="S61" s="634"/>
      <c r="T61" s="634"/>
      <c r="U61" s="634"/>
      <c r="V61" s="634"/>
      <c r="W61" s="634"/>
      <c r="X61" s="634"/>
      <c r="Y61" s="557">
        <f t="shared" si="173"/>
        <v>0</v>
      </c>
      <c r="Z61" s="557">
        <f t="shared" si="174"/>
        <v>0</v>
      </c>
      <c r="AA61" s="557">
        <f t="shared" si="175"/>
        <v>0</v>
      </c>
      <c r="AB61" s="634"/>
      <c r="AC61" s="634"/>
      <c r="AD61" s="634"/>
      <c r="AE61" s="634"/>
      <c r="AF61" s="634"/>
      <c r="AG61" s="634"/>
      <c r="AH61" s="635"/>
      <c r="AI61" s="636">
        <f t="shared" si="180"/>
        <v>0</v>
      </c>
      <c r="AJ61" s="637">
        <f t="shared" si="181"/>
        <v>0</v>
      </c>
      <c r="AK61" s="638"/>
      <c r="AL61" s="639">
        <f t="shared" si="182"/>
        <v>0</v>
      </c>
      <c r="AM61" s="640"/>
      <c r="AN61" s="641">
        <f t="shared" si="183"/>
        <v>0</v>
      </c>
      <c r="AO61" s="642">
        <f t="shared" si="184"/>
        <v>0</v>
      </c>
      <c r="AP61" s="643">
        <f t="shared" si="185"/>
        <v>0</v>
      </c>
      <c r="AQ61" s="644">
        <f t="shared" si="186"/>
        <v>0</v>
      </c>
      <c r="AR61" s="644">
        <f t="shared" si="187"/>
        <v>0</v>
      </c>
      <c r="AS61" s="644">
        <f t="shared" si="188"/>
        <v>0</v>
      </c>
      <c r="AT61" s="644"/>
      <c r="AU61" s="645"/>
      <c r="AV61" s="644">
        <f t="shared" si="189"/>
        <v>0</v>
      </c>
      <c r="AW61" s="646"/>
      <c r="AX61" s="637">
        <f t="shared" si="190"/>
        <v>0</v>
      </c>
      <c r="AY61" s="637">
        <f t="shared" si="191"/>
        <v>0</v>
      </c>
      <c r="BA61" s="564">
        <v>1</v>
      </c>
      <c r="BB61" s="648"/>
      <c r="BC61" s="686">
        <f t="shared" si="176"/>
        <v>0</v>
      </c>
      <c r="BD61" s="687">
        <f t="shared" si="177"/>
        <v>0</v>
      </c>
      <c r="BE61" s="688">
        <f t="shared" si="178"/>
        <v>0</v>
      </c>
      <c r="BF61" s="731">
        <f t="shared" si="6"/>
        <v>-2500</v>
      </c>
      <c r="BG61" s="689"/>
      <c r="BH61" s="648"/>
      <c r="BI61" s="649"/>
      <c r="BJ61" s="649"/>
      <c r="BK61" s="650"/>
      <c r="BL61" s="650"/>
      <c r="BM61" s="388"/>
      <c r="BN61" s="388"/>
      <c r="BO61" s="565">
        <f t="shared" si="7"/>
        <v>0</v>
      </c>
      <c r="BP61" s="651"/>
      <c r="BQ61" s="649"/>
      <c r="BR61" s="652"/>
      <c r="BS61" s="653"/>
      <c r="BT61" s="652"/>
      <c r="BU61" s="678">
        <f t="shared" si="192"/>
        <v>0</v>
      </c>
      <c r="BV61" s="675">
        <f t="shared" si="193"/>
        <v>0</v>
      </c>
      <c r="BW61" s="646"/>
      <c r="BX61" s="654">
        <f t="shared" si="194"/>
        <v>0</v>
      </c>
      <c r="BY61" s="654">
        <f t="shared" si="195"/>
        <v>0</v>
      </c>
      <c r="BZ61" s="655">
        <f t="shared" si="196"/>
        <v>0</v>
      </c>
      <c r="CA61" s="655">
        <f t="shared" si="197"/>
        <v>0</v>
      </c>
      <c r="CC61" s="656">
        <f t="shared" si="198"/>
        <v>0</v>
      </c>
      <c r="CD61" s="657">
        <f t="shared" si="199"/>
        <v>0</v>
      </c>
      <c r="CE61" s="658"/>
      <c r="CF61" s="659">
        <f t="shared" si="200"/>
        <v>0</v>
      </c>
      <c r="CG61" s="660">
        <f t="shared" si="201"/>
        <v>0</v>
      </c>
      <c r="CJ61" s="661">
        <f t="shared" si="202"/>
        <v>0</v>
      </c>
      <c r="CK61" s="662">
        <f t="shared" si="203"/>
        <v>0</v>
      </c>
      <c r="CL61" s="663"/>
      <c r="CM61" s="664">
        <f t="shared" si="204"/>
        <v>0</v>
      </c>
      <c r="CN61" s="665">
        <f t="shared" si="205"/>
        <v>0</v>
      </c>
      <c r="CO61" s="663"/>
    </row>
    <row r="62" spans="1:93" s="647" customFormat="1" ht="30" customHeight="1" thickBot="1" x14ac:dyDescent="0.35">
      <c r="A62" s="729">
        <v>55</v>
      </c>
      <c r="B62" s="582"/>
      <c r="C62" s="623"/>
      <c r="D62" s="624"/>
      <c r="E62" s="624"/>
      <c r="F62" s="625"/>
      <c r="G62" s="626"/>
      <c r="H62" s="627">
        <v>0</v>
      </c>
      <c r="I62" s="588">
        <v>0</v>
      </c>
      <c r="J62" s="628"/>
      <c r="K62" s="629"/>
      <c r="L62" s="630">
        <v>1</v>
      </c>
      <c r="M62" s="631">
        <v>84343</v>
      </c>
      <c r="N62" s="632"/>
      <c r="O62" s="632">
        <f t="shared" si="179"/>
        <v>0</v>
      </c>
      <c r="P62" s="633"/>
      <c r="Q62" s="634"/>
      <c r="R62" s="634"/>
      <c r="S62" s="634"/>
      <c r="T62" s="634"/>
      <c r="U62" s="634"/>
      <c r="V62" s="634"/>
      <c r="W62" s="634"/>
      <c r="X62" s="634"/>
      <c r="Y62" s="557">
        <f t="shared" si="173"/>
        <v>0</v>
      </c>
      <c r="Z62" s="557">
        <f t="shared" si="174"/>
        <v>0</v>
      </c>
      <c r="AA62" s="557">
        <f t="shared" si="175"/>
        <v>0</v>
      </c>
      <c r="AB62" s="634"/>
      <c r="AC62" s="634"/>
      <c r="AD62" s="634"/>
      <c r="AE62" s="634"/>
      <c r="AF62" s="634"/>
      <c r="AG62" s="634"/>
      <c r="AH62" s="635"/>
      <c r="AI62" s="636">
        <f t="shared" si="180"/>
        <v>0</v>
      </c>
      <c r="AJ62" s="637">
        <f t="shared" si="181"/>
        <v>0</v>
      </c>
      <c r="AK62" s="638"/>
      <c r="AL62" s="639">
        <f t="shared" si="182"/>
        <v>0</v>
      </c>
      <c r="AM62" s="640"/>
      <c r="AN62" s="641">
        <f t="shared" si="183"/>
        <v>0</v>
      </c>
      <c r="AO62" s="642">
        <f t="shared" si="184"/>
        <v>0</v>
      </c>
      <c r="AP62" s="643">
        <f t="shared" si="185"/>
        <v>0</v>
      </c>
      <c r="AQ62" s="644">
        <f t="shared" si="186"/>
        <v>0</v>
      </c>
      <c r="AR62" s="644">
        <f t="shared" si="187"/>
        <v>0</v>
      </c>
      <c r="AS62" s="644">
        <f t="shared" si="188"/>
        <v>0</v>
      </c>
      <c r="AT62" s="644"/>
      <c r="AU62" s="645"/>
      <c r="AV62" s="644">
        <f t="shared" si="189"/>
        <v>0</v>
      </c>
      <c r="AW62" s="646"/>
      <c r="AX62" s="637">
        <f t="shared" si="190"/>
        <v>0</v>
      </c>
      <c r="AY62" s="637">
        <f t="shared" si="191"/>
        <v>0</v>
      </c>
      <c r="BA62" s="564">
        <v>1</v>
      </c>
      <c r="BB62" s="648"/>
      <c r="BC62" s="686">
        <f t="shared" si="176"/>
        <v>0</v>
      </c>
      <c r="BD62" s="687">
        <f t="shared" si="177"/>
        <v>0</v>
      </c>
      <c r="BE62" s="688">
        <f t="shared" si="178"/>
        <v>0</v>
      </c>
      <c r="BF62" s="731">
        <f t="shared" si="6"/>
        <v>-2500</v>
      </c>
      <c r="BG62" s="689"/>
      <c r="BH62" s="648"/>
      <c r="BI62" s="649"/>
      <c r="BJ62" s="649"/>
      <c r="BK62" s="650"/>
      <c r="BL62" s="650"/>
      <c r="BM62" s="388"/>
      <c r="BN62" s="388"/>
      <c r="BO62" s="565">
        <f t="shared" si="7"/>
        <v>0</v>
      </c>
      <c r="BP62" s="651"/>
      <c r="BQ62" s="649"/>
      <c r="BR62" s="652"/>
      <c r="BS62" s="653"/>
      <c r="BT62" s="652"/>
      <c r="BU62" s="678">
        <f t="shared" si="192"/>
        <v>0</v>
      </c>
      <c r="BV62" s="675">
        <f t="shared" si="193"/>
        <v>0</v>
      </c>
      <c r="BW62" s="646"/>
      <c r="BX62" s="654">
        <f t="shared" si="194"/>
        <v>0</v>
      </c>
      <c r="BY62" s="654">
        <f t="shared" si="195"/>
        <v>0</v>
      </c>
      <c r="BZ62" s="655">
        <f t="shared" si="196"/>
        <v>0</v>
      </c>
      <c r="CA62" s="655">
        <f t="shared" si="197"/>
        <v>0</v>
      </c>
      <c r="CC62" s="656">
        <f t="shared" si="198"/>
        <v>0</v>
      </c>
      <c r="CD62" s="657">
        <f t="shared" si="199"/>
        <v>0</v>
      </c>
      <c r="CE62" s="658"/>
      <c r="CF62" s="659">
        <f t="shared" si="200"/>
        <v>0</v>
      </c>
      <c r="CG62" s="660">
        <f t="shared" si="201"/>
        <v>0</v>
      </c>
      <c r="CJ62" s="661">
        <f t="shared" si="202"/>
        <v>0</v>
      </c>
      <c r="CK62" s="662">
        <f t="shared" si="203"/>
        <v>0</v>
      </c>
      <c r="CL62" s="663"/>
      <c r="CM62" s="664">
        <f t="shared" si="204"/>
        <v>0</v>
      </c>
      <c r="CN62" s="665">
        <f t="shared" si="205"/>
        <v>0</v>
      </c>
      <c r="CO62" s="663"/>
    </row>
    <row r="63" spans="1:93" s="647" customFormat="1" ht="30" customHeight="1" thickBot="1" x14ac:dyDescent="0.35">
      <c r="A63" s="729">
        <v>56</v>
      </c>
      <c r="B63" s="582"/>
      <c r="C63" s="623"/>
      <c r="D63" s="624"/>
      <c r="E63" s="624"/>
      <c r="F63" s="625"/>
      <c r="G63" s="626"/>
      <c r="H63" s="627">
        <v>0</v>
      </c>
      <c r="I63" s="588">
        <v>0</v>
      </c>
      <c r="J63" s="628"/>
      <c r="K63" s="629"/>
      <c r="L63" s="630">
        <v>1</v>
      </c>
      <c r="M63" s="631">
        <v>84343</v>
      </c>
      <c r="N63" s="632"/>
      <c r="O63" s="632">
        <f t="shared" si="179"/>
        <v>0</v>
      </c>
      <c r="P63" s="633"/>
      <c r="Q63" s="634"/>
      <c r="R63" s="634"/>
      <c r="S63" s="634"/>
      <c r="T63" s="634"/>
      <c r="U63" s="634"/>
      <c r="V63" s="634"/>
      <c r="W63" s="634"/>
      <c r="X63" s="634"/>
      <c r="Y63" s="557">
        <f t="shared" si="173"/>
        <v>0</v>
      </c>
      <c r="Z63" s="557">
        <f t="shared" si="174"/>
        <v>0</v>
      </c>
      <c r="AA63" s="557">
        <f t="shared" si="175"/>
        <v>0</v>
      </c>
      <c r="AB63" s="634"/>
      <c r="AC63" s="634"/>
      <c r="AD63" s="634"/>
      <c r="AE63" s="634"/>
      <c r="AF63" s="634"/>
      <c r="AG63" s="634"/>
      <c r="AH63" s="635"/>
      <c r="AI63" s="636">
        <f t="shared" si="180"/>
        <v>0</v>
      </c>
      <c r="AJ63" s="637">
        <f t="shared" si="181"/>
        <v>0</v>
      </c>
      <c r="AK63" s="638"/>
      <c r="AL63" s="639">
        <f t="shared" si="182"/>
        <v>0</v>
      </c>
      <c r="AM63" s="640"/>
      <c r="AN63" s="641">
        <f t="shared" si="183"/>
        <v>0</v>
      </c>
      <c r="AO63" s="642">
        <f t="shared" si="184"/>
        <v>0</v>
      </c>
      <c r="AP63" s="643">
        <f t="shared" si="185"/>
        <v>0</v>
      </c>
      <c r="AQ63" s="644">
        <f t="shared" si="186"/>
        <v>0</v>
      </c>
      <c r="AR63" s="644">
        <f t="shared" si="187"/>
        <v>0</v>
      </c>
      <c r="AS63" s="644">
        <f t="shared" si="188"/>
        <v>0</v>
      </c>
      <c r="AT63" s="644"/>
      <c r="AU63" s="645"/>
      <c r="AV63" s="644">
        <f t="shared" si="189"/>
        <v>0</v>
      </c>
      <c r="AW63" s="646"/>
      <c r="AX63" s="637">
        <f t="shared" si="190"/>
        <v>0</v>
      </c>
      <c r="AY63" s="637">
        <f t="shared" si="191"/>
        <v>0</v>
      </c>
      <c r="BA63" s="564">
        <v>1</v>
      </c>
      <c r="BB63" s="648"/>
      <c r="BC63" s="686">
        <f t="shared" si="176"/>
        <v>0</v>
      </c>
      <c r="BD63" s="687">
        <f t="shared" si="177"/>
        <v>0</v>
      </c>
      <c r="BE63" s="688">
        <f t="shared" si="178"/>
        <v>0</v>
      </c>
      <c r="BF63" s="731">
        <f t="shared" si="6"/>
        <v>-2500</v>
      </c>
      <c r="BG63" s="689"/>
      <c r="BH63" s="648"/>
      <c r="BI63" s="649"/>
      <c r="BJ63" s="649"/>
      <c r="BK63" s="650"/>
      <c r="BL63" s="650"/>
      <c r="BM63" s="388"/>
      <c r="BN63" s="388"/>
      <c r="BO63" s="565">
        <f t="shared" si="7"/>
        <v>0</v>
      </c>
      <c r="BP63" s="651"/>
      <c r="BQ63" s="649"/>
      <c r="BR63" s="652"/>
      <c r="BS63" s="653"/>
      <c r="BT63" s="652"/>
      <c r="BU63" s="678">
        <f t="shared" si="192"/>
        <v>0</v>
      </c>
      <c r="BV63" s="675">
        <f t="shared" si="193"/>
        <v>0</v>
      </c>
      <c r="BW63" s="646"/>
      <c r="BX63" s="654">
        <f t="shared" si="194"/>
        <v>0</v>
      </c>
      <c r="BY63" s="654">
        <f t="shared" si="195"/>
        <v>0</v>
      </c>
      <c r="BZ63" s="655">
        <f t="shared" si="196"/>
        <v>0</v>
      </c>
      <c r="CA63" s="655">
        <f t="shared" si="197"/>
        <v>0</v>
      </c>
      <c r="CC63" s="656">
        <f t="shared" si="198"/>
        <v>0</v>
      </c>
      <c r="CD63" s="657">
        <f t="shared" si="199"/>
        <v>0</v>
      </c>
      <c r="CE63" s="658"/>
      <c r="CF63" s="659">
        <f t="shared" si="200"/>
        <v>0</v>
      </c>
      <c r="CG63" s="660">
        <f t="shared" si="201"/>
        <v>0</v>
      </c>
      <c r="CJ63" s="661">
        <f t="shared" si="202"/>
        <v>0</v>
      </c>
      <c r="CK63" s="662">
        <f t="shared" si="203"/>
        <v>0</v>
      </c>
      <c r="CL63" s="663"/>
      <c r="CM63" s="664">
        <f t="shared" si="204"/>
        <v>0</v>
      </c>
      <c r="CN63" s="665">
        <f t="shared" si="205"/>
        <v>0</v>
      </c>
      <c r="CO63" s="663"/>
    </row>
    <row r="64" spans="1:93" s="647" customFormat="1" ht="30" customHeight="1" thickBot="1" x14ac:dyDescent="0.35">
      <c r="A64" s="729">
        <v>57</v>
      </c>
      <c r="B64" s="582"/>
      <c r="C64" s="623"/>
      <c r="D64" s="624"/>
      <c r="E64" s="624"/>
      <c r="F64" s="625"/>
      <c r="G64" s="626"/>
      <c r="H64" s="627">
        <v>0</v>
      </c>
      <c r="I64" s="588">
        <v>0</v>
      </c>
      <c r="J64" s="628"/>
      <c r="K64" s="629"/>
      <c r="L64" s="630">
        <v>1</v>
      </c>
      <c r="M64" s="631">
        <v>84343</v>
      </c>
      <c r="N64" s="632"/>
      <c r="O64" s="632">
        <f t="shared" si="179"/>
        <v>0</v>
      </c>
      <c r="P64" s="633"/>
      <c r="Q64" s="634"/>
      <c r="R64" s="634"/>
      <c r="S64" s="634"/>
      <c r="T64" s="634"/>
      <c r="U64" s="634"/>
      <c r="V64" s="634"/>
      <c r="W64" s="634"/>
      <c r="X64" s="634"/>
      <c r="Y64" s="557">
        <f t="shared" si="173"/>
        <v>0</v>
      </c>
      <c r="Z64" s="557">
        <f t="shared" si="174"/>
        <v>0</v>
      </c>
      <c r="AA64" s="557">
        <f t="shared" si="175"/>
        <v>0</v>
      </c>
      <c r="AB64" s="634"/>
      <c r="AC64" s="634"/>
      <c r="AD64" s="634"/>
      <c r="AE64" s="634"/>
      <c r="AF64" s="634"/>
      <c r="AG64" s="634"/>
      <c r="AH64" s="635"/>
      <c r="AI64" s="636">
        <f t="shared" si="180"/>
        <v>0</v>
      </c>
      <c r="AJ64" s="637">
        <f t="shared" si="181"/>
        <v>0</v>
      </c>
      <c r="AK64" s="638"/>
      <c r="AL64" s="639">
        <f t="shared" si="182"/>
        <v>0</v>
      </c>
      <c r="AM64" s="640"/>
      <c r="AN64" s="641">
        <f t="shared" si="183"/>
        <v>0</v>
      </c>
      <c r="AO64" s="642">
        <f t="shared" si="184"/>
        <v>0</v>
      </c>
      <c r="AP64" s="643">
        <f t="shared" si="185"/>
        <v>0</v>
      </c>
      <c r="AQ64" s="644">
        <f t="shared" si="186"/>
        <v>0</v>
      </c>
      <c r="AR64" s="644">
        <f t="shared" si="187"/>
        <v>0</v>
      </c>
      <c r="AS64" s="644">
        <f t="shared" si="188"/>
        <v>0</v>
      </c>
      <c r="AT64" s="644"/>
      <c r="AU64" s="645"/>
      <c r="AV64" s="644">
        <f t="shared" si="189"/>
        <v>0</v>
      </c>
      <c r="AW64" s="646"/>
      <c r="AX64" s="637">
        <f t="shared" si="190"/>
        <v>0</v>
      </c>
      <c r="AY64" s="637">
        <f t="shared" si="191"/>
        <v>0</v>
      </c>
      <c r="BA64" s="564">
        <v>1</v>
      </c>
      <c r="BB64" s="648"/>
      <c r="BC64" s="686">
        <f t="shared" si="176"/>
        <v>0</v>
      </c>
      <c r="BD64" s="687">
        <f t="shared" si="177"/>
        <v>0</v>
      </c>
      <c r="BE64" s="688">
        <f t="shared" si="178"/>
        <v>0</v>
      </c>
      <c r="BF64" s="731">
        <f t="shared" si="6"/>
        <v>-2500</v>
      </c>
      <c r="BG64" s="689"/>
      <c r="BH64" s="648"/>
      <c r="BI64" s="649"/>
      <c r="BJ64" s="649"/>
      <c r="BK64" s="650"/>
      <c r="BL64" s="650"/>
      <c r="BM64" s="388"/>
      <c r="BN64" s="388"/>
      <c r="BO64" s="565">
        <f t="shared" si="7"/>
        <v>0</v>
      </c>
      <c r="BP64" s="651"/>
      <c r="BQ64" s="649"/>
      <c r="BR64" s="652"/>
      <c r="BS64" s="653"/>
      <c r="BT64" s="652"/>
      <c r="BU64" s="678">
        <f t="shared" si="192"/>
        <v>0</v>
      </c>
      <c r="BV64" s="675">
        <f t="shared" si="193"/>
        <v>0</v>
      </c>
      <c r="BW64" s="646"/>
      <c r="BX64" s="654">
        <f t="shared" si="194"/>
        <v>0</v>
      </c>
      <c r="BY64" s="654">
        <f t="shared" si="195"/>
        <v>0</v>
      </c>
      <c r="BZ64" s="655">
        <f t="shared" si="196"/>
        <v>0</v>
      </c>
      <c r="CA64" s="655">
        <f t="shared" si="197"/>
        <v>0</v>
      </c>
      <c r="CC64" s="656">
        <f t="shared" si="198"/>
        <v>0</v>
      </c>
      <c r="CD64" s="657">
        <f t="shared" si="199"/>
        <v>0</v>
      </c>
      <c r="CE64" s="658"/>
      <c r="CF64" s="659">
        <f t="shared" si="200"/>
        <v>0</v>
      </c>
      <c r="CG64" s="660">
        <f t="shared" si="201"/>
        <v>0</v>
      </c>
      <c r="CJ64" s="661">
        <f t="shared" si="202"/>
        <v>0</v>
      </c>
      <c r="CK64" s="662">
        <f t="shared" si="203"/>
        <v>0</v>
      </c>
      <c r="CL64" s="663"/>
      <c r="CM64" s="664">
        <f t="shared" si="204"/>
        <v>0</v>
      </c>
      <c r="CN64" s="665">
        <f t="shared" si="205"/>
        <v>0</v>
      </c>
      <c r="CO64" s="663"/>
    </row>
    <row r="65" spans="1:93" s="647" customFormat="1" ht="30" customHeight="1" thickBot="1" x14ac:dyDescent="0.35">
      <c r="A65" s="729">
        <v>58</v>
      </c>
      <c r="B65" s="582"/>
      <c r="C65" s="623"/>
      <c r="D65" s="624"/>
      <c r="E65" s="624"/>
      <c r="F65" s="625"/>
      <c r="G65" s="626"/>
      <c r="H65" s="627">
        <v>0</v>
      </c>
      <c r="I65" s="588">
        <v>0</v>
      </c>
      <c r="J65" s="628"/>
      <c r="K65" s="629"/>
      <c r="L65" s="630">
        <v>1</v>
      </c>
      <c r="M65" s="631">
        <v>84343</v>
      </c>
      <c r="N65" s="632"/>
      <c r="O65" s="632">
        <f t="shared" si="179"/>
        <v>0</v>
      </c>
      <c r="P65" s="633"/>
      <c r="Q65" s="634"/>
      <c r="R65" s="634"/>
      <c r="S65" s="634"/>
      <c r="T65" s="634"/>
      <c r="U65" s="634"/>
      <c r="V65" s="634"/>
      <c r="W65" s="634"/>
      <c r="X65" s="634"/>
      <c r="Y65" s="557">
        <f t="shared" si="173"/>
        <v>0</v>
      </c>
      <c r="Z65" s="557">
        <f t="shared" si="174"/>
        <v>0</v>
      </c>
      <c r="AA65" s="557">
        <f t="shared" si="175"/>
        <v>0</v>
      </c>
      <c r="AB65" s="634"/>
      <c r="AC65" s="634"/>
      <c r="AD65" s="634"/>
      <c r="AE65" s="634"/>
      <c r="AF65" s="634"/>
      <c r="AG65" s="634"/>
      <c r="AH65" s="635"/>
      <c r="AI65" s="636">
        <f t="shared" si="180"/>
        <v>0</v>
      </c>
      <c r="AJ65" s="637">
        <f t="shared" si="181"/>
        <v>0</v>
      </c>
      <c r="AK65" s="638"/>
      <c r="AL65" s="639">
        <f t="shared" si="182"/>
        <v>0</v>
      </c>
      <c r="AM65" s="640"/>
      <c r="AN65" s="641">
        <f t="shared" si="183"/>
        <v>0</v>
      </c>
      <c r="AO65" s="642">
        <f t="shared" si="184"/>
        <v>0</v>
      </c>
      <c r="AP65" s="643">
        <f t="shared" si="185"/>
        <v>0</v>
      </c>
      <c r="AQ65" s="644">
        <f t="shared" si="186"/>
        <v>0</v>
      </c>
      <c r="AR65" s="644">
        <f t="shared" si="187"/>
        <v>0</v>
      </c>
      <c r="AS65" s="644">
        <f t="shared" si="188"/>
        <v>0</v>
      </c>
      <c r="AT65" s="644"/>
      <c r="AU65" s="645"/>
      <c r="AV65" s="644">
        <f t="shared" si="189"/>
        <v>0</v>
      </c>
      <c r="AW65" s="646"/>
      <c r="AX65" s="637">
        <f t="shared" si="190"/>
        <v>0</v>
      </c>
      <c r="AY65" s="637">
        <f t="shared" si="191"/>
        <v>0</v>
      </c>
      <c r="BA65" s="564">
        <v>1</v>
      </c>
      <c r="BB65" s="648"/>
      <c r="BC65" s="686">
        <f t="shared" si="176"/>
        <v>0</v>
      </c>
      <c r="BD65" s="687">
        <f t="shared" si="177"/>
        <v>0</v>
      </c>
      <c r="BE65" s="688">
        <f t="shared" si="178"/>
        <v>0</v>
      </c>
      <c r="BF65" s="731">
        <f t="shared" si="6"/>
        <v>-2500</v>
      </c>
      <c r="BG65" s="689"/>
      <c r="BH65" s="648"/>
      <c r="BI65" s="649"/>
      <c r="BJ65" s="649"/>
      <c r="BK65" s="650"/>
      <c r="BL65" s="650"/>
      <c r="BM65" s="388"/>
      <c r="BN65" s="388"/>
      <c r="BO65" s="565">
        <f t="shared" si="7"/>
        <v>0</v>
      </c>
      <c r="BP65" s="651"/>
      <c r="BQ65" s="649"/>
      <c r="BR65" s="652"/>
      <c r="BS65" s="653"/>
      <c r="BT65" s="652"/>
      <c r="BU65" s="678">
        <f t="shared" si="192"/>
        <v>0</v>
      </c>
      <c r="BV65" s="675">
        <f t="shared" si="193"/>
        <v>0</v>
      </c>
      <c r="BW65" s="646"/>
      <c r="BX65" s="654">
        <f t="shared" si="194"/>
        <v>0</v>
      </c>
      <c r="BY65" s="654">
        <f t="shared" si="195"/>
        <v>0</v>
      </c>
      <c r="BZ65" s="655">
        <f t="shared" si="196"/>
        <v>0</v>
      </c>
      <c r="CA65" s="655">
        <f t="shared" si="197"/>
        <v>0</v>
      </c>
      <c r="CC65" s="656">
        <f t="shared" si="198"/>
        <v>0</v>
      </c>
      <c r="CD65" s="657">
        <f t="shared" si="199"/>
        <v>0</v>
      </c>
      <c r="CE65" s="658"/>
      <c r="CF65" s="659">
        <f t="shared" si="200"/>
        <v>0</v>
      </c>
      <c r="CG65" s="660">
        <f t="shared" si="201"/>
        <v>0</v>
      </c>
      <c r="CJ65" s="661">
        <f t="shared" si="202"/>
        <v>0</v>
      </c>
      <c r="CK65" s="662">
        <f t="shared" si="203"/>
        <v>0</v>
      </c>
      <c r="CL65" s="663"/>
      <c r="CM65" s="664">
        <f t="shared" si="204"/>
        <v>0</v>
      </c>
      <c r="CN65" s="665">
        <f t="shared" si="205"/>
        <v>0</v>
      </c>
      <c r="CO65" s="663"/>
    </row>
    <row r="66" spans="1:93" s="647" customFormat="1" ht="30" customHeight="1" thickBot="1" x14ac:dyDescent="0.35">
      <c r="A66" s="729">
        <v>59</v>
      </c>
      <c r="B66" s="582"/>
      <c r="C66" s="623"/>
      <c r="D66" s="624"/>
      <c r="E66" s="624"/>
      <c r="F66" s="625"/>
      <c r="G66" s="626"/>
      <c r="H66" s="627">
        <v>0</v>
      </c>
      <c r="I66" s="588">
        <v>0</v>
      </c>
      <c r="J66" s="628"/>
      <c r="K66" s="629"/>
      <c r="L66" s="630">
        <v>1</v>
      </c>
      <c r="M66" s="631">
        <v>84343</v>
      </c>
      <c r="N66" s="632"/>
      <c r="O66" s="632">
        <f t="shared" si="179"/>
        <v>0</v>
      </c>
      <c r="P66" s="633"/>
      <c r="Q66" s="634"/>
      <c r="R66" s="634"/>
      <c r="S66" s="634"/>
      <c r="T66" s="634"/>
      <c r="U66" s="634"/>
      <c r="V66" s="634"/>
      <c r="W66" s="634"/>
      <c r="X66" s="634"/>
      <c r="Y66" s="557">
        <f t="shared" si="173"/>
        <v>0</v>
      </c>
      <c r="Z66" s="557">
        <f t="shared" si="174"/>
        <v>0</v>
      </c>
      <c r="AA66" s="557">
        <f t="shared" si="175"/>
        <v>0</v>
      </c>
      <c r="AB66" s="634"/>
      <c r="AC66" s="634"/>
      <c r="AD66" s="634"/>
      <c r="AE66" s="634"/>
      <c r="AF66" s="634"/>
      <c r="AG66" s="634"/>
      <c r="AH66" s="635"/>
      <c r="AI66" s="636">
        <f t="shared" si="180"/>
        <v>0</v>
      </c>
      <c r="AJ66" s="637">
        <f t="shared" si="181"/>
        <v>0</v>
      </c>
      <c r="AK66" s="638"/>
      <c r="AL66" s="639">
        <f t="shared" si="182"/>
        <v>0</v>
      </c>
      <c r="AM66" s="640"/>
      <c r="AN66" s="641">
        <f t="shared" si="183"/>
        <v>0</v>
      </c>
      <c r="AO66" s="642">
        <f t="shared" si="184"/>
        <v>0</v>
      </c>
      <c r="AP66" s="643">
        <f t="shared" si="185"/>
        <v>0</v>
      </c>
      <c r="AQ66" s="644">
        <f t="shared" si="186"/>
        <v>0</v>
      </c>
      <c r="AR66" s="644">
        <f t="shared" si="187"/>
        <v>0</v>
      </c>
      <c r="AS66" s="644">
        <f t="shared" si="188"/>
        <v>0</v>
      </c>
      <c r="AT66" s="644"/>
      <c r="AU66" s="645"/>
      <c r="AV66" s="644">
        <f t="shared" si="189"/>
        <v>0</v>
      </c>
      <c r="AW66" s="646"/>
      <c r="AX66" s="637">
        <f t="shared" si="190"/>
        <v>0</v>
      </c>
      <c r="AY66" s="637">
        <f t="shared" si="191"/>
        <v>0</v>
      </c>
      <c r="BA66" s="564">
        <v>1</v>
      </c>
      <c r="BB66" s="648"/>
      <c r="BC66" s="686">
        <f t="shared" si="176"/>
        <v>0</v>
      </c>
      <c r="BD66" s="687">
        <f t="shared" si="177"/>
        <v>0</v>
      </c>
      <c r="BE66" s="688">
        <f t="shared" si="178"/>
        <v>0</v>
      </c>
      <c r="BF66" s="731">
        <f t="shared" si="6"/>
        <v>-2500</v>
      </c>
      <c r="BG66" s="689"/>
      <c r="BH66" s="648"/>
      <c r="BI66" s="649"/>
      <c r="BJ66" s="649"/>
      <c r="BK66" s="650"/>
      <c r="BL66" s="650"/>
      <c r="BM66" s="388"/>
      <c r="BN66" s="388"/>
      <c r="BO66" s="565">
        <f t="shared" si="7"/>
        <v>0</v>
      </c>
      <c r="BP66" s="651"/>
      <c r="BQ66" s="649"/>
      <c r="BR66" s="652"/>
      <c r="BS66" s="653"/>
      <c r="BT66" s="652"/>
      <c r="BU66" s="678">
        <f t="shared" si="192"/>
        <v>0</v>
      </c>
      <c r="BV66" s="675">
        <f t="shared" si="193"/>
        <v>0</v>
      </c>
      <c r="BW66" s="646"/>
      <c r="BX66" s="654">
        <f t="shared" si="194"/>
        <v>0</v>
      </c>
      <c r="BY66" s="654">
        <f t="shared" si="195"/>
        <v>0</v>
      </c>
      <c r="BZ66" s="655">
        <f t="shared" si="196"/>
        <v>0</v>
      </c>
      <c r="CA66" s="655">
        <f t="shared" si="197"/>
        <v>0</v>
      </c>
      <c r="CC66" s="656">
        <f t="shared" si="198"/>
        <v>0</v>
      </c>
      <c r="CD66" s="657">
        <f t="shared" si="199"/>
        <v>0</v>
      </c>
      <c r="CE66" s="658"/>
      <c r="CF66" s="659">
        <f t="shared" si="200"/>
        <v>0</v>
      </c>
      <c r="CG66" s="660">
        <f t="shared" si="201"/>
        <v>0</v>
      </c>
      <c r="CJ66" s="661">
        <f t="shared" si="202"/>
        <v>0</v>
      </c>
      <c r="CK66" s="662">
        <f t="shared" si="203"/>
        <v>0</v>
      </c>
      <c r="CL66" s="663"/>
      <c r="CM66" s="664">
        <f t="shared" si="204"/>
        <v>0</v>
      </c>
      <c r="CN66" s="665">
        <f t="shared" si="205"/>
        <v>0</v>
      </c>
      <c r="CO66" s="663"/>
    </row>
    <row r="67" spans="1:93" s="647" customFormat="1" ht="30" customHeight="1" thickBot="1" x14ac:dyDescent="0.35">
      <c r="A67" s="729">
        <v>60</v>
      </c>
      <c r="B67" s="582"/>
      <c r="C67" s="623"/>
      <c r="D67" s="624"/>
      <c r="E67" s="624"/>
      <c r="F67" s="625"/>
      <c r="G67" s="626"/>
      <c r="H67" s="627">
        <v>0</v>
      </c>
      <c r="I67" s="588">
        <v>0</v>
      </c>
      <c r="J67" s="628"/>
      <c r="K67" s="629"/>
      <c r="L67" s="630">
        <v>1</v>
      </c>
      <c r="M67" s="631">
        <v>84343</v>
      </c>
      <c r="N67" s="632"/>
      <c r="O67" s="632">
        <f>N67/655.957</f>
        <v>0</v>
      </c>
      <c r="P67" s="633"/>
      <c r="Q67" s="634"/>
      <c r="R67" s="634"/>
      <c r="S67" s="634"/>
      <c r="T67" s="634"/>
      <c r="U67" s="634"/>
      <c r="V67" s="634"/>
      <c r="W67" s="634"/>
      <c r="X67" s="634"/>
      <c r="Y67" s="557">
        <f t="shared" si="173"/>
        <v>0</v>
      </c>
      <c r="Z67" s="557">
        <f t="shared" si="174"/>
        <v>0</v>
      </c>
      <c r="AA67" s="557">
        <f t="shared" si="175"/>
        <v>0</v>
      </c>
      <c r="AB67" s="634"/>
      <c r="AC67" s="634"/>
      <c r="AD67" s="634"/>
      <c r="AE67" s="634"/>
      <c r="AF67" s="634"/>
      <c r="AG67" s="634"/>
      <c r="AH67" s="635"/>
      <c r="AI67" s="636">
        <f>SUM(N67,Q67:AG67)*L67</f>
        <v>0</v>
      </c>
      <c r="AJ67" s="637">
        <f>AI67/655.957</f>
        <v>0</v>
      </c>
      <c r="AK67" s="638"/>
      <c r="AL67" s="639">
        <f>IF(AI67&gt;1200000,48000,AI67*0.04)</f>
        <v>0</v>
      </c>
      <c r="AM67" s="640"/>
      <c r="AN67" s="641">
        <f>IF(AI67&gt;1200000,96000,AI67*0.08)</f>
        <v>0</v>
      </c>
      <c r="AO67" s="642">
        <f>IF(AI67&gt;600000,600000*12.28%,AI67*12.28%)</f>
        <v>0</v>
      </c>
      <c r="AP67" s="643">
        <f>IF(AI67&gt;600000,600000*2.25%,AI67*2.25%)*0</f>
        <v>0</v>
      </c>
      <c r="AQ67" s="644">
        <f>AI67*4.5%</f>
        <v>0</v>
      </c>
      <c r="AR67" s="644">
        <f>AI67*3%</f>
        <v>0</v>
      </c>
      <c r="AS67" s="644">
        <f>AI67*10%*0</f>
        <v>0</v>
      </c>
      <c r="AT67" s="644"/>
      <c r="AU67" s="645"/>
      <c r="AV67" s="644">
        <f>SUM(AN67:AU67)</f>
        <v>0</v>
      </c>
      <c r="AW67" s="646"/>
      <c r="AX67" s="637">
        <f>AI67-AL67</f>
        <v>0</v>
      </c>
      <c r="AY67" s="637">
        <f>BC67/655.957</f>
        <v>0</v>
      </c>
      <c r="BA67" s="564">
        <v>1</v>
      </c>
      <c r="BB67" s="648"/>
      <c r="BC67" s="686">
        <f t="shared" si="176"/>
        <v>0</v>
      </c>
      <c r="BD67" s="687">
        <f t="shared" si="177"/>
        <v>0</v>
      </c>
      <c r="BE67" s="688">
        <f t="shared" si="178"/>
        <v>0</v>
      </c>
      <c r="BF67" s="731">
        <f t="shared" si="6"/>
        <v>-2500</v>
      </c>
      <c r="BG67" s="689"/>
      <c r="BH67" s="648"/>
      <c r="BI67" s="649"/>
      <c r="BJ67" s="649"/>
      <c r="BK67" s="650"/>
      <c r="BL67" s="650"/>
      <c r="BM67" s="388"/>
      <c r="BN67" s="388"/>
      <c r="BO67" s="565">
        <f t="shared" si="7"/>
        <v>0</v>
      </c>
      <c r="BP67" s="651"/>
      <c r="BQ67" s="649"/>
      <c r="BR67" s="652"/>
      <c r="BS67" s="653"/>
      <c r="BT67" s="652"/>
      <c r="BU67" s="678">
        <f>AX67-BE67+SUM(BI67:BQ67)-BS67-BG67</f>
        <v>0</v>
      </c>
      <c r="BV67" s="675">
        <f>+BU67/655.957</f>
        <v>0</v>
      </c>
      <c r="BW67" s="646"/>
      <c r="BX67" s="654">
        <f t="shared" si="194"/>
        <v>0</v>
      </c>
      <c r="BY67" s="654">
        <f>+BX67/655.957</f>
        <v>0</v>
      </c>
      <c r="BZ67" s="655">
        <f>(BX67/12)+BU67</f>
        <v>0</v>
      </c>
      <c r="CA67" s="655">
        <f>+BZ67/655.957</f>
        <v>0</v>
      </c>
      <c r="CC67" s="656">
        <f>((N67*13/12)*35%)/12</f>
        <v>0</v>
      </c>
      <c r="CD67" s="657">
        <f>+CC67/655.957</f>
        <v>0</v>
      </c>
      <c r="CE67" s="658"/>
      <c r="CF67" s="659">
        <f>AI67*0.02</f>
        <v>0</v>
      </c>
      <c r="CG67" s="660">
        <f>CF67/655.957</f>
        <v>0</v>
      </c>
      <c r="CJ67" s="661">
        <f>(AI67+AV67+CC67+CF67)*(13/12)+SUM(BI67:BQ67)</f>
        <v>0</v>
      </c>
      <c r="CK67" s="662">
        <f>CJ67/655.957</f>
        <v>0</v>
      </c>
      <c r="CL67" s="663"/>
      <c r="CM67" s="664">
        <f>CJ67*12</f>
        <v>0</v>
      </c>
      <c r="CN67" s="665">
        <f>CM67/655.957</f>
        <v>0</v>
      </c>
      <c r="CO67" s="663"/>
    </row>
    <row r="68" spans="1:93" s="434" customFormat="1" ht="30" customHeight="1" thickBot="1" x14ac:dyDescent="0.35">
      <c r="A68" s="547">
        <v>61</v>
      </c>
      <c r="B68" s="548"/>
      <c r="C68" s="549"/>
      <c r="D68" s="550"/>
      <c r="E68" s="550"/>
      <c r="F68" s="551"/>
      <c r="G68" s="437"/>
      <c r="H68" s="588">
        <v>0</v>
      </c>
      <c r="I68" s="588">
        <v>0</v>
      </c>
      <c r="J68" s="552"/>
      <c r="K68" s="553"/>
      <c r="L68" s="591">
        <v>1</v>
      </c>
      <c r="M68" s="554"/>
      <c r="N68" s="555"/>
      <c r="O68" s="555">
        <f>N68/655.957</f>
        <v>0</v>
      </c>
      <c r="P68" s="556"/>
      <c r="Q68" s="557"/>
      <c r="R68" s="557"/>
      <c r="S68" s="557"/>
      <c r="T68" s="557"/>
      <c r="U68" s="557"/>
      <c r="V68" s="557"/>
      <c r="W68" s="557"/>
      <c r="X68" s="557"/>
      <c r="Y68" s="557">
        <f>((N68+AB68)*10%)*0</f>
        <v>0</v>
      </c>
      <c r="Z68" s="557">
        <f>((O68+AC68)*25%)*0</f>
        <v>0</v>
      </c>
      <c r="AA68" s="557">
        <f>((P68+AD68)*50%)*0</f>
        <v>0</v>
      </c>
      <c r="AB68" s="557"/>
      <c r="AC68" s="557"/>
      <c r="AD68" s="557"/>
      <c r="AE68" s="557"/>
      <c r="AF68" s="557"/>
      <c r="AG68" s="557"/>
      <c r="AH68" s="558"/>
      <c r="AI68" s="559">
        <f>SUM(N68,Q68:AG68)*L68</f>
        <v>0</v>
      </c>
      <c r="AJ68" s="560">
        <f>AI68/655.957</f>
        <v>0</v>
      </c>
      <c r="AK68" s="561"/>
      <c r="AL68" s="545">
        <f>IF(AI68&gt;1200000,48000,AI68*0.04)</f>
        <v>0</v>
      </c>
      <c r="AM68" s="667"/>
      <c r="AN68" s="546">
        <f>IF(AI68&gt;1200000,96000,AI68*0.08)</f>
        <v>0</v>
      </c>
      <c r="AO68" s="562">
        <f>IF(AI68&gt;600000,600000*12.28%,AI68*12.28%)</f>
        <v>0</v>
      </c>
      <c r="AP68" s="562">
        <f>IF(AI68&gt;600000,600000*2.25%,AI68*2.25%)*0</f>
        <v>0</v>
      </c>
      <c r="AQ68" s="563">
        <f>AI68*4.5%</f>
        <v>0</v>
      </c>
      <c r="AR68" s="563">
        <f>AI68*3%</f>
        <v>0</v>
      </c>
      <c r="AS68" s="563">
        <f>AI68*10%*0</f>
        <v>0</v>
      </c>
      <c r="AT68" s="563"/>
      <c r="AU68" s="668"/>
      <c r="AV68" s="563">
        <f>SUM(AN68:AU68)</f>
        <v>0</v>
      </c>
      <c r="AW68" s="446"/>
      <c r="AX68" s="560">
        <f>AI68-AL68</f>
        <v>0</v>
      </c>
      <c r="AY68" s="560">
        <f>BC68/655.957</f>
        <v>0</v>
      </c>
      <c r="BA68" s="564">
        <v>1</v>
      </c>
      <c r="BB68" s="679"/>
      <c r="BC68" s="680">
        <f>((AI68*12)-(AL68*12))*80%</f>
        <v>0</v>
      </c>
      <c r="BD68" s="681">
        <f>BC68/BA68</f>
        <v>0</v>
      </c>
      <c r="BE68" s="682">
        <f>(IF(BD68&lt;464000,BA68*0.01*BD68,IF(BD68&lt;1000000,(4640+(BD68-464000)*0.1)*BA68,IF(BD68&lt;3000000,(4640+53600+(BD68-1000000)*0.25)*BA68,(4640+53600+500000+(BD68-3000000)*0.4)*BA68))))/12</f>
        <v>0</v>
      </c>
      <c r="BF68" s="731">
        <f t="shared" si="6"/>
        <v>-2500</v>
      </c>
      <c r="BG68" s="683"/>
      <c r="BH68" s="669"/>
      <c r="BI68" s="565"/>
      <c r="BJ68" s="388"/>
      <c r="BK68" s="607"/>
      <c r="BL68" s="388"/>
      <c r="BM68" s="388"/>
      <c r="BN68" s="388"/>
      <c r="BO68" s="565">
        <f t="shared" si="7"/>
        <v>0</v>
      </c>
      <c r="BP68" s="565"/>
      <c r="BQ68" s="565"/>
      <c r="BR68" s="670"/>
      <c r="BS68" s="583"/>
      <c r="BT68" s="671"/>
      <c r="BU68" s="676">
        <f>AX68-BE68+SUM(BI68:BQ68)-BS68-BG68</f>
        <v>0</v>
      </c>
      <c r="BV68" s="673">
        <f>+BU68/655.957</f>
        <v>0</v>
      </c>
      <c r="BW68" s="672"/>
      <c r="BX68" s="567">
        <f>(AI68-BI68-BJ68-BK68-BO68-BP68-BQ68)/12</f>
        <v>0</v>
      </c>
      <c r="BY68" s="567">
        <f>+BX68/655.957</f>
        <v>0</v>
      </c>
      <c r="BZ68" s="566">
        <f>(BX68/12)+BU68</f>
        <v>0</v>
      </c>
      <c r="CA68" s="566">
        <f>+BZ68/655.957</f>
        <v>0</v>
      </c>
      <c r="CC68" s="568">
        <f>((N68*13/12)*35%)/12</f>
        <v>0</v>
      </c>
      <c r="CD68" s="569">
        <f>+CC68/655.957</f>
        <v>0</v>
      </c>
      <c r="CE68" s="447"/>
      <c r="CF68" s="570">
        <f>AI68*0.02</f>
        <v>0</v>
      </c>
      <c r="CG68" s="571">
        <f>CF68/655.957</f>
        <v>0</v>
      </c>
      <c r="CJ68" s="572">
        <f>(AI68+AV68+CC68+CF68)*(13/12)+SUM(BI68:BQ68)</f>
        <v>0</v>
      </c>
      <c r="CK68" s="573">
        <f>CJ68/655.957</f>
        <v>0</v>
      </c>
      <c r="CL68" s="443"/>
      <c r="CM68" s="574">
        <f>CJ68*12</f>
        <v>0</v>
      </c>
      <c r="CN68" s="575">
        <f>CM68/655.957</f>
        <v>0</v>
      </c>
      <c r="CO68" s="443"/>
    </row>
    <row r="69" spans="1:93" s="387" customFormat="1" ht="30" customHeight="1" thickBot="1" x14ac:dyDescent="0.35">
      <c r="A69" s="547">
        <v>62</v>
      </c>
      <c r="B69" s="548"/>
      <c r="C69" s="584"/>
      <c r="D69" s="585"/>
      <c r="E69" s="585"/>
      <c r="F69" s="586"/>
      <c r="G69" s="587"/>
      <c r="H69" s="588">
        <v>0</v>
      </c>
      <c r="I69" s="588">
        <v>0</v>
      </c>
      <c r="J69" s="589"/>
      <c r="K69" s="590"/>
      <c r="L69" s="591">
        <v>1</v>
      </c>
      <c r="M69" s="592"/>
      <c r="N69" s="593"/>
      <c r="O69" s="593">
        <f>N69/655.957</f>
        <v>0</v>
      </c>
      <c r="P69" s="594"/>
      <c r="Q69" s="595"/>
      <c r="R69" s="595"/>
      <c r="S69" s="595"/>
      <c r="T69" s="595"/>
      <c r="U69" s="595"/>
      <c r="V69" s="595"/>
      <c r="W69" s="595"/>
      <c r="X69" s="595"/>
      <c r="Y69" s="557">
        <f t="shared" ref="Y69:Y77" si="206">((N69+AB69)*10%)*0</f>
        <v>0</v>
      </c>
      <c r="Z69" s="557">
        <f t="shared" ref="Z69:Z77" si="207">((O69+AC69)*25%)*0</f>
        <v>0</v>
      </c>
      <c r="AA69" s="557">
        <f t="shared" ref="AA69:AA77" si="208">((P69+AD69)*50%)*0</f>
        <v>0</v>
      </c>
      <c r="AB69" s="595"/>
      <c r="AC69" s="595"/>
      <c r="AD69" s="595"/>
      <c r="AE69" s="595"/>
      <c r="AF69" s="595"/>
      <c r="AG69" s="595"/>
      <c r="AH69" s="596"/>
      <c r="AI69" s="597">
        <f>SUM(N69,Q69:AG69)*L69</f>
        <v>0</v>
      </c>
      <c r="AJ69" s="598">
        <f>AI69/655.957</f>
        <v>0</v>
      </c>
      <c r="AK69" s="599"/>
      <c r="AL69" s="545">
        <f>IF(AI69&gt;1200000,48000,AI69*0.04)</f>
        <v>0</v>
      </c>
      <c r="AM69" s="600"/>
      <c r="AN69" s="546">
        <f>IF(AI69&gt;1200000,96000,AI69*0.08)</f>
        <v>0</v>
      </c>
      <c r="AO69" s="601">
        <f>IF(AI69&gt;600000,600000*12.28%,AI69*12.28%)</f>
        <v>0</v>
      </c>
      <c r="AP69" s="602">
        <f>IF(AI69&gt;600000,600000*2.25%,AI69*2.25%)*0</f>
        <v>0</v>
      </c>
      <c r="AQ69" s="603">
        <f>AI69*4.5%</f>
        <v>0</v>
      </c>
      <c r="AR69" s="603">
        <f>AI69*3%</f>
        <v>0</v>
      </c>
      <c r="AS69" s="603">
        <f>AI69*10%*0</f>
        <v>0</v>
      </c>
      <c r="AT69" s="603"/>
      <c r="AU69" s="604"/>
      <c r="AV69" s="603">
        <f>SUM(AN69:AU69)</f>
        <v>0</v>
      </c>
      <c r="AW69" s="605"/>
      <c r="AX69" s="598">
        <f>AI69-AL69</f>
        <v>0</v>
      </c>
      <c r="AY69" s="598">
        <f>BC69/655.957</f>
        <v>0</v>
      </c>
      <c r="BA69" s="564">
        <v>1</v>
      </c>
      <c r="BB69" s="606"/>
      <c r="BC69" s="684">
        <f t="shared" ref="BC69:BC77" si="209">((AI69*12)-(AL69*12))*80%</f>
        <v>0</v>
      </c>
      <c r="BD69" s="666">
        <f t="shared" ref="BD69:BD77" si="210">BC69/BA69</f>
        <v>0</v>
      </c>
      <c r="BE69" s="546">
        <f t="shared" ref="BE69:BE77" si="211">(IF(BD69&lt;464000,BA69*0.01*BD69,IF(BD69&lt;1000000,(4640+(BD69-464000)*0.1)*BA69,IF(BD69&lt;3000000,(4640+53600+(BD69-1000000)*0.25)*BA69,(4640+53600+500000+(BD69-3000000)*0.4)*BA69))))/12</f>
        <v>0</v>
      </c>
      <c r="BF69" s="731">
        <f t="shared" si="6"/>
        <v>-2500</v>
      </c>
      <c r="BG69" s="685"/>
      <c r="BH69" s="606"/>
      <c r="BI69" s="388"/>
      <c r="BJ69" s="388"/>
      <c r="BK69" s="607"/>
      <c r="BL69" s="607"/>
      <c r="BM69" s="388"/>
      <c r="BN69" s="388"/>
      <c r="BO69" s="565">
        <f t="shared" si="7"/>
        <v>0</v>
      </c>
      <c r="BP69" s="608"/>
      <c r="BQ69" s="388"/>
      <c r="BR69" s="609"/>
      <c r="BS69" s="610"/>
      <c r="BT69" s="609"/>
      <c r="BU69" s="677">
        <f>AX69-BE69+SUM(BI69:BQ69)-BS69-BG69</f>
        <v>0</v>
      </c>
      <c r="BV69" s="674">
        <f>+BU69/655.957</f>
        <v>0</v>
      </c>
      <c r="BW69" s="605"/>
      <c r="BX69" s="611">
        <f>(AI69-BI69-BJ69-BK69-BG305-BP69-BQ69)/12</f>
        <v>0</v>
      </c>
      <c r="BY69" s="611">
        <f>+BX69/655.957</f>
        <v>0</v>
      </c>
      <c r="BZ69" s="612">
        <f>(BX69/12)+BU69</f>
        <v>0</v>
      </c>
      <c r="CA69" s="612">
        <f>+BZ69/655.957</f>
        <v>0</v>
      </c>
      <c r="CC69" s="613">
        <f>((N69*13/12)*35%)/12</f>
        <v>0</v>
      </c>
      <c r="CD69" s="614">
        <f>+CC69/655.957</f>
        <v>0</v>
      </c>
      <c r="CE69" s="615"/>
      <c r="CF69" s="616">
        <f>AI69*0.02</f>
        <v>0</v>
      </c>
      <c r="CG69" s="617">
        <f>CF69/655.957</f>
        <v>0</v>
      </c>
      <c r="CJ69" s="618">
        <f>(AI69+AV69+CC69+CF69)*(13/12)+SUM(BI69:BQ69)</f>
        <v>0</v>
      </c>
      <c r="CK69" s="619">
        <f>CJ69/655.957</f>
        <v>0</v>
      </c>
      <c r="CL69" s="620"/>
      <c r="CM69" s="621">
        <f>CJ69*12</f>
        <v>0</v>
      </c>
      <c r="CN69" s="622">
        <f>CM69/655.957</f>
        <v>0</v>
      </c>
      <c r="CO69" s="620"/>
    </row>
    <row r="70" spans="1:93" s="647" customFormat="1" ht="30" customHeight="1" thickBot="1" x14ac:dyDescent="0.35">
      <c r="A70" s="729">
        <v>63</v>
      </c>
      <c r="B70" s="582"/>
      <c r="C70" s="623"/>
      <c r="D70" s="624"/>
      <c r="E70" s="624"/>
      <c r="F70" s="625"/>
      <c r="G70" s="626"/>
      <c r="H70" s="627">
        <v>0</v>
      </c>
      <c r="I70" s="588">
        <v>0</v>
      </c>
      <c r="J70" s="628"/>
      <c r="K70" s="629"/>
      <c r="L70" s="630">
        <v>1</v>
      </c>
      <c r="M70" s="631">
        <v>84343</v>
      </c>
      <c r="N70" s="632"/>
      <c r="O70" s="632">
        <f t="shared" ref="O70:O76" si="212">N70/655.957</f>
        <v>0</v>
      </c>
      <c r="P70" s="633"/>
      <c r="Q70" s="634"/>
      <c r="R70" s="634"/>
      <c r="S70" s="634"/>
      <c r="T70" s="634"/>
      <c r="U70" s="634"/>
      <c r="V70" s="634"/>
      <c r="W70" s="634"/>
      <c r="X70" s="634"/>
      <c r="Y70" s="557">
        <f t="shared" si="206"/>
        <v>0</v>
      </c>
      <c r="Z70" s="557">
        <f t="shared" si="207"/>
        <v>0</v>
      </c>
      <c r="AA70" s="557">
        <f t="shared" si="208"/>
        <v>0</v>
      </c>
      <c r="AB70" s="634"/>
      <c r="AC70" s="634"/>
      <c r="AD70" s="634"/>
      <c r="AE70" s="634"/>
      <c r="AF70" s="634"/>
      <c r="AG70" s="634"/>
      <c r="AH70" s="635"/>
      <c r="AI70" s="636">
        <f t="shared" ref="AI70:AI76" si="213">SUM(N70,Q70:AG70)*L70</f>
        <v>0</v>
      </c>
      <c r="AJ70" s="637">
        <f t="shared" ref="AJ70:AJ76" si="214">AI70/655.957</f>
        <v>0</v>
      </c>
      <c r="AK70" s="638"/>
      <c r="AL70" s="639">
        <f t="shared" ref="AL70:AL76" si="215">IF(AI70&gt;1200000,48000,AI70*0.04)</f>
        <v>0</v>
      </c>
      <c r="AM70" s="640"/>
      <c r="AN70" s="641">
        <f t="shared" ref="AN70:AN76" si="216">IF(AI70&gt;1200000,96000,AI70*0.08)</f>
        <v>0</v>
      </c>
      <c r="AO70" s="642">
        <f t="shared" ref="AO70:AO76" si="217">IF(AI70&gt;600000,600000*12.28%,AI70*12.28%)</f>
        <v>0</v>
      </c>
      <c r="AP70" s="643">
        <f t="shared" ref="AP70:AP76" si="218">IF(AI70&gt;600000,600000*2.25%,AI70*2.25%)*0</f>
        <v>0</v>
      </c>
      <c r="AQ70" s="644">
        <f t="shared" ref="AQ70:AQ76" si="219">AI70*4.5%</f>
        <v>0</v>
      </c>
      <c r="AR70" s="644">
        <f t="shared" ref="AR70:AR76" si="220">AI70*3%</f>
        <v>0</v>
      </c>
      <c r="AS70" s="644">
        <f t="shared" ref="AS70:AS76" si="221">AI70*10%*0</f>
        <v>0</v>
      </c>
      <c r="AT70" s="644"/>
      <c r="AU70" s="645"/>
      <c r="AV70" s="644">
        <f t="shared" ref="AV70:AV76" si="222">SUM(AN70:AU70)</f>
        <v>0</v>
      </c>
      <c r="AW70" s="646"/>
      <c r="AX70" s="637">
        <f t="shared" ref="AX70:AX76" si="223">AI70-AL70</f>
        <v>0</v>
      </c>
      <c r="AY70" s="637">
        <f t="shared" ref="AY70:AY76" si="224">BC70/655.957</f>
        <v>0</v>
      </c>
      <c r="BA70" s="564">
        <v>1</v>
      </c>
      <c r="BB70" s="648"/>
      <c r="BC70" s="686">
        <f t="shared" si="209"/>
        <v>0</v>
      </c>
      <c r="BD70" s="687">
        <f t="shared" si="210"/>
        <v>0</v>
      </c>
      <c r="BE70" s="688">
        <f t="shared" si="211"/>
        <v>0</v>
      </c>
      <c r="BF70" s="731">
        <f t="shared" si="6"/>
        <v>-2500</v>
      </c>
      <c r="BG70" s="689"/>
      <c r="BH70" s="648"/>
      <c r="BI70" s="649"/>
      <c r="BJ70" s="649"/>
      <c r="BK70" s="650"/>
      <c r="BL70" s="650"/>
      <c r="BM70" s="388"/>
      <c r="BN70" s="388"/>
      <c r="BO70" s="565">
        <f t="shared" si="7"/>
        <v>0</v>
      </c>
      <c r="BP70" s="651"/>
      <c r="BQ70" s="649"/>
      <c r="BR70" s="652"/>
      <c r="BS70" s="653"/>
      <c r="BT70" s="652"/>
      <c r="BU70" s="678">
        <f t="shared" ref="BU70:BU76" si="225">AX70-BE70+SUM(BI70:BQ70)-BS70-BG70</f>
        <v>0</v>
      </c>
      <c r="BV70" s="675">
        <f t="shared" ref="BV70:BV76" si="226">+BU70/655.957</f>
        <v>0</v>
      </c>
      <c r="BW70" s="646"/>
      <c r="BX70" s="654">
        <f t="shared" ref="BX70:BX77" si="227">(AI70-BI70-BJ70-BK70-BG300-BP70-BQ70)/12</f>
        <v>0</v>
      </c>
      <c r="BY70" s="654">
        <f t="shared" ref="BY70:BY76" si="228">+BX70/655.957</f>
        <v>0</v>
      </c>
      <c r="BZ70" s="655">
        <f t="shared" ref="BZ70:BZ76" si="229">(BX70/12)+BU70</f>
        <v>0</v>
      </c>
      <c r="CA70" s="655">
        <f t="shared" ref="CA70:CA76" si="230">+BZ70/655.957</f>
        <v>0</v>
      </c>
      <c r="CC70" s="656">
        <f t="shared" ref="CC70:CC76" si="231">((N70*13/12)*35%)/12</f>
        <v>0</v>
      </c>
      <c r="CD70" s="657">
        <f t="shared" ref="CD70:CD76" si="232">+CC70/655.957</f>
        <v>0</v>
      </c>
      <c r="CE70" s="658"/>
      <c r="CF70" s="659">
        <f t="shared" ref="CF70:CF76" si="233">AI70*0.02</f>
        <v>0</v>
      </c>
      <c r="CG70" s="660">
        <f t="shared" ref="CG70:CG76" si="234">CF70/655.957</f>
        <v>0</v>
      </c>
      <c r="CJ70" s="661">
        <f t="shared" ref="CJ70:CJ76" si="235">(AI70+AV70+CC70+CF70)*(13/12)+SUM(BI70:BQ70)</f>
        <v>0</v>
      </c>
      <c r="CK70" s="662">
        <f t="shared" ref="CK70:CK76" si="236">CJ70/655.957</f>
        <v>0</v>
      </c>
      <c r="CL70" s="663"/>
      <c r="CM70" s="664">
        <f t="shared" ref="CM70:CM76" si="237">CJ70*12</f>
        <v>0</v>
      </c>
      <c r="CN70" s="665">
        <f t="shared" ref="CN70:CN76" si="238">CM70/655.957</f>
        <v>0</v>
      </c>
      <c r="CO70" s="663"/>
    </row>
    <row r="71" spans="1:93" s="647" customFormat="1" ht="30" customHeight="1" thickBot="1" x14ac:dyDescent="0.35">
      <c r="A71" s="729">
        <v>64</v>
      </c>
      <c r="B71" s="582"/>
      <c r="C71" s="623"/>
      <c r="D71" s="624"/>
      <c r="E71" s="624"/>
      <c r="F71" s="625"/>
      <c r="G71" s="626"/>
      <c r="H71" s="627">
        <v>0</v>
      </c>
      <c r="I71" s="588">
        <v>0</v>
      </c>
      <c r="J71" s="628"/>
      <c r="K71" s="629"/>
      <c r="L71" s="630">
        <v>1</v>
      </c>
      <c r="M71" s="631">
        <v>84343</v>
      </c>
      <c r="N71" s="632"/>
      <c r="O71" s="632">
        <f t="shared" si="212"/>
        <v>0</v>
      </c>
      <c r="P71" s="633"/>
      <c r="Q71" s="634"/>
      <c r="R71" s="634"/>
      <c r="S71" s="634"/>
      <c r="T71" s="634"/>
      <c r="U71" s="634"/>
      <c r="V71" s="634"/>
      <c r="W71" s="634"/>
      <c r="X71" s="634"/>
      <c r="Y71" s="557">
        <f t="shared" si="206"/>
        <v>0</v>
      </c>
      <c r="Z71" s="557">
        <f t="shared" si="207"/>
        <v>0</v>
      </c>
      <c r="AA71" s="557">
        <f t="shared" si="208"/>
        <v>0</v>
      </c>
      <c r="AB71" s="634"/>
      <c r="AC71" s="634"/>
      <c r="AD71" s="634"/>
      <c r="AE71" s="634"/>
      <c r="AF71" s="634"/>
      <c r="AG71" s="634"/>
      <c r="AH71" s="635"/>
      <c r="AI71" s="636">
        <f t="shared" si="213"/>
        <v>0</v>
      </c>
      <c r="AJ71" s="637">
        <f t="shared" si="214"/>
        <v>0</v>
      </c>
      <c r="AK71" s="638"/>
      <c r="AL71" s="639">
        <f t="shared" si="215"/>
        <v>0</v>
      </c>
      <c r="AM71" s="640"/>
      <c r="AN71" s="641">
        <f t="shared" si="216"/>
        <v>0</v>
      </c>
      <c r="AO71" s="642">
        <f t="shared" si="217"/>
        <v>0</v>
      </c>
      <c r="AP71" s="643">
        <f t="shared" si="218"/>
        <v>0</v>
      </c>
      <c r="AQ71" s="644">
        <f t="shared" si="219"/>
        <v>0</v>
      </c>
      <c r="AR71" s="644">
        <f t="shared" si="220"/>
        <v>0</v>
      </c>
      <c r="AS71" s="644">
        <f t="shared" si="221"/>
        <v>0</v>
      </c>
      <c r="AT71" s="644"/>
      <c r="AU71" s="645"/>
      <c r="AV71" s="644">
        <f t="shared" si="222"/>
        <v>0</v>
      </c>
      <c r="AW71" s="646"/>
      <c r="AX71" s="637">
        <f t="shared" si="223"/>
        <v>0</v>
      </c>
      <c r="AY71" s="637">
        <f t="shared" si="224"/>
        <v>0</v>
      </c>
      <c r="BA71" s="564">
        <v>1</v>
      </c>
      <c r="BB71" s="648"/>
      <c r="BC71" s="686">
        <f t="shared" si="209"/>
        <v>0</v>
      </c>
      <c r="BD71" s="687">
        <f t="shared" si="210"/>
        <v>0</v>
      </c>
      <c r="BE71" s="688">
        <f t="shared" si="211"/>
        <v>0</v>
      </c>
      <c r="BF71" s="731">
        <f t="shared" si="6"/>
        <v>-2500</v>
      </c>
      <c r="BG71" s="689"/>
      <c r="BH71" s="648"/>
      <c r="BI71" s="649"/>
      <c r="BJ71" s="649"/>
      <c r="BK71" s="650"/>
      <c r="BL71" s="650"/>
      <c r="BM71" s="388"/>
      <c r="BN71" s="388"/>
      <c r="BO71" s="565">
        <f t="shared" si="7"/>
        <v>0</v>
      </c>
      <c r="BP71" s="651"/>
      <c r="BQ71" s="649"/>
      <c r="BR71" s="652"/>
      <c r="BS71" s="653"/>
      <c r="BT71" s="652"/>
      <c r="BU71" s="678">
        <f t="shared" si="225"/>
        <v>0</v>
      </c>
      <c r="BV71" s="675">
        <f t="shared" si="226"/>
        <v>0</v>
      </c>
      <c r="BW71" s="646"/>
      <c r="BX71" s="654">
        <f t="shared" si="227"/>
        <v>0</v>
      </c>
      <c r="BY71" s="654">
        <f t="shared" si="228"/>
        <v>0</v>
      </c>
      <c r="BZ71" s="655">
        <f t="shared" si="229"/>
        <v>0</v>
      </c>
      <c r="CA71" s="655">
        <f t="shared" si="230"/>
        <v>0</v>
      </c>
      <c r="CC71" s="656">
        <f t="shared" si="231"/>
        <v>0</v>
      </c>
      <c r="CD71" s="657">
        <f t="shared" si="232"/>
        <v>0</v>
      </c>
      <c r="CE71" s="658"/>
      <c r="CF71" s="659">
        <f t="shared" si="233"/>
        <v>0</v>
      </c>
      <c r="CG71" s="660">
        <f t="shared" si="234"/>
        <v>0</v>
      </c>
      <c r="CJ71" s="661">
        <f t="shared" si="235"/>
        <v>0</v>
      </c>
      <c r="CK71" s="662">
        <f t="shared" si="236"/>
        <v>0</v>
      </c>
      <c r="CL71" s="663"/>
      <c r="CM71" s="664">
        <f t="shared" si="237"/>
        <v>0</v>
      </c>
      <c r="CN71" s="665">
        <f t="shared" si="238"/>
        <v>0</v>
      </c>
      <c r="CO71" s="663"/>
    </row>
    <row r="72" spans="1:93" s="647" customFormat="1" ht="30" customHeight="1" thickBot="1" x14ac:dyDescent="0.35">
      <c r="A72" s="729">
        <v>65</v>
      </c>
      <c r="B72" s="582"/>
      <c r="C72" s="623"/>
      <c r="D72" s="624"/>
      <c r="E72" s="624"/>
      <c r="F72" s="625"/>
      <c r="G72" s="626"/>
      <c r="H72" s="627">
        <v>0</v>
      </c>
      <c r="I72" s="588">
        <v>0</v>
      </c>
      <c r="J72" s="628"/>
      <c r="K72" s="629"/>
      <c r="L72" s="630">
        <v>1</v>
      </c>
      <c r="M72" s="631">
        <v>84343</v>
      </c>
      <c r="N72" s="632"/>
      <c r="O72" s="632">
        <f t="shared" si="212"/>
        <v>0</v>
      </c>
      <c r="P72" s="633"/>
      <c r="Q72" s="634"/>
      <c r="R72" s="634"/>
      <c r="S72" s="634"/>
      <c r="T72" s="634"/>
      <c r="U72" s="634"/>
      <c r="V72" s="634"/>
      <c r="W72" s="634"/>
      <c r="X72" s="634"/>
      <c r="Y72" s="557">
        <f t="shared" si="206"/>
        <v>0</v>
      </c>
      <c r="Z72" s="557">
        <f t="shared" si="207"/>
        <v>0</v>
      </c>
      <c r="AA72" s="557">
        <f t="shared" si="208"/>
        <v>0</v>
      </c>
      <c r="AB72" s="634"/>
      <c r="AC72" s="634"/>
      <c r="AD72" s="634"/>
      <c r="AE72" s="634"/>
      <c r="AF72" s="634"/>
      <c r="AG72" s="634"/>
      <c r="AH72" s="635"/>
      <c r="AI72" s="636">
        <f t="shared" si="213"/>
        <v>0</v>
      </c>
      <c r="AJ72" s="637">
        <f t="shared" si="214"/>
        <v>0</v>
      </c>
      <c r="AK72" s="638"/>
      <c r="AL72" s="639">
        <f t="shared" si="215"/>
        <v>0</v>
      </c>
      <c r="AM72" s="640"/>
      <c r="AN72" s="641">
        <f t="shared" si="216"/>
        <v>0</v>
      </c>
      <c r="AO72" s="642">
        <f t="shared" si="217"/>
        <v>0</v>
      </c>
      <c r="AP72" s="643">
        <f t="shared" si="218"/>
        <v>0</v>
      </c>
      <c r="AQ72" s="644">
        <f t="shared" si="219"/>
        <v>0</v>
      </c>
      <c r="AR72" s="644">
        <f t="shared" si="220"/>
        <v>0</v>
      </c>
      <c r="AS72" s="644">
        <f t="shared" si="221"/>
        <v>0</v>
      </c>
      <c r="AT72" s="644"/>
      <c r="AU72" s="645"/>
      <c r="AV72" s="644">
        <f t="shared" si="222"/>
        <v>0</v>
      </c>
      <c r="AW72" s="646"/>
      <c r="AX72" s="637">
        <f t="shared" si="223"/>
        <v>0</v>
      </c>
      <c r="AY72" s="637">
        <f t="shared" si="224"/>
        <v>0</v>
      </c>
      <c r="BA72" s="564">
        <v>1</v>
      </c>
      <c r="BB72" s="648"/>
      <c r="BC72" s="686">
        <f t="shared" si="209"/>
        <v>0</v>
      </c>
      <c r="BD72" s="687">
        <f t="shared" si="210"/>
        <v>0</v>
      </c>
      <c r="BE72" s="688">
        <f t="shared" si="211"/>
        <v>0</v>
      </c>
      <c r="BF72" s="731">
        <f t="shared" si="6"/>
        <v>-2500</v>
      </c>
      <c r="BG72" s="689"/>
      <c r="BH72" s="648"/>
      <c r="BI72" s="649"/>
      <c r="BJ72" s="649"/>
      <c r="BK72" s="650"/>
      <c r="BL72" s="650"/>
      <c r="BM72" s="388"/>
      <c r="BN72" s="388"/>
      <c r="BO72" s="565">
        <f t="shared" si="7"/>
        <v>0</v>
      </c>
      <c r="BP72" s="651"/>
      <c r="BQ72" s="649"/>
      <c r="BR72" s="652"/>
      <c r="BS72" s="653"/>
      <c r="BT72" s="652"/>
      <c r="BU72" s="678">
        <f t="shared" si="225"/>
        <v>0</v>
      </c>
      <c r="BV72" s="675">
        <f t="shared" si="226"/>
        <v>0</v>
      </c>
      <c r="BW72" s="646"/>
      <c r="BX72" s="654">
        <f t="shared" si="227"/>
        <v>0</v>
      </c>
      <c r="BY72" s="654">
        <f t="shared" si="228"/>
        <v>0</v>
      </c>
      <c r="BZ72" s="655">
        <f t="shared" si="229"/>
        <v>0</v>
      </c>
      <c r="CA72" s="655">
        <f t="shared" si="230"/>
        <v>0</v>
      </c>
      <c r="CC72" s="656">
        <f t="shared" si="231"/>
        <v>0</v>
      </c>
      <c r="CD72" s="657">
        <f t="shared" si="232"/>
        <v>0</v>
      </c>
      <c r="CE72" s="658"/>
      <c r="CF72" s="659">
        <f t="shared" si="233"/>
        <v>0</v>
      </c>
      <c r="CG72" s="660">
        <f t="shared" si="234"/>
        <v>0</v>
      </c>
      <c r="CJ72" s="661">
        <f t="shared" si="235"/>
        <v>0</v>
      </c>
      <c r="CK72" s="662">
        <f t="shared" si="236"/>
        <v>0</v>
      </c>
      <c r="CL72" s="663"/>
      <c r="CM72" s="664">
        <f t="shared" si="237"/>
        <v>0</v>
      </c>
      <c r="CN72" s="665">
        <f t="shared" si="238"/>
        <v>0</v>
      </c>
      <c r="CO72" s="663"/>
    </row>
    <row r="73" spans="1:93" s="647" customFormat="1" ht="30" customHeight="1" thickBot="1" x14ac:dyDescent="0.35">
      <c r="A73" s="729">
        <v>66</v>
      </c>
      <c r="B73" s="582"/>
      <c r="C73" s="623"/>
      <c r="D73" s="624"/>
      <c r="E73" s="624"/>
      <c r="F73" s="625"/>
      <c r="G73" s="626"/>
      <c r="H73" s="627">
        <v>0</v>
      </c>
      <c r="I73" s="588">
        <v>0</v>
      </c>
      <c r="J73" s="628"/>
      <c r="K73" s="629"/>
      <c r="L73" s="630">
        <v>1</v>
      </c>
      <c r="M73" s="631">
        <v>84343</v>
      </c>
      <c r="N73" s="632"/>
      <c r="O73" s="632">
        <f t="shared" si="212"/>
        <v>0</v>
      </c>
      <c r="P73" s="633"/>
      <c r="Q73" s="634"/>
      <c r="R73" s="634"/>
      <c r="S73" s="634"/>
      <c r="T73" s="634"/>
      <c r="U73" s="634"/>
      <c r="V73" s="634"/>
      <c r="W73" s="634"/>
      <c r="X73" s="634"/>
      <c r="Y73" s="557">
        <f t="shared" si="206"/>
        <v>0</v>
      </c>
      <c r="Z73" s="557">
        <f t="shared" si="207"/>
        <v>0</v>
      </c>
      <c r="AA73" s="557">
        <f t="shared" si="208"/>
        <v>0</v>
      </c>
      <c r="AB73" s="634"/>
      <c r="AC73" s="634"/>
      <c r="AD73" s="634"/>
      <c r="AE73" s="634"/>
      <c r="AF73" s="634"/>
      <c r="AG73" s="634"/>
      <c r="AH73" s="635"/>
      <c r="AI73" s="636">
        <f t="shared" si="213"/>
        <v>0</v>
      </c>
      <c r="AJ73" s="637">
        <f t="shared" si="214"/>
        <v>0</v>
      </c>
      <c r="AK73" s="638"/>
      <c r="AL73" s="639">
        <f t="shared" si="215"/>
        <v>0</v>
      </c>
      <c r="AM73" s="640"/>
      <c r="AN73" s="641">
        <f t="shared" si="216"/>
        <v>0</v>
      </c>
      <c r="AO73" s="642">
        <f t="shared" si="217"/>
        <v>0</v>
      </c>
      <c r="AP73" s="643">
        <f t="shared" si="218"/>
        <v>0</v>
      </c>
      <c r="AQ73" s="644">
        <f t="shared" si="219"/>
        <v>0</v>
      </c>
      <c r="AR73" s="644">
        <f t="shared" si="220"/>
        <v>0</v>
      </c>
      <c r="AS73" s="644">
        <f t="shared" si="221"/>
        <v>0</v>
      </c>
      <c r="AT73" s="644"/>
      <c r="AU73" s="645"/>
      <c r="AV73" s="644">
        <f t="shared" si="222"/>
        <v>0</v>
      </c>
      <c r="AW73" s="646"/>
      <c r="AX73" s="637">
        <f t="shared" si="223"/>
        <v>0</v>
      </c>
      <c r="AY73" s="637">
        <f t="shared" si="224"/>
        <v>0</v>
      </c>
      <c r="BA73" s="564">
        <v>1</v>
      </c>
      <c r="BB73" s="648"/>
      <c r="BC73" s="686">
        <f t="shared" si="209"/>
        <v>0</v>
      </c>
      <c r="BD73" s="687">
        <f t="shared" si="210"/>
        <v>0</v>
      </c>
      <c r="BE73" s="688">
        <f t="shared" si="211"/>
        <v>0</v>
      </c>
      <c r="BF73" s="731">
        <f t="shared" ref="BF73:BF136" si="239">((AI73-AL73)-500000)*0.5%</f>
        <v>-2500</v>
      </c>
      <c r="BG73" s="689"/>
      <c r="BH73" s="648"/>
      <c r="BI73" s="649"/>
      <c r="BJ73" s="649"/>
      <c r="BK73" s="650"/>
      <c r="BL73" s="650"/>
      <c r="BM73" s="388"/>
      <c r="BN73" s="388"/>
      <c r="BO73" s="565">
        <f t="shared" ref="BO73:BO136" si="240">BM73*BN73</f>
        <v>0</v>
      </c>
      <c r="BP73" s="651"/>
      <c r="BQ73" s="649"/>
      <c r="BR73" s="652"/>
      <c r="BS73" s="653"/>
      <c r="BT73" s="652"/>
      <c r="BU73" s="678">
        <f t="shared" si="225"/>
        <v>0</v>
      </c>
      <c r="BV73" s="675">
        <f t="shared" si="226"/>
        <v>0</v>
      </c>
      <c r="BW73" s="646"/>
      <c r="BX73" s="654">
        <f t="shared" si="227"/>
        <v>0</v>
      </c>
      <c r="BY73" s="654">
        <f t="shared" si="228"/>
        <v>0</v>
      </c>
      <c r="BZ73" s="655">
        <f t="shared" si="229"/>
        <v>0</v>
      </c>
      <c r="CA73" s="655">
        <f t="shared" si="230"/>
        <v>0</v>
      </c>
      <c r="CC73" s="656">
        <f t="shared" si="231"/>
        <v>0</v>
      </c>
      <c r="CD73" s="657">
        <f t="shared" si="232"/>
        <v>0</v>
      </c>
      <c r="CE73" s="658"/>
      <c r="CF73" s="659">
        <f t="shared" si="233"/>
        <v>0</v>
      </c>
      <c r="CG73" s="660">
        <f t="shared" si="234"/>
        <v>0</v>
      </c>
      <c r="CJ73" s="661">
        <f t="shared" si="235"/>
        <v>0</v>
      </c>
      <c r="CK73" s="662">
        <f t="shared" si="236"/>
        <v>0</v>
      </c>
      <c r="CL73" s="663"/>
      <c r="CM73" s="664">
        <f t="shared" si="237"/>
        <v>0</v>
      </c>
      <c r="CN73" s="665">
        <f t="shared" si="238"/>
        <v>0</v>
      </c>
      <c r="CO73" s="663"/>
    </row>
    <row r="74" spans="1:93" s="647" customFormat="1" ht="30" customHeight="1" thickBot="1" x14ac:dyDescent="0.35">
      <c r="A74" s="729">
        <v>67</v>
      </c>
      <c r="B74" s="582"/>
      <c r="C74" s="623"/>
      <c r="D74" s="624"/>
      <c r="E74" s="624"/>
      <c r="F74" s="625"/>
      <c r="G74" s="626"/>
      <c r="H74" s="627">
        <v>0</v>
      </c>
      <c r="I74" s="588">
        <v>0</v>
      </c>
      <c r="J74" s="628"/>
      <c r="K74" s="629"/>
      <c r="L74" s="630">
        <v>1</v>
      </c>
      <c r="M74" s="631">
        <v>84343</v>
      </c>
      <c r="N74" s="632"/>
      <c r="O74" s="632">
        <f t="shared" si="212"/>
        <v>0</v>
      </c>
      <c r="P74" s="633"/>
      <c r="Q74" s="634"/>
      <c r="R74" s="634"/>
      <c r="S74" s="634"/>
      <c r="T74" s="634"/>
      <c r="U74" s="634"/>
      <c r="V74" s="634"/>
      <c r="W74" s="634"/>
      <c r="X74" s="634"/>
      <c r="Y74" s="557">
        <f t="shared" si="206"/>
        <v>0</v>
      </c>
      <c r="Z74" s="557">
        <f t="shared" si="207"/>
        <v>0</v>
      </c>
      <c r="AA74" s="557">
        <f t="shared" si="208"/>
        <v>0</v>
      </c>
      <c r="AB74" s="634"/>
      <c r="AC74" s="634"/>
      <c r="AD74" s="634"/>
      <c r="AE74" s="634"/>
      <c r="AF74" s="634"/>
      <c r="AG74" s="634"/>
      <c r="AH74" s="635"/>
      <c r="AI74" s="636">
        <f t="shared" si="213"/>
        <v>0</v>
      </c>
      <c r="AJ74" s="637">
        <f t="shared" si="214"/>
        <v>0</v>
      </c>
      <c r="AK74" s="638"/>
      <c r="AL74" s="639">
        <f t="shared" si="215"/>
        <v>0</v>
      </c>
      <c r="AM74" s="640"/>
      <c r="AN74" s="641">
        <f t="shared" si="216"/>
        <v>0</v>
      </c>
      <c r="AO74" s="642">
        <f t="shared" si="217"/>
        <v>0</v>
      </c>
      <c r="AP74" s="643">
        <f t="shared" si="218"/>
        <v>0</v>
      </c>
      <c r="AQ74" s="644">
        <f t="shared" si="219"/>
        <v>0</v>
      </c>
      <c r="AR74" s="644">
        <f t="shared" si="220"/>
        <v>0</v>
      </c>
      <c r="AS74" s="644">
        <f t="shared" si="221"/>
        <v>0</v>
      </c>
      <c r="AT74" s="644"/>
      <c r="AU74" s="645"/>
      <c r="AV74" s="644">
        <f t="shared" si="222"/>
        <v>0</v>
      </c>
      <c r="AW74" s="646"/>
      <c r="AX74" s="637">
        <f t="shared" si="223"/>
        <v>0</v>
      </c>
      <c r="AY74" s="637">
        <f t="shared" si="224"/>
        <v>0</v>
      </c>
      <c r="BA74" s="564">
        <v>1</v>
      </c>
      <c r="BB74" s="648"/>
      <c r="BC74" s="686">
        <f t="shared" si="209"/>
        <v>0</v>
      </c>
      <c r="BD74" s="687">
        <f t="shared" si="210"/>
        <v>0</v>
      </c>
      <c r="BE74" s="688">
        <f t="shared" si="211"/>
        <v>0</v>
      </c>
      <c r="BF74" s="731">
        <f t="shared" si="239"/>
        <v>-2500</v>
      </c>
      <c r="BG74" s="689"/>
      <c r="BH74" s="648"/>
      <c r="BI74" s="649"/>
      <c r="BJ74" s="649"/>
      <c r="BK74" s="650"/>
      <c r="BL74" s="650"/>
      <c r="BM74" s="388"/>
      <c r="BN74" s="388"/>
      <c r="BO74" s="565">
        <f t="shared" si="240"/>
        <v>0</v>
      </c>
      <c r="BP74" s="651"/>
      <c r="BQ74" s="649"/>
      <c r="BR74" s="652"/>
      <c r="BS74" s="653"/>
      <c r="BT74" s="652"/>
      <c r="BU74" s="678">
        <f t="shared" si="225"/>
        <v>0</v>
      </c>
      <c r="BV74" s="675">
        <f t="shared" si="226"/>
        <v>0</v>
      </c>
      <c r="BW74" s="646"/>
      <c r="BX74" s="654">
        <f t="shared" si="227"/>
        <v>0</v>
      </c>
      <c r="BY74" s="654">
        <f t="shared" si="228"/>
        <v>0</v>
      </c>
      <c r="BZ74" s="655">
        <f t="shared" si="229"/>
        <v>0</v>
      </c>
      <c r="CA74" s="655">
        <f t="shared" si="230"/>
        <v>0</v>
      </c>
      <c r="CC74" s="656">
        <f t="shared" si="231"/>
        <v>0</v>
      </c>
      <c r="CD74" s="657">
        <f t="shared" si="232"/>
        <v>0</v>
      </c>
      <c r="CE74" s="658"/>
      <c r="CF74" s="659">
        <f t="shared" si="233"/>
        <v>0</v>
      </c>
      <c r="CG74" s="660">
        <f t="shared" si="234"/>
        <v>0</v>
      </c>
      <c r="CJ74" s="661">
        <f t="shared" si="235"/>
        <v>0</v>
      </c>
      <c r="CK74" s="662">
        <f t="shared" si="236"/>
        <v>0</v>
      </c>
      <c r="CL74" s="663"/>
      <c r="CM74" s="664">
        <f t="shared" si="237"/>
        <v>0</v>
      </c>
      <c r="CN74" s="665">
        <f t="shared" si="238"/>
        <v>0</v>
      </c>
      <c r="CO74" s="663"/>
    </row>
    <row r="75" spans="1:93" s="647" customFormat="1" ht="30" customHeight="1" thickBot="1" x14ac:dyDescent="0.35">
      <c r="A75" s="729">
        <v>68</v>
      </c>
      <c r="B75" s="582"/>
      <c r="C75" s="623"/>
      <c r="D75" s="624"/>
      <c r="E75" s="624"/>
      <c r="F75" s="625"/>
      <c r="G75" s="626"/>
      <c r="H75" s="627">
        <v>0</v>
      </c>
      <c r="I75" s="588">
        <v>0</v>
      </c>
      <c r="J75" s="628"/>
      <c r="K75" s="629"/>
      <c r="L75" s="630">
        <v>1</v>
      </c>
      <c r="M75" s="631">
        <v>84343</v>
      </c>
      <c r="N75" s="632"/>
      <c r="O75" s="632">
        <f t="shared" si="212"/>
        <v>0</v>
      </c>
      <c r="P75" s="633"/>
      <c r="Q75" s="634"/>
      <c r="R75" s="634"/>
      <c r="S75" s="634"/>
      <c r="T75" s="634"/>
      <c r="U75" s="634"/>
      <c r="V75" s="634"/>
      <c r="W75" s="634"/>
      <c r="X75" s="634"/>
      <c r="Y75" s="557">
        <f t="shared" si="206"/>
        <v>0</v>
      </c>
      <c r="Z75" s="557">
        <f t="shared" si="207"/>
        <v>0</v>
      </c>
      <c r="AA75" s="557">
        <f t="shared" si="208"/>
        <v>0</v>
      </c>
      <c r="AB75" s="634"/>
      <c r="AC75" s="634"/>
      <c r="AD75" s="634"/>
      <c r="AE75" s="634"/>
      <c r="AF75" s="634"/>
      <c r="AG75" s="634"/>
      <c r="AH75" s="635"/>
      <c r="AI75" s="636">
        <f t="shared" si="213"/>
        <v>0</v>
      </c>
      <c r="AJ75" s="637">
        <f t="shared" si="214"/>
        <v>0</v>
      </c>
      <c r="AK75" s="638"/>
      <c r="AL75" s="639">
        <f t="shared" si="215"/>
        <v>0</v>
      </c>
      <c r="AM75" s="640"/>
      <c r="AN75" s="641">
        <f t="shared" si="216"/>
        <v>0</v>
      </c>
      <c r="AO75" s="642">
        <f t="shared" si="217"/>
        <v>0</v>
      </c>
      <c r="AP75" s="643">
        <f t="shared" si="218"/>
        <v>0</v>
      </c>
      <c r="AQ75" s="644">
        <f t="shared" si="219"/>
        <v>0</v>
      </c>
      <c r="AR75" s="644">
        <f t="shared" si="220"/>
        <v>0</v>
      </c>
      <c r="AS75" s="644">
        <f t="shared" si="221"/>
        <v>0</v>
      </c>
      <c r="AT75" s="644"/>
      <c r="AU75" s="645"/>
      <c r="AV75" s="644">
        <f t="shared" si="222"/>
        <v>0</v>
      </c>
      <c r="AW75" s="646"/>
      <c r="AX75" s="637">
        <f t="shared" si="223"/>
        <v>0</v>
      </c>
      <c r="AY75" s="637">
        <f t="shared" si="224"/>
        <v>0</v>
      </c>
      <c r="BA75" s="564">
        <v>1</v>
      </c>
      <c r="BB75" s="648"/>
      <c r="BC75" s="686">
        <f t="shared" si="209"/>
        <v>0</v>
      </c>
      <c r="BD75" s="687">
        <f t="shared" si="210"/>
        <v>0</v>
      </c>
      <c r="BE75" s="688">
        <f t="shared" si="211"/>
        <v>0</v>
      </c>
      <c r="BF75" s="731">
        <f t="shared" si="239"/>
        <v>-2500</v>
      </c>
      <c r="BG75" s="689"/>
      <c r="BH75" s="648"/>
      <c r="BI75" s="649"/>
      <c r="BJ75" s="649"/>
      <c r="BK75" s="650"/>
      <c r="BL75" s="650"/>
      <c r="BM75" s="388"/>
      <c r="BN75" s="388"/>
      <c r="BO75" s="565">
        <f t="shared" si="240"/>
        <v>0</v>
      </c>
      <c r="BP75" s="651"/>
      <c r="BQ75" s="649"/>
      <c r="BR75" s="652"/>
      <c r="BS75" s="653"/>
      <c r="BT75" s="652"/>
      <c r="BU75" s="678">
        <f t="shared" si="225"/>
        <v>0</v>
      </c>
      <c r="BV75" s="675">
        <f t="shared" si="226"/>
        <v>0</v>
      </c>
      <c r="BW75" s="646"/>
      <c r="BX75" s="654">
        <f t="shared" si="227"/>
        <v>0</v>
      </c>
      <c r="BY75" s="654">
        <f t="shared" si="228"/>
        <v>0</v>
      </c>
      <c r="BZ75" s="655">
        <f t="shared" si="229"/>
        <v>0</v>
      </c>
      <c r="CA75" s="655">
        <f t="shared" si="230"/>
        <v>0</v>
      </c>
      <c r="CC75" s="656">
        <f t="shared" si="231"/>
        <v>0</v>
      </c>
      <c r="CD75" s="657">
        <f t="shared" si="232"/>
        <v>0</v>
      </c>
      <c r="CE75" s="658"/>
      <c r="CF75" s="659">
        <f t="shared" si="233"/>
        <v>0</v>
      </c>
      <c r="CG75" s="660">
        <f t="shared" si="234"/>
        <v>0</v>
      </c>
      <c r="CJ75" s="661">
        <f t="shared" si="235"/>
        <v>0</v>
      </c>
      <c r="CK75" s="662">
        <f t="shared" si="236"/>
        <v>0</v>
      </c>
      <c r="CL75" s="663"/>
      <c r="CM75" s="664">
        <f t="shared" si="237"/>
        <v>0</v>
      </c>
      <c r="CN75" s="665">
        <f t="shared" si="238"/>
        <v>0</v>
      </c>
      <c r="CO75" s="663"/>
    </row>
    <row r="76" spans="1:93" s="647" customFormat="1" ht="30" customHeight="1" thickBot="1" x14ac:dyDescent="0.35">
      <c r="A76" s="729">
        <v>69</v>
      </c>
      <c r="B76" s="582"/>
      <c r="C76" s="623"/>
      <c r="D76" s="624"/>
      <c r="E76" s="624"/>
      <c r="F76" s="625"/>
      <c r="G76" s="626"/>
      <c r="H76" s="627">
        <v>0</v>
      </c>
      <c r="I76" s="588">
        <v>0</v>
      </c>
      <c r="J76" s="628"/>
      <c r="K76" s="629"/>
      <c r="L76" s="630">
        <v>1</v>
      </c>
      <c r="M76" s="631">
        <v>84343</v>
      </c>
      <c r="N76" s="632"/>
      <c r="O76" s="632">
        <f t="shared" si="212"/>
        <v>0</v>
      </c>
      <c r="P76" s="633"/>
      <c r="Q76" s="634"/>
      <c r="R76" s="634"/>
      <c r="S76" s="634"/>
      <c r="T76" s="634"/>
      <c r="U76" s="634"/>
      <c r="V76" s="634"/>
      <c r="W76" s="634"/>
      <c r="X76" s="634"/>
      <c r="Y76" s="557">
        <f t="shared" si="206"/>
        <v>0</v>
      </c>
      <c r="Z76" s="557">
        <f t="shared" si="207"/>
        <v>0</v>
      </c>
      <c r="AA76" s="557">
        <f t="shared" si="208"/>
        <v>0</v>
      </c>
      <c r="AB76" s="634"/>
      <c r="AC76" s="634"/>
      <c r="AD76" s="634"/>
      <c r="AE76" s="634"/>
      <c r="AF76" s="634"/>
      <c r="AG76" s="634"/>
      <c r="AH76" s="635"/>
      <c r="AI76" s="636">
        <f t="shared" si="213"/>
        <v>0</v>
      </c>
      <c r="AJ76" s="637">
        <f t="shared" si="214"/>
        <v>0</v>
      </c>
      <c r="AK76" s="638"/>
      <c r="AL76" s="639">
        <f t="shared" si="215"/>
        <v>0</v>
      </c>
      <c r="AM76" s="640"/>
      <c r="AN76" s="641">
        <f t="shared" si="216"/>
        <v>0</v>
      </c>
      <c r="AO76" s="642">
        <f t="shared" si="217"/>
        <v>0</v>
      </c>
      <c r="AP76" s="643">
        <f t="shared" si="218"/>
        <v>0</v>
      </c>
      <c r="AQ76" s="644">
        <f t="shared" si="219"/>
        <v>0</v>
      </c>
      <c r="AR76" s="644">
        <f t="shared" si="220"/>
        <v>0</v>
      </c>
      <c r="AS76" s="644">
        <f t="shared" si="221"/>
        <v>0</v>
      </c>
      <c r="AT76" s="644"/>
      <c r="AU76" s="645"/>
      <c r="AV76" s="644">
        <f t="shared" si="222"/>
        <v>0</v>
      </c>
      <c r="AW76" s="646"/>
      <c r="AX76" s="637">
        <f t="shared" si="223"/>
        <v>0</v>
      </c>
      <c r="AY76" s="637">
        <f t="shared" si="224"/>
        <v>0</v>
      </c>
      <c r="BA76" s="564">
        <v>1</v>
      </c>
      <c r="BB76" s="648"/>
      <c r="BC76" s="686">
        <f t="shared" si="209"/>
        <v>0</v>
      </c>
      <c r="BD76" s="687">
        <f t="shared" si="210"/>
        <v>0</v>
      </c>
      <c r="BE76" s="688">
        <f t="shared" si="211"/>
        <v>0</v>
      </c>
      <c r="BF76" s="731">
        <f t="shared" si="239"/>
        <v>-2500</v>
      </c>
      <c r="BG76" s="689"/>
      <c r="BH76" s="648"/>
      <c r="BI76" s="649"/>
      <c r="BJ76" s="649"/>
      <c r="BK76" s="650"/>
      <c r="BL76" s="650"/>
      <c r="BM76" s="388"/>
      <c r="BN76" s="388"/>
      <c r="BO76" s="565">
        <f t="shared" si="240"/>
        <v>0</v>
      </c>
      <c r="BP76" s="651"/>
      <c r="BQ76" s="649"/>
      <c r="BR76" s="652"/>
      <c r="BS76" s="653"/>
      <c r="BT76" s="652"/>
      <c r="BU76" s="678">
        <f t="shared" si="225"/>
        <v>0</v>
      </c>
      <c r="BV76" s="675">
        <f t="shared" si="226"/>
        <v>0</v>
      </c>
      <c r="BW76" s="646"/>
      <c r="BX76" s="654">
        <f t="shared" si="227"/>
        <v>0</v>
      </c>
      <c r="BY76" s="654">
        <f t="shared" si="228"/>
        <v>0</v>
      </c>
      <c r="BZ76" s="655">
        <f t="shared" si="229"/>
        <v>0</v>
      </c>
      <c r="CA76" s="655">
        <f t="shared" si="230"/>
        <v>0</v>
      </c>
      <c r="CC76" s="656">
        <f t="shared" si="231"/>
        <v>0</v>
      </c>
      <c r="CD76" s="657">
        <f t="shared" si="232"/>
        <v>0</v>
      </c>
      <c r="CE76" s="658"/>
      <c r="CF76" s="659">
        <f t="shared" si="233"/>
        <v>0</v>
      </c>
      <c r="CG76" s="660">
        <f t="shared" si="234"/>
        <v>0</v>
      </c>
      <c r="CJ76" s="661">
        <f t="shared" si="235"/>
        <v>0</v>
      </c>
      <c r="CK76" s="662">
        <f t="shared" si="236"/>
        <v>0</v>
      </c>
      <c r="CL76" s="663"/>
      <c r="CM76" s="664">
        <f t="shared" si="237"/>
        <v>0</v>
      </c>
      <c r="CN76" s="665">
        <f t="shared" si="238"/>
        <v>0</v>
      </c>
      <c r="CO76" s="663"/>
    </row>
    <row r="77" spans="1:93" s="647" customFormat="1" ht="30" customHeight="1" thickBot="1" x14ac:dyDescent="0.35">
      <c r="A77" s="729">
        <v>70</v>
      </c>
      <c r="B77" s="582"/>
      <c r="C77" s="623"/>
      <c r="D77" s="624"/>
      <c r="E77" s="624"/>
      <c r="F77" s="625"/>
      <c r="G77" s="626"/>
      <c r="H77" s="627">
        <v>0</v>
      </c>
      <c r="I77" s="588">
        <v>0</v>
      </c>
      <c r="J77" s="628"/>
      <c r="K77" s="629"/>
      <c r="L77" s="630">
        <v>1</v>
      </c>
      <c r="M77" s="631">
        <v>84343</v>
      </c>
      <c r="N77" s="632"/>
      <c r="O77" s="632">
        <f>N77/655.957</f>
        <v>0</v>
      </c>
      <c r="P77" s="633"/>
      <c r="Q77" s="634"/>
      <c r="R77" s="634"/>
      <c r="S77" s="634"/>
      <c r="T77" s="634"/>
      <c r="U77" s="634"/>
      <c r="V77" s="634"/>
      <c r="W77" s="634"/>
      <c r="X77" s="634"/>
      <c r="Y77" s="557">
        <f t="shared" si="206"/>
        <v>0</v>
      </c>
      <c r="Z77" s="557">
        <f t="shared" si="207"/>
        <v>0</v>
      </c>
      <c r="AA77" s="557">
        <f t="shared" si="208"/>
        <v>0</v>
      </c>
      <c r="AB77" s="634"/>
      <c r="AC77" s="634"/>
      <c r="AD77" s="634"/>
      <c r="AE77" s="634"/>
      <c r="AF77" s="634"/>
      <c r="AG77" s="634"/>
      <c r="AH77" s="635"/>
      <c r="AI77" s="636">
        <f>SUM(N77,Q77:AG77)*L77</f>
        <v>0</v>
      </c>
      <c r="AJ77" s="637">
        <f>AI77/655.957</f>
        <v>0</v>
      </c>
      <c r="AK77" s="638"/>
      <c r="AL77" s="639">
        <f>IF(AI77&gt;1200000,48000,AI77*0.04)</f>
        <v>0</v>
      </c>
      <c r="AM77" s="640"/>
      <c r="AN77" s="641">
        <f>IF(AI77&gt;1200000,96000,AI77*0.08)</f>
        <v>0</v>
      </c>
      <c r="AO77" s="642">
        <f>IF(AI77&gt;600000,600000*12.28%,AI77*12.28%)</f>
        <v>0</v>
      </c>
      <c r="AP77" s="643">
        <f>IF(AI77&gt;600000,600000*2.25%,AI77*2.25%)*0</f>
        <v>0</v>
      </c>
      <c r="AQ77" s="644">
        <f>AI77*4.5%</f>
        <v>0</v>
      </c>
      <c r="AR77" s="644">
        <f>AI77*3%</f>
        <v>0</v>
      </c>
      <c r="AS77" s="644">
        <f>AI77*10%*0</f>
        <v>0</v>
      </c>
      <c r="AT77" s="644"/>
      <c r="AU77" s="645"/>
      <c r="AV77" s="644">
        <f>SUM(AN77:AU77)</f>
        <v>0</v>
      </c>
      <c r="AW77" s="646"/>
      <c r="AX77" s="637">
        <f>AI77-AL77</f>
        <v>0</v>
      </c>
      <c r="AY77" s="637">
        <f>BC77/655.957</f>
        <v>0</v>
      </c>
      <c r="BA77" s="564">
        <v>1</v>
      </c>
      <c r="BB77" s="648"/>
      <c r="BC77" s="686">
        <f t="shared" si="209"/>
        <v>0</v>
      </c>
      <c r="BD77" s="687">
        <f t="shared" si="210"/>
        <v>0</v>
      </c>
      <c r="BE77" s="688">
        <f t="shared" si="211"/>
        <v>0</v>
      </c>
      <c r="BF77" s="731">
        <f t="shared" si="239"/>
        <v>-2500</v>
      </c>
      <c r="BG77" s="689"/>
      <c r="BH77" s="648"/>
      <c r="BI77" s="649"/>
      <c r="BJ77" s="649"/>
      <c r="BK77" s="650"/>
      <c r="BL77" s="650"/>
      <c r="BM77" s="388"/>
      <c r="BN77" s="388"/>
      <c r="BO77" s="565">
        <f t="shared" si="240"/>
        <v>0</v>
      </c>
      <c r="BP77" s="651"/>
      <c r="BQ77" s="649"/>
      <c r="BR77" s="652"/>
      <c r="BS77" s="653"/>
      <c r="BT77" s="652"/>
      <c r="BU77" s="678">
        <f>AX77-BE77+SUM(BI77:BQ77)-BS77-BG77</f>
        <v>0</v>
      </c>
      <c r="BV77" s="675">
        <f>+BU77/655.957</f>
        <v>0</v>
      </c>
      <c r="BW77" s="646"/>
      <c r="BX77" s="654">
        <f t="shared" si="227"/>
        <v>0</v>
      </c>
      <c r="BY77" s="654">
        <f>+BX77/655.957</f>
        <v>0</v>
      </c>
      <c r="BZ77" s="655">
        <f>(BX77/12)+BU77</f>
        <v>0</v>
      </c>
      <c r="CA77" s="655">
        <f>+BZ77/655.957</f>
        <v>0</v>
      </c>
      <c r="CC77" s="656">
        <f>((N77*13/12)*35%)/12</f>
        <v>0</v>
      </c>
      <c r="CD77" s="657">
        <f>+CC77/655.957</f>
        <v>0</v>
      </c>
      <c r="CE77" s="658"/>
      <c r="CF77" s="659">
        <f>AI77*0.02</f>
        <v>0</v>
      </c>
      <c r="CG77" s="660">
        <f>CF77/655.957</f>
        <v>0</v>
      </c>
      <c r="CJ77" s="661">
        <f>(AI77+AV77+CC77+CF77)*(13/12)+SUM(BI77:BQ77)</f>
        <v>0</v>
      </c>
      <c r="CK77" s="662">
        <f>CJ77/655.957</f>
        <v>0</v>
      </c>
      <c r="CL77" s="663"/>
      <c r="CM77" s="664">
        <f>CJ77*12</f>
        <v>0</v>
      </c>
      <c r="CN77" s="665">
        <f>CM77/655.957</f>
        <v>0</v>
      </c>
      <c r="CO77" s="663"/>
    </row>
    <row r="78" spans="1:93" s="434" customFormat="1" ht="30" customHeight="1" thickBot="1" x14ac:dyDescent="0.35">
      <c r="A78" s="547">
        <v>71</v>
      </c>
      <c r="B78" s="548"/>
      <c r="C78" s="549"/>
      <c r="D78" s="550"/>
      <c r="E78" s="550"/>
      <c r="F78" s="551"/>
      <c r="G78" s="437"/>
      <c r="H78" s="588">
        <v>0</v>
      </c>
      <c r="I78" s="588">
        <v>0</v>
      </c>
      <c r="J78" s="552"/>
      <c r="K78" s="553"/>
      <c r="L78" s="591">
        <v>1</v>
      </c>
      <c r="M78" s="554"/>
      <c r="N78" s="555"/>
      <c r="O78" s="555">
        <f>N78/655.957</f>
        <v>0</v>
      </c>
      <c r="P78" s="556"/>
      <c r="Q78" s="557"/>
      <c r="R78" s="557"/>
      <c r="S78" s="557"/>
      <c r="T78" s="557"/>
      <c r="U78" s="557"/>
      <c r="V78" s="557"/>
      <c r="W78" s="557"/>
      <c r="X78" s="557"/>
      <c r="Y78" s="557">
        <f>((N78+AB78)*10%)*0</f>
        <v>0</v>
      </c>
      <c r="Z78" s="557">
        <f>((O78+AC78)*25%)*0</f>
        <v>0</v>
      </c>
      <c r="AA78" s="557">
        <f>((P78+AD78)*50%)*0</f>
        <v>0</v>
      </c>
      <c r="AB78" s="557"/>
      <c r="AC78" s="557"/>
      <c r="AD78" s="557"/>
      <c r="AE78" s="557"/>
      <c r="AF78" s="557"/>
      <c r="AG78" s="557"/>
      <c r="AH78" s="558"/>
      <c r="AI78" s="559">
        <f>SUM(N78,Q78:AG78)*L78</f>
        <v>0</v>
      </c>
      <c r="AJ78" s="560">
        <f>AI78/655.957</f>
        <v>0</v>
      </c>
      <c r="AK78" s="561"/>
      <c r="AL78" s="545">
        <f>IF(AI78&gt;1200000,48000,AI78*0.04)</f>
        <v>0</v>
      </c>
      <c r="AM78" s="667"/>
      <c r="AN78" s="546">
        <f>IF(AI78&gt;1200000,96000,AI78*0.08)</f>
        <v>0</v>
      </c>
      <c r="AO78" s="562">
        <f>IF(AI78&gt;600000,600000*12.28%,AI78*12.28%)</f>
        <v>0</v>
      </c>
      <c r="AP78" s="562">
        <f>IF(AI78&gt;600000,600000*2.25%,AI78*2.25%)*0</f>
        <v>0</v>
      </c>
      <c r="AQ78" s="563">
        <f>AI78*4.5%</f>
        <v>0</v>
      </c>
      <c r="AR78" s="563">
        <f>AI78*3%</f>
        <v>0</v>
      </c>
      <c r="AS78" s="563">
        <f>AI78*10%*0</f>
        <v>0</v>
      </c>
      <c r="AT78" s="563"/>
      <c r="AU78" s="668"/>
      <c r="AV78" s="563">
        <f>SUM(AN78:AU78)</f>
        <v>0</v>
      </c>
      <c r="AW78" s="446"/>
      <c r="AX78" s="560">
        <f>AI78-AL78</f>
        <v>0</v>
      </c>
      <c r="AY78" s="560">
        <f>BC78/655.957</f>
        <v>0</v>
      </c>
      <c r="BA78" s="564">
        <v>1</v>
      </c>
      <c r="BB78" s="679"/>
      <c r="BC78" s="680">
        <f>((AI78*12)-(AL78*12))*80%</f>
        <v>0</v>
      </c>
      <c r="BD78" s="681">
        <f>BC78/BA78</f>
        <v>0</v>
      </c>
      <c r="BE78" s="682">
        <f>(IF(BD78&lt;464000,BA78*0.01*BD78,IF(BD78&lt;1000000,(4640+(BD78-464000)*0.1)*BA78,IF(BD78&lt;3000000,(4640+53600+(BD78-1000000)*0.25)*BA78,(4640+53600+500000+(BD78-3000000)*0.4)*BA78))))/12</f>
        <v>0</v>
      </c>
      <c r="BF78" s="731">
        <f t="shared" si="239"/>
        <v>-2500</v>
      </c>
      <c r="BG78" s="683"/>
      <c r="BH78" s="669"/>
      <c r="BI78" s="565"/>
      <c r="BJ78" s="388"/>
      <c r="BK78" s="607"/>
      <c r="BL78" s="388"/>
      <c r="BM78" s="388"/>
      <c r="BN78" s="388"/>
      <c r="BO78" s="565">
        <f t="shared" si="240"/>
        <v>0</v>
      </c>
      <c r="BP78" s="565"/>
      <c r="BQ78" s="565"/>
      <c r="BR78" s="670"/>
      <c r="BS78" s="583"/>
      <c r="BT78" s="671"/>
      <c r="BU78" s="676">
        <f>AX78-BE78+SUM(BI78:BQ78)-BS78-BG78</f>
        <v>0</v>
      </c>
      <c r="BV78" s="673">
        <f>+BU78/655.957</f>
        <v>0</v>
      </c>
      <c r="BW78" s="672"/>
      <c r="BX78" s="567">
        <f>(AI78-BI78-BJ78-BK78-BO78-BP78-BQ78)/12</f>
        <v>0</v>
      </c>
      <c r="BY78" s="567">
        <f>+BX78/655.957</f>
        <v>0</v>
      </c>
      <c r="BZ78" s="566">
        <f>(BX78/12)+BU78</f>
        <v>0</v>
      </c>
      <c r="CA78" s="566">
        <f>+BZ78/655.957</f>
        <v>0</v>
      </c>
      <c r="CC78" s="568">
        <f>((N78*13/12)*35%)/12</f>
        <v>0</v>
      </c>
      <c r="CD78" s="569">
        <f>+CC78/655.957</f>
        <v>0</v>
      </c>
      <c r="CE78" s="447"/>
      <c r="CF78" s="570">
        <f>AI78*0.02</f>
        <v>0</v>
      </c>
      <c r="CG78" s="571">
        <f>CF78/655.957</f>
        <v>0</v>
      </c>
      <c r="CJ78" s="572">
        <f>(AI78+AV78+CC78+CF78)*(13/12)+SUM(BI78:BQ78)</f>
        <v>0</v>
      </c>
      <c r="CK78" s="573">
        <f>CJ78/655.957</f>
        <v>0</v>
      </c>
      <c r="CL78" s="443"/>
      <c r="CM78" s="574">
        <f>CJ78*12</f>
        <v>0</v>
      </c>
      <c r="CN78" s="575">
        <f>CM78/655.957</f>
        <v>0</v>
      </c>
      <c r="CO78" s="443"/>
    </row>
    <row r="79" spans="1:93" s="387" customFormat="1" ht="30" customHeight="1" thickBot="1" x14ac:dyDescent="0.35">
      <c r="A79" s="547">
        <v>72</v>
      </c>
      <c r="B79" s="548"/>
      <c r="C79" s="584"/>
      <c r="D79" s="585"/>
      <c r="E79" s="585"/>
      <c r="F79" s="586"/>
      <c r="G79" s="587"/>
      <c r="H79" s="588">
        <v>0</v>
      </c>
      <c r="I79" s="588">
        <v>0</v>
      </c>
      <c r="J79" s="589"/>
      <c r="K79" s="590"/>
      <c r="L79" s="591">
        <v>1</v>
      </c>
      <c r="M79" s="592"/>
      <c r="N79" s="593"/>
      <c r="O79" s="593">
        <f>N79/655.957</f>
        <v>0</v>
      </c>
      <c r="P79" s="594"/>
      <c r="Q79" s="595"/>
      <c r="R79" s="595"/>
      <c r="S79" s="595"/>
      <c r="T79" s="595"/>
      <c r="U79" s="595"/>
      <c r="V79" s="595"/>
      <c r="W79" s="595"/>
      <c r="X79" s="595"/>
      <c r="Y79" s="557">
        <f t="shared" ref="Y79:Y87" si="241">((N79+AB79)*10%)*0</f>
        <v>0</v>
      </c>
      <c r="Z79" s="557">
        <f t="shared" ref="Z79:Z87" si="242">((O79+AC79)*25%)*0</f>
        <v>0</v>
      </c>
      <c r="AA79" s="557">
        <f t="shared" ref="AA79:AA87" si="243">((P79+AD79)*50%)*0</f>
        <v>0</v>
      </c>
      <c r="AB79" s="595"/>
      <c r="AC79" s="595"/>
      <c r="AD79" s="595"/>
      <c r="AE79" s="595"/>
      <c r="AF79" s="595"/>
      <c r="AG79" s="595"/>
      <c r="AH79" s="596"/>
      <c r="AI79" s="597">
        <f>SUM(N79,Q79:AG79)*L79</f>
        <v>0</v>
      </c>
      <c r="AJ79" s="598">
        <f>AI79/655.957</f>
        <v>0</v>
      </c>
      <c r="AK79" s="599"/>
      <c r="AL79" s="545">
        <f>IF(AI79&gt;1200000,48000,AI79*0.04)</f>
        <v>0</v>
      </c>
      <c r="AM79" s="600"/>
      <c r="AN79" s="546">
        <f>IF(AI79&gt;1200000,96000,AI79*0.08)</f>
        <v>0</v>
      </c>
      <c r="AO79" s="601">
        <f>IF(AI79&gt;600000,600000*12.28%,AI79*12.28%)</f>
        <v>0</v>
      </c>
      <c r="AP79" s="602">
        <f>IF(AI79&gt;600000,600000*2.25%,AI79*2.25%)*0</f>
        <v>0</v>
      </c>
      <c r="AQ79" s="603">
        <f>AI79*4.5%</f>
        <v>0</v>
      </c>
      <c r="AR79" s="603">
        <f>AI79*3%</f>
        <v>0</v>
      </c>
      <c r="AS79" s="603">
        <f>AI79*10%*0</f>
        <v>0</v>
      </c>
      <c r="AT79" s="603"/>
      <c r="AU79" s="604"/>
      <c r="AV79" s="603">
        <f>SUM(AN79:AU79)</f>
        <v>0</v>
      </c>
      <c r="AW79" s="605"/>
      <c r="AX79" s="598">
        <f>AI79-AL79</f>
        <v>0</v>
      </c>
      <c r="AY79" s="598">
        <f>BC79/655.957</f>
        <v>0</v>
      </c>
      <c r="BA79" s="564">
        <v>1</v>
      </c>
      <c r="BB79" s="606"/>
      <c r="BC79" s="684">
        <f t="shared" ref="BC79:BC87" si="244">((AI79*12)-(AL79*12))*80%</f>
        <v>0</v>
      </c>
      <c r="BD79" s="666">
        <f t="shared" ref="BD79:BD87" si="245">BC79/BA79</f>
        <v>0</v>
      </c>
      <c r="BE79" s="546">
        <f t="shared" ref="BE79:BE87" si="246">(IF(BD79&lt;464000,BA79*0.01*BD79,IF(BD79&lt;1000000,(4640+(BD79-464000)*0.1)*BA79,IF(BD79&lt;3000000,(4640+53600+(BD79-1000000)*0.25)*BA79,(4640+53600+500000+(BD79-3000000)*0.4)*BA79))))/12</f>
        <v>0</v>
      </c>
      <c r="BF79" s="731">
        <f t="shared" si="239"/>
        <v>-2500</v>
      </c>
      <c r="BG79" s="685"/>
      <c r="BH79" s="606"/>
      <c r="BI79" s="388"/>
      <c r="BJ79" s="388"/>
      <c r="BK79" s="607"/>
      <c r="BL79" s="607"/>
      <c r="BM79" s="388"/>
      <c r="BN79" s="388"/>
      <c r="BO79" s="565">
        <f t="shared" si="240"/>
        <v>0</v>
      </c>
      <c r="BP79" s="608"/>
      <c r="BQ79" s="388"/>
      <c r="BR79" s="609"/>
      <c r="BS79" s="610"/>
      <c r="BT79" s="609"/>
      <c r="BU79" s="677">
        <f>AX79-BE79+SUM(BI79:BQ79)-BS79-BG79</f>
        <v>0</v>
      </c>
      <c r="BV79" s="674">
        <f>+BU79/655.957</f>
        <v>0</v>
      </c>
      <c r="BW79" s="605"/>
      <c r="BX79" s="611">
        <f>(AI79-BI79-BJ79-BK79-BG315-BP79-BQ79)/12</f>
        <v>0</v>
      </c>
      <c r="BY79" s="611">
        <f>+BX79/655.957</f>
        <v>0</v>
      </c>
      <c r="BZ79" s="612">
        <f>(BX79/12)+BU79</f>
        <v>0</v>
      </c>
      <c r="CA79" s="612">
        <f>+BZ79/655.957</f>
        <v>0</v>
      </c>
      <c r="CC79" s="613">
        <f>((N79*13/12)*35%)/12</f>
        <v>0</v>
      </c>
      <c r="CD79" s="614">
        <f>+CC79/655.957</f>
        <v>0</v>
      </c>
      <c r="CE79" s="615"/>
      <c r="CF79" s="616">
        <f>AI79*0.02</f>
        <v>0</v>
      </c>
      <c r="CG79" s="617">
        <f>CF79/655.957</f>
        <v>0</v>
      </c>
      <c r="CJ79" s="618">
        <f>(AI79+AV79+CC79+CF79)*(13/12)+SUM(BI79:BQ79)</f>
        <v>0</v>
      </c>
      <c r="CK79" s="619">
        <f>CJ79/655.957</f>
        <v>0</v>
      </c>
      <c r="CL79" s="620"/>
      <c r="CM79" s="621">
        <f>CJ79*12</f>
        <v>0</v>
      </c>
      <c r="CN79" s="622">
        <f>CM79/655.957</f>
        <v>0</v>
      </c>
      <c r="CO79" s="620"/>
    </row>
    <row r="80" spans="1:93" s="647" customFormat="1" ht="30" customHeight="1" thickBot="1" x14ac:dyDescent="0.35">
      <c r="A80" s="729">
        <v>73</v>
      </c>
      <c r="B80" s="582"/>
      <c r="C80" s="623"/>
      <c r="D80" s="624"/>
      <c r="E80" s="624"/>
      <c r="F80" s="625"/>
      <c r="G80" s="626"/>
      <c r="H80" s="627">
        <v>0</v>
      </c>
      <c r="I80" s="588">
        <v>0</v>
      </c>
      <c r="J80" s="628"/>
      <c r="K80" s="629"/>
      <c r="L80" s="630">
        <v>1</v>
      </c>
      <c r="M80" s="631">
        <v>84343</v>
      </c>
      <c r="N80" s="632"/>
      <c r="O80" s="632">
        <f t="shared" ref="O80:O86" si="247">N80/655.957</f>
        <v>0</v>
      </c>
      <c r="P80" s="633"/>
      <c r="Q80" s="634"/>
      <c r="R80" s="634"/>
      <c r="S80" s="634"/>
      <c r="T80" s="634"/>
      <c r="U80" s="634"/>
      <c r="V80" s="634"/>
      <c r="W80" s="634"/>
      <c r="X80" s="634"/>
      <c r="Y80" s="557">
        <f t="shared" si="241"/>
        <v>0</v>
      </c>
      <c r="Z80" s="557">
        <f t="shared" si="242"/>
        <v>0</v>
      </c>
      <c r="AA80" s="557">
        <f t="shared" si="243"/>
        <v>0</v>
      </c>
      <c r="AB80" s="634"/>
      <c r="AC80" s="634"/>
      <c r="AD80" s="634"/>
      <c r="AE80" s="634"/>
      <c r="AF80" s="634"/>
      <c r="AG80" s="634"/>
      <c r="AH80" s="635"/>
      <c r="AI80" s="636">
        <f t="shared" ref="AI80:AI86" si="248">SUM(N80,Q80:AG80)*L80</f>
        <v>0</v>
      </c>
      <c r="AJ80" s="637">
        <f t="shared" ref="AJ80:AJ86" si="249">AI80/655.957</f>
        <v>0</v>
      </c>
      <c r="AK80" s="638"/>
      <c r="AL80" s="639">
        <f t="shared" ref="AL80:AL86" si="250">IF(AI80&gt;1200000,48000,AI80*0.04)</f>
        <v>0</v>
      </c>
      <c r="AM80" s="640"/>
      <c r="AN80" s="641">
        <f t="shared" ref="AN80:AN86" si="251">IF(AI80&gt;1200000,96000,AI80*0.08)</f>
        <v>0</v>
      </c>
      <c r="AO80" s="642">
        <f t="shared" ref="AO80:AO86" si="252">IF(AI80&gt;600000,600000*12.28%,AI80*12.28%)</f>
        <v>0</v>
      </c>
      <c r="AP80" s="643">
        <f t="shared" ref="AP80:AP86" si="253">IF(AI80&gt;600000,600000*2.25%,AI80*2.25%)*0</f>
        <v>0</v>
      </c>
      <c r="AQ80" s="644">
        <f t="shared" ref="AQ80:AQ86" si="254">AI80*4.5%</f>
        <v>0</v>
      </c>
      <c r="AR80" s="644">
        <f t="shared" ref="AR80:AR86" si="255">AI80*3%</f>
        <v>0</v>
      </c>
      <c r="AS80" s="644">
        <f t="shared" ref="AS80:AS86" si="256">AI80*10%*0</f>
        <v>0</v>
      </c>
      <c r="AT80" s="644"/>
      <c r="AU80" s="645"/>
      <c r="AV80" s="644">
        <f t="shared" ref="AV80:AV86" si="257">SUM(AN80:AU80)</f>
        <v>0</v>
      </c>
      <c r="AW80" s="646"/>
      <c r="AX80" s="637">
        <f t="shared" ref="AX80:AX86" si="258">AI80-AL80</f>
        <v>0</v>
      </c>
      <c r="AY80" s="637">
        <f t="shared" ref="AY80:AY86" si="259">BC80/655.957</f>
        <v>0</v>
      </c>
      <c r="BA80" s="564">
        <v>1</v>
      </c>
      <c r="BB80" s="648"/>
      <c r="BC80" s="686">
        <f t="shared" si="244"/>
        <v>0</v>
      </c>
      <c r="BD80" s="687">
        <f t="shared" si="245"/>
        <v>0</v>
      </c>
      <c r="BE80" s="688">
        <f t="shared" si="246"/>
        <v>0</v>
      </c>
      <c r="BF80" s="731">
        <f t="shared" si="239"/>
        <v>-2500</v>
      </c>
      <c r="BG80" s="689"/>
      <c r="BH80" s="648"/>
      <c r="BI80" s="649"/>
      <c r="BJ80" s="649"/>
      <c r="BK80" s="650"/>
      <c r="BL80" s="650"/>
      <c r="BM80" s="388"/>
      <c r="BN80" s="388"/>
      <c r="BO80" s="565">
        <f t="shared" si="240"/>
        <v>0</v>
      </c>
      <c r="BP80" s="651"/>
      <c r="BQ80" s="649"/>
      <c r="BR80" s="652"/>
      <c r="BS80" s="653"/>
      <c r="BT80" s="652"/>
      <c r="BU80" s="678">
        <f t="shared" ref="BU80:BU86" si="260">AX80-BE80+SUM(BI80:BQ80)-BS80-BG80</f>
        <v>0</v>
      </c>
      <c r="BV80" s="675">
        <f t="shared" ref="BV80:BV86" si="261">+BU80/655.957</f>
        <v>0</v>
      </c>
      <c r="BW80" s="646"/>
      <c r="BX80" s="654">
        <f t="shared" ref="BX80:BX87" si="262">(AI80-BI80-BJ80-BK80-BG310-BP80-BQ80)/12</f>
        <v>0</v>
      </c>
      <c r="BY80" s="654">
        <f t="shared" ref="BY80:BY86" si="263">+BX80/655.957</f>
        <v>0</v>
      </c>
      <c r="BZ80" s="655">
        <f t="shared" ref="BZ80:BZ86" si="264">(BX80/12)+BU80</f>
        <v>0</v>
      </c>
      <c r="CA80" s="655">
        <f t="shared" ref="CA80:CA86" si="265">+BZ80/655.957</f>
        <v>0</v>
      </c>
      <c r="CC80" s="656">
        <f t="shared" ref="CC80:CC86" si="266">((N80*13/12)*35%)/12</f>
        <v>0</v>
      </c>
      <c r="CD80" s="657">
        <f t="shared" ref="CD80:CD86" si="267">+CC80/655.957</f>
        <v>0</v>
      </c>
      <c r="CE80" s="658"/>
      <c r="CF80" s="659">
        <f t="shared" ref="CF80:CF86" si="268">AI80*0.02</f>
        <v>0</v>
      </c>
      <c r="CG80" s="660">
        <f t="shared" ref="CG80:CG86" si="269">CF80/655.957</f>
        <v>0</v>
      </c>
      <c r="CJ80" s="661">
        <f t="shared" ref="CJ80:CJ86" si="270">(AI80+AV80+CC80+CF80)*(13/12)+SUM(BI80:BQ80)</f>
        <v>0</v>
      </c>
      <c r="CK80" s="662">
        <f t="shared" ref="CK80:CK86" si="271">CJ80/655.957</f>
        <v>0</v>
      </c>
      <c r="CL80" s="663"/>
      <c r="CM80" s="664">
        <f t="shared" ref="CM80:CM86" si="272">CJ80*12</f>
        <v>0</v>
      </c>
      <c r="CN80" s="665">
        <f t="shared" ref="CN80:CN86" si="273">CM80/655.957</f>
        <v>0</v>
      </c>
      <c r="CO80" s="663"/>
    </row>
    <row r="81" spans="1:93" s="647" customFormat="1" ht="30" customHeight="1" thickBot="1" x14ac:dyDescent="0.35">
      <c r="A81" s="729">
        <v>74</v>
      </c>
      <c r="B81" s="582"/>
      <c r="C81" s="623"/>
      <c r="D81" s="624"/>
      <c r="E81" s="624"/>
      <c r="F81" s="625"/>
      <c r="G81" s="626"/>
      <c r="H81" s="627">
        <v>0</v>
      </c>
      <c r="I81" s="588">
        <v>0</v>
      </c>
      <c r="J81" s="628"/>
      <c r="K81" s="629"/>
      <c r="L81" s="630">
        <v>1</v>
      </c>
      <c r="M81" s="631">
        <v>84343</v>
      </c>
      <c r="N81" s="632"/>
      <c r="O81" s="632">
        <f t="shared" si="247"/>
        <v>0</v>
      </c>
      <c r="P81" s="633"/>
      <c r="Q81" s="634"/>
      <c r="R81" s="634"/>
      <c r="S81" s="634"/>
      <c r="T81" s="634"/>
      <c r="U81" s="634"/>
      <c r="V81" s="634"/>
      <c r="W81" s="634"/>
      <c r="X81" s="634"/>
      <c r="Y81" s="557">
        <f t="shared" si="241"/>
        <v>0</v>
      </c>
      <c r="Z81" s="557">
        <f t="shared" si="242"/>
        <v>0</v>
      </c>
      <c r="AA81" s="557">
        <f t="shared" si="243"/>
        <v>0</v>
      </c>
      <c r="AB81" s="634"/>
      <c r="AC81" s="634"/>
      <c r="AD81" s="634"/>
      <c r="AE81" s="634"/>
      <c r="AF81" s="634"/>
      <c r="AG81" s="634"/>
      <c r="AH81" s="635"/>
      <c r="AI81" s="636">
        <f t="shared" si="248"/>
        <v>0</v>
      </c>
      <c r="AJ81" s="637">
        <f t="shared" si="249"/>
        <v>0</v>
      </c>
      <c r="AK81" s="638"/>
      <c r="AL81" s="639">
        <f t="shared" si="250"/>
        <v>0</v>
      </c>
      <c r="AM81" s="640"/>
      <c r="AN81" s="641">
        <f t="shared" si="251"/>
        <v>0</v>
      </c>
      <c r="AO81" s="642">
        <f t="shared" si="252"/>
        <v>0</v>
      </c>
      <c r="AP81" s="643">
        <f t="shared" si="253"/>
        <v>0</v>
      </c>
      <c r="AQ81" s="644">
        <f t="shared" si="254"/>
        <v>0</v>
      </c>
      <c r="AR81" s="644">
        <f t="shared" si="255"/>
        <v>0</v>
      </c>
      <c r="AS81" s="644">
        <f t="shared" si="256"/>
        <v>0</v>
      </c>
      <c r="AT81" s="644"/>
      <c r="AU81" s="645"/>
      <c r="AV81" s="644">
        <f t="shared" si="257"/>
        <v>0</v>
      </c>
      <c r="AW81" s="646"/>
      <c r="AX81" s="637">
        <f t="shared" si="258"/>
        <v>0</v>
      </c>
      <c r="AY81" s="637">
        <f t="shared" si="259"/>
        <v>0</v>
      </c>
      <c r="BA81" s="564">
        <v>1</v>
      </c>
      <c r="BB81" s="648"/>
      <c r="BC81" s="686">
        <f t="shared" si="244"/>
        <v>0</v>
      </c>
      <c r="BD81" s="687">
        <f t="shared" si="245"/>
        <v>0</v>
      </c>
      <c r="BE81" s="688">
        <f t="shared" si="246"/>
        <v>0</v>
      </c>
      <c r="BF81" s="731">
        <f t="shared" si="239"/>
        <v>-2500</v>
      </c>
      <c r="BG81" s="689"/>
      <c r="BH81" s="648"/>
      <c r="BI81" s="649"/>
      <c r="BJ81" s="649"/>
      <c r="BK81" s="650"/>
      <c r="BL81" s="650"/>
      <c r="BM81" s="388"/>
      <c r="BN81" s="388"/>
      <c r="BO81" s="565">
        <f t="shared" si="240"/>
        <v>0</v>
      </c>
      <c r="BP81" s="651"/>
      <c r="BQ81" s="649"/>
      <c r="BR81" s="652"/>
      <c r="BS81" s="653"/>
      <c r="BT81" s="652"/>
      <c r="BU81" s="678">
        <f t="shared" si="260"/>
        <v>0</v>
      </c>
      <c r="BV81" s="675">
        <f t="shared" si="261"/>
        <v>0</v>
      </c>
      <c r="BW81" s="646"/>
      <c r="BX81" s="654">
        <f t="shared" si="262"/>
        <v>0</v>
      </c>
      <c r="BY81" s="654">
        <f t="shared" si="263"/>
        <v>0</v>
      </c>
      <c r="BZ81" s="655">
        <f t="shared" si="264"/>
        <v>0</v>
      </c>
      <c r="CA81" s="655">
        <f t="shared" si="265"/>
        <v>0</v>
      </c>
      <c r="CC81" s="656">
        <f t="shared" si="266"/>
        <v>0</v>
      </c>
      <c r="CD81" s="657">
        <f t="shared" si="267"/>
        <v>0</v>
      </c>
      <c r="CE81" s="658"/>
      <c r="CF81" s="659">
        <f t="shared" si="268"/>
        <v>0</v>
      </c>
      <c r="CG81" s="660">
        <f t="shared" si="269"/>
        <v>0</v>
      </c>
      <c r="CJ81" s="661">
        <f t="shared" si="270"/>
        <v>0</v>
      </c>
      <c r="CK81" s="662">
        <f t="shared" si="271"/>
        <v>0</v>
      </c>
      <c r="CL81" s="663"/>
      <c r="CM81" s="664">
        <f t="shared" si="272"/>
        <v>0</v>
      </c>
      <c r="CN81" s="665">
        <f t="shared" si="273"/>
        <v>0</v>
      </c>
      <c r="CO81" s="663"/>
    </row>
    <row r="82" spans="1:93" s="647" customFormat="1" ht="30" customHeight="1" thickBot="1" x14ac:dyDescent="0.35">
      <c r="A82" s="729">
        <v>75</v>
      </c>
      <c r="B82" s="582"/>
      <c r="C82" s="623"/>
      <c r="D82" s="624"/>
      <c r="E82" s="624"/>
      <c r="F82" s="625"/>
      <c r="G82" s="626"/>
      <c r="H82" s="627">
        <v>0</v>
      </c>
      <c r="I82" s="588">
        <v>0</v>
      </c>
      <c r="J82" s="628"/>
      <c r="K82" s="629"/>
      <c r="L82" s="630">
        <v>1</v>
      </c>
      <c r="M82" s="631">
        <v>84343</v>
      </c>
      <c r="N82" s="632"/>
      <c r="O82" s="632">
        <f t="shared" si="247"/>
        <v>0</v>
      </c>
      <c r="P82" s="633"/>
      <c r="Q82" s="634"/>
      <c r="R82" s="634"/>
      <c r="S82" s="634"/>
      <c r="T82" s="634"/>
      <c r="U82" s="634"/>
      <c r="V82" s="634"/>
      <c r="W82" s="634"/>
      <c r="X82" s="634"/>
      <c r="Y82" s="557">
        <f t="shared" si="241"/>
        <v>0</v>
      </c>
      <c r="Z82" s="557">
        <f t="shared" si="242"/>
        <v>0</v>
      </c>
      <c r="AA82" s="557">
        <f t="shared" si="243"/>
        <v>0</v>
      </c>
      <c r="AB82" s="634"/>
      <c r="AC82" s="634"/>
      <c r="AD82" s="634"/>
      <c r="AE82" s="634"/>
      <c r="AF82" s="634"/>
      <c r="AG82" s="634"/>
      <c r="AH82" s="635"/>
      <c r="AI82" s="636">
        <f t="shared" si="248"/>
        <v>0</v>
      </c>
      <c r="AJ82" s="637">
        <f t="shared" si="249"/>
        <v>0</v>
      </c>
      <c r="AK82" s="638"/>
      <c r="AL82" s="639">
        <f t="shared" si="250"/>
        <v>0</v>
      </c>
      <c r="AM82" s="640"/>
      <c r="AN82" s="641">
        <f t="shared" si="251"/>
        <v>0</v>
      </c>
      <c r="AO82" s="642">
        <f t="shared" si="252"/>
        <v>0</v>
      </c>
      <c r="AP82" s="643">
        <f t="shared" si="253"/>
        <v>0</v>
      </c>
      <c r="AQ82" s="644">
        <f t="shared" si="254"/>
        <v>0</v>
      </c>
      <c r="AR82" s="644">
        <f t="shared" si="255"/>
        <v>0</v>
      </c>
      <c r="AS82" s="644">
        <f t="shared" si="256"/>
        <v>0</v>
      </c>
      <c r="AT82" s="644"/>
      <c r="AU82" s="645"/>
      <c r="AV82" s="644">
        <f t="shared" si="257"/>
        <v>0</v>
      </c>
      <c r="AW82" s="646"/>
      <c r="AX82" s="637">
        <f t="shared" si="258"/>
        <v>0</v>
      </c>
      <c r="AY82" s="637">
        <f t="shared" si="259"/>
        <v>0</v>
      </c>
      <c r="BA82" s="564">
        <v>1</v>
      </c>
      <c r="BB82" s="648"/>
      <c r="BC82" s="686">
        <f t="shared" si="244"/>
        <v>0</v>
      </c>
      <c r="BD82" s="687">
        <f t="shared" si="245"/>
        <v>0</v>
      </c>
      <c r="BE82" s="688">
        <f t="shared" si="246"/>
        <v>0</v>
      </c>
      <c r="BF82" s="731">
        <f t="shared" si="239"/>
        <v>-2500</v>
      </c>
      <c r="BG82" s="689"/>
      <c r="BH82" s="648"/>
      <c r="BI82" s="649"/>
      <c r="BJ82" s="649"/>
      <c r="BK82" s="650"/>
      <c r="BL82" s="650"/>
      <c r="BM82" s="388"/>
      <c r="BN82" s="388"/>
      <c r="BO82" s="565">
        <f t="shared" si="240"/>
        <v>0</v>
      </c>
      <c r="BP82" s="651"/>
      <c r="BQ82" s="649"/>
      <c r="BR82" s="652"/>
      <c r="BS82" s="653"/>
      <c r="BT82" s="652"/>
      <c r="BU82" s="678">
        <f t="shared" si="260"/>
        <v>0</v>
      </c>
      <c r="BV82" s="675">
        <f t="shared" si="261"/>
        <v>0</v>
      </c>
      <c r="BW82" s="646"/>
      <c r="BX82" s="654">
        <f t="shared" si="262"/>
        <v>0</v>
      </c>
      <c r="BY82" s="654">
        <f t="shared" si="263"/>
        <v>0</v>
      </c>
      <c r="BZ82" s="655">
        <f t="shared" si="264"/>
        <v>0</v>
      </c>
      <c r="CA82" s="655">
        <f t="shared" si="265"/>
        <v>0</v>
      </c>
      <c r="CC82" s="656">
        <f t="shared" si="266"/>
        <v>0</v>
      </c>
      <c r="CD82" s="657">
        <f t="shared" si="267"/>
        <v>0</v>
      </c>
      <c r="CE82" s="658"/>
      <c r="CF82" s="659">
        <f t="shared" si="268"/>
        <v>0</v>
      </c>
      <c r="CG82" s="660">
        <f t="shared" si="269"/>
        <v>0</v>
      </c>
      <c r="CJ82" s="661">
        <f t="shared" si="270"/>
        <v>0</v>
      </c>
      <c r="CK82" s="662">
        <f t="shared" si="271"/>
        <v>0</v>
      </c>
      <c r="CL82" s="663"/>
      <c r="CM82" s="664">
        <f t="shared" si="272"/>
        <v>0</v>
      </c>
      <c r="CN82" s="665">
        <f t="shared" si="273"/>
        <v>0</v>
      </c>
      <c r="CO82" s="663"/>
    </row>
    <row r="83" spans="1:93" s="647" customFormat="1" ht="30" customHeight="1" thickBot="1" x14ac:dyDescent="0.35">
      <c r="A83" s="729">
        <v>76</v>
      </c>
      <c r="B83" s="582"/>
      <c r="C83" s="623"/>
      <c r="D83" s="624"/>
      <c r="E83" s="624"/>
      <c r="F83" s="625"/>
      <c r="G83" s="626"/>
      <c r="H83" s="627">
        <v>0</v>
      </c>
      <c r="I83" s="588">
        <v>0</v>
      </c>
      <c r="J83" s="628"/>
      <c r="K83" s="629"/>
      <c r="L83" s="630">
        <v>1</v>
      </c>
      <c r="M83" s="631">
        <v>84343</v>
      </c>
      <c r="N83" s="632"/>
      <c r="O83" s="632">
        <f t="shared" si="247"/>
        <v>0</v>
      </c>
      <c r="P83" s="633"/>
      <c r="Q83" s="634"/>
      <c r="R83" s="634"/>
      <c r="S83" s="634"/>
      <c r="T83" s="634"/>
      <c r="U83" s="634"/>
      <c r="V83" s="634"/>
      <c r="W83" s="634"/>
      <c r="X83" s="634"/>
      <c r="Y83" s="557">
        <f t="shared" si="241"/>
        <v>0</v>
      </c>
      <c r="Z83" s="557">
        <f t="shared" si="242"/>
        <v>0</v>
      </c>
      <c r="AA83" s="557">
        <f t="shared" si="243"/>
        <v>0</v>
      </c>
      <c r="AB83" s="634"/>
      <c r="AC83" s="634"/>
      <c r="AD83" s="634"/>
      <c r="AE83" s="634"/>
      <c r="AF83" s="634"/>
      <c r="AG83" s="634"/>
      <c r="AH83" s="635"/>
      <c r="AI83" s="636">
        <f t="shared" si="248"/>
        <v>0</v>
      </c>
      <c r="AJ83" s="637">
        <f t="shared" si="249"/>
        <v>0</v>
      </c>
      <c r="AK83" s="638"/>
      <c r="AL83" s="639">
        <f t="shared" si="250"/>
        <v>0</v>
      </c>
      <c r="AM83" s="640"/>
      <c r="AN83" s="641">
        <f t="shared" si="251"/>
        <v>0</v>
      </c>
      <c r="AO83" s="642">
        <f t="shared" si="252"/>
        <v>0</v>
      </c>
      <c r="AP83" s="643">
        <f t="shared" si="253"/>
        <v>0</v>
      </c>
      <c r="AQ83" s="644">
        <f t="shared" si="254"/>
        <v>0</v>
      </c>
      <c r="AR83" s="644">
        <f t="shared" si="255"/>
        <v>0</v>
      </c>
      <c r="AS83" s="644">
        <f t="shared" si="256"/>
        <v>0</v>
      </c>
      <c r="AT83" s="644"/>
      <c r="AU83" s="645"/>
      <c r="AV83" s="644">
        <f t="shared" si="257"/>
        <v>0</v>
      </c>
      <c r="AW83" s="646"/>
      <c r="AX83" s="637">
        <f t="shared" si="258"/>
        <v>0</v>
      </c>
      <c r="AY83" s="637">
        <f t="shared" si="259"/>
        <v>0</v>
      </c>
      <c r="BA83" s="564">
        <v>1</v>
      </c>
      <c r="BB83" s="648"/>
      <c r="BC83" s="686">
        <f t="shared" si="244"/>
        <v>0</v>
      </c>
      <c r="BD83" s="687">
        <f t="shared" si="245"/>
        <v>0</v>
      </c>
      <c r="BE83" s="688">
        <f t="shared" si="246"/>
        <v>0</v>
      </c>
      <c r="BF83" s="731">
        <f t="shared" si="239"/>
        <v>-2500</v>
      </c>
      <c r="BG83" s="689"/>
      <c r="BH83" s="648"/>
      <c r="BI83" s="649"/>
      <c r="BJ83" s="649"/>
      <c r="BK83" s="650"/>
      <c r="BL83" s="650"/>
      <c r="BM83" s="388"/>
      <c r="BN83" s="388"/>
      <c r="BO83" s="565">
        <f t="shared" si="240"/>
        <v>0</v>
      </c>
      <c r="BP83" s="651"/>
      <c r="BQ83" s="649"/>
      <c r="BR83" s="652"/>
      <c r="BS83" s="653"/>
      <c r="BT83" s="652"/>
      <c r="BU83" s="678">
        <f t="shared" si="260"/>
        <v>0</v>
      </c>
      <c r="BV83" s="675">
        <f t="shared" si="261"/>
        <v>0</v>
      </c>
      <c r="BW83" s="646"/>
      <c r="BX83" s="654">
        <f t="shared" si="262"/>
        <v>0</v>
      </c>
      <c r="BY83" s="654">
        <f t="shared" si="263"/>
        <v>0</v>
      </c>
      <c r="BZ83" s="655">
        <f t="shared" si="264"/>
        <v>0</v>
      </c>
      <c r="CA83" s="655">
        <f t="shared" si="265"/>
        <v>0</v>
      </c>
      <c r="CC83" s="656">
        <f t="shared" si="266"/>
        <v>0</v>
      </c>
      <c r="CD83" s="657">
        <f t="shared" si="267"/>
        <v>0</v>
      </c>
      <c r="CE83" s="658"/>
      <c r="CF83" s="659">
        <f t="shared" si="268"/>
        <v>0</v>
      </c>
      <c r="CG83" s="660">
        <f t="shared" si="269"/>
        <v>0</v>
      </c>
      <c r="CJ83" s="661">
        <f t="shared" si="270"/>
        <v>0</v>
      </c>
      <c r="CK83" s="662">
        <f t="shared" si="271"/>
        <v>0</v>
      </c>
      <c r="CL83" s="663"/>
      <c r="CM83" s="664">
        <f t="shared" si="272"/>
        <v>0</v>
      </c>
      <c r="CN83" s="665">
        <f t="shared" si="273"/>
        <v>0</v>
      </c>
      <c r="CO83" s="663"/>
    </row>
    <row r="84" spans="1:93" s="647" customFormat="1" ht="30" customHeight="1" thickBot="1" x14ac:dyDescent="0.35">
      <c r="A84" s="729">
        <v>77</v>
      </c>
      <c r="B84" s="582"/>
      <c r="C84" s="623"/>
      <c r="D84" s="624"/>
      <c r="E84" s="624"/>
      <c r="F84" s="625"/>
      <c r="G84" s="626"/>
      <c r="H84" s="627">
        <v>0</v>
      </c>
      <c r="I84" s="588">
        <v>0</v>
      </c>
      <c r="J84" s="628"/>
      <c r="K84" s="629"/>
      <c r="L84" s="630">
        <v>1</v>
      </c>
      <c r="M84" s="631">
        <v>84343</v>
      </c>
      <c r="N84" s="632"/>
      <c r="O84" s="632">
        <f t="shared" si="247"/>
        <v>0</v>
      </c>
      <c r="P84" s="633"/>
      <c r="Q84" s="634"/>
      <c r="R84" s="634"/>
      <c r="S84" s="634"/>
      <c r="T84" s="634"/>
      <c r="U84" s="634"/>
      <c r="V84" s="634"/>
      <c r="W84" s="634"/>
      <c r="X84" s="634"/>
      <c r="Y84" s="557">
        <f t="shared" si="241"/>
        <v>0</v>
      </c>
      <c r="Z84" s="557">
        <f t="shared" si="242"/>
        <v>0</v>
      </c>
      <c r="AA84" s="557">
        <f t="shared" si="243"/>
        <v>0</v>
      </c>
      <c r="AB84" s="634"/>
      <c r="AC84" s="634"/>
      <c r="AD84" s="634"/>
      <c r="AE84" s="634"/>
      <c r="AF84" s="634"/>
      <c r="AG84" s="634"/>
      <c r="AH84" s="635"/>
      <c r="AI84" s="636">
        <f t="shared" si="248"/>
        <v>0</v>
      </c>
      <c r="AJ84" s="637">
        <f t="shared" si="249"/>
        <v>0</v>
      </c>
      <c r="AK84" s="638"/>
      <c r="AL84" s="639">
        <f t="shared" si="250"/>
        <v>0</v>
      </c>
      <c r="AM84" s="640"/>
      <c r="AN84" s="641">
        <f t="shared" si="251"/>
        <v>0</v>
      </c>
      <c r="AO84" s="642">
        <f t="shared" si="252"/>
        <v>0</v>
      </c>
      <c r="AP84" s="643">
        <f t="shared" si="253"/>
        <v>0</v>
      </c>
      <c r="AQ84" s="644">
        <f t="shared" si="254"/>
        <v>0</v>
      </c>
      <c r="AR84" s="644">
        <f t="shared" si="255"/>
        <v>0</v>
      </c>
      <c r="AS84" s="644">
        <f t="shared" si="256"/>
        <v>0</v>
      </c>
      <c r="AT84" s="644"/>
      <c r="AU84" s="645"/>
      <c r="AV84" s="644">
        <f t="shared" si="257"/>
        <v>0</v>
      </c>
      <c r="AW84" s="646"/>
      <c r="AX84" s="637">
        <f t="shared" si="258"/>
        <v>0</v>
      </c>
      <c r="AY84" s="637">
        <f t="shared" si="259"/>
        <v>0</v>
      </c>
      <c r="BA84" s="564">
        <v>1</v>
      </c>
      <c r="BB84" s="648"/>
      <c r="BC84" s="686">
        <f t="shared" si="244"/>
        <v>0</v>
      </c>
      <c r="BD84" s="687">
        <f t="shared" si="245"/>
        <v>0</v>
      </c>
      <c r="BE84" s="688">
        <f t="shared" si="246"/>
        <v>0</v>
      </c>
      <c r="BF84" s="731">
        <f t="shared" si="239"/>
        <v>-2500</v>
      </c>
      <c r="BG84" s="689"/>
      <c r="BH84" s="648"/>
      <c r="BI84" s="649"/>
      <c r="BJ84" s="649"/>
      <c r="BK84" s="650"/>
      <c r="BL84" s="650"/>
      <c r="BM84" s="388"/>
      <c r="BN84" s="388"/>
      <c r="BO84" s="565">
        <f t="shared" si="240"/>
        <v>0</v>
      </c>
      <c r="BP84" s="651"/>
      <c r="BQ84" s="649"/>
      <c r="BR84" s="652"/>
      <c r="BS84" s="653"/>
      <c r="BT84" s="652"/>
      <c r="BU84" s="678">
        <f t="shared" si="260"/>
        <v>0</v>
      </c>
      <c r="BV84" s="675">
        <f t="shared" si="261"/>
        <v>0</v>
      </c>
      <c r="BW84" s="646"/>
      <c r="BX84" s="654">
        <f t="shared" si="262"/>
        <v>0</v>
      </c>
      <c r="BY84" s="654">
        <f t="shared" si="263"/>
        <v>0</v>
      </c>
      <c r="BZ84" s="655">
        <f t="shared" si="264"/>
        <v>0</v>
      </c>
      <c r="CA84" s="655">
        <f t="shared" si="265"/>
        <v>0</v>
      </c>
      <c r="CC84" s="656">
        <f t="shared" si="266"/>
        <v>0</v>
      </c>
      <c r="CD84" s="657">
        <f t="shared" si="267"/>
        <v>0</v>
      </c>
      <c r="CE84" s="658"/>
      <c r="CF84" s="659">
        <f t="shared" si="268"/>
        <v>0</v>
      </c>
      <c r="CG84" s="660">
        <f t="shared" si="269"/>
        <v>0</v>
      </c>
      <c r="CJ84" s="661">
        <f t="shared" si="270"/>
        <v>0</v>
      </c>
      <c r="CK84" s="662">
        <f t="shared" si="271"/>
        <v>0</v>
      </c>
      <c r="CL84" s="663"/>
      <c r="CM84" s="664">
        <f t="shared" si="272"/>
        <v>0</v>
      </c>
      <c r="CN84" s="665">
        <f t="shared" si="273"/>
        <v>0</v>
      </c>
      <c r="CO84" s="663"/>
    </row>
    <row r="85" spans="1:93" s="647" customFormat="1" ht="30" customHeight="1" thickBot="1" x14ac:dyDescent="0.35">
      <c r="A85" s="729">
        <v>78</v>
      </c>
      <c r="B85" s="582"/>
      <c r="C85" s="623"/>
      <c r="D85" s="624"/>
      <c r="E85" s="624"/>
      <c r="F85" s="625"/>
      <c r="G85" s="626"/>
      <c r="H85" s="627">
        <v>0</v>
      </c>
      <c r="I85" s="588">
        <v>0</v>
      </c>
      <c r="J85" s="628"/>
      <c r="K85" s="629"/>
      <c r="L85" s="630">
        <v>1</v>
      </c>
      <c r="M85" s="631">
        <v>84343</v>
      </c>
      <c r="N85" s="632"/>
      <c r="O85" s="632">
        <f t="shared" si="247"/>
        <v>0</v>
      </c>
      <c r="P85" s="633"/>
      <c r="Q85" s="634"/>
      <c r="R85" s="634"/>
      <c r="S85" s="634"/>
      <c r="T85" s="634"/>
      <c r="U85" s="634"/>
      <c r="V85" s="634"/>
      <c r="W85" s="634"/>
      <c r="X85" s="634"/>
      <c r="Y85" s="557">
        <f t="shared" si="241"/>
        <v>0</v>
      </c>
      <c r="Z85" s="557">
        <f t="shared" si="242"/>
        <v>0</v>
      </c>
      <c r="AA85" s="557">
        <f t="shared" si="243"/>
        <v>0</v>
      </c>
      <c r="AB85" s="634"/>
      <c r="AC85" s="634"/>
      <c r="AD85" s="634"/>
      <c r="AE85" s="634"/>
      <c r="AF85" s="634"/>
      <c r="AG85" s="634"/>
      <c r="AH85" s="635"/>
      <c r="AI85" s="636">
        <f t="shared" si="248"/>
        <v>0</v>
      </c>
      <c r="AJ85" s="637">
        <f t="shared" si="249"/>
        <v>0</v>
      </c>
      <c r="AK85" s="638"/>
      <c r="AL85" s="639">
        <f t="shared" si="250"/>
        <v>0</v>
      </c>
      <c r="AM85" s="640"/>
      <c r="AN85" s="641">
        <f t="shared" si="251"/>
        <v>0</v>
      </c>
      <c r="AO85" s="642">
        <f t="shared" si="252"/>
        <v>0</v>
      </c>
      <c r="AP85" s="643">
        <f t="shared" si="253"/>
        <v>0</v>
      </c>
      <c r="AQ85" s="644">
        <f t="shared" si="254"/>
        <v>0</v>
      </c>
      <c r="AR85" s="644">
        <f t="shared" si="255"/>
        <v>0</v>
      </c>
      <c r="AS85" s="644">
        <f t="shared" si="256"/>
        <v>0</v>
      </c>
      <c r="AT85" s="644"/>
      <c r="AU85" s="645"/>
      <c r="AV85" s="644">
        <f t="shared" si="257"/>
        <v>0</v>
      </c>
      <c r="AW85" s="646"/>
      <c r="AX85" s="637">
        <f t="shared" si="258"/>
        <v>0</v>
      </c>
      <c r="AY85" s="637">
        <f t="shared" si="259"/>
        <v>0</v>
      </c>
      <c r="BA85" s="564">
        <v>1</v>
      </c>
      <c r="BB85" s="648"/>
      <c r="BC85" s="686">
        <f t="shared" si="244"/>
        <v>0</v>
      </c>
      <c r="BD85" s="687">
        <f t="shared" si="245"/>
        <v>0</v>
      </c>
      <c r="BE85" s="688">
        <f t="shared" si="246"/>
        <v>0</v>
      </c>
      <c r="BF85" s="731">
        <f t="shared" si="239"/>
        <v>-2500</v>
      </c>
      <c r="BG85" s="689"/>
      <c r="BH85" s="648"/>
      <c r="BI85" s="649"/>
      <c r="BJ85" s="649"/>
      <c r="BK85" s="650"/>
      <c r="BL85" s="650"/>
      <c r="BM85" s="388"/>
      <c r="BN85" s="388"/>
      <c r="BO85" s="565">
        <f t="shared" si="240"/>
        <v>0</v>
      </c>
      <c r="BP85" s="651"/>
      <c r="BQ85" s="649"/>
      <c r="BR85" s="652"/>
      <c r="BS85" s="653"/>
      <c r="BT85" s="652"/>
      <c r="BU85" s="678">
        <f t="shared" si="260"/>
        <v>0</v>
      </c>
      <c r="BV85" s="675">
        <f t="shared" si="261"/>
        <v>0</v>
      </c>
      <c r="BW85" s="646"/>
      <c r="BX85" s="654">
        <f t="shared" si="262"/>
        <v>0</v>
      </c>
      <c r="BY85" s="654">
        <f t="shared" si="263"/>
        <v>0</v>
      </c>
      <c r="BZ85" s="655">
        <f t="shared" si="264"/>
        <v>0</v>
      </c>
      <c r="CA85" s="655">
        <f t="shared" si="265"/>
        <v>0</v>
      </c>
      <c r="CC85" s="656">
        <f t="shared" si="266"/>
        <v>0</v>
      </c>
      <c r="CD85" s="657">
        <f t="shared" si="267"/>
        <v>0</v>
      </c>
      <c r="CE85" s="658"/>
      <c r="CF85" s="659">
        <f t="shared" si="268"/>
        <v>0</v>
      </c>
      <c r="CG85" s="660">
        <f t="shared" si="269"/>
        <v>0</v>
      </c>
      <c r="CJ85" s="661">
        <f t="shared" si="270"/>
        <v>0</v>
      </c>
      <c r="CK85" s="662">
        <f t="shared" si="271"/>
        <v>0</v>
      </c>
      <c r="CL85" s="663"/>
      <c r="CM85" s="664">
        <f t="shared" si="272"/>
        <v>0</v>
      </c>
      <c r="CN85" s="665">
        <f t="shared" si="273"/>
        <v>0</v>
      </c>
      <c r="CO85" s="663"/>
    </row>
    <row r="86" spans="1:93" s="647" customFormat="1" ht="30" customHeight="1" thickBot="1" x14ac:dyDescent="0.35">
      <c r="A86" s="729">
        <v>79</v>
      </c>
      <c r="B86" s="582"/>
      <c r="C86" s="623"/>
      <c r="D86" s="624"/>
      <c r="E86" s="624"/>
      <c r="F86" s="625"/>
      <c r="G86" s="626"/>
      <c r="H86" s="627">
        <v>0</v>
      </c>
      <c r="I86" s="588">
        <v>0</v>
      </c>
      <c r="J86" s="628"/>
      <c r="K86" s="629"/>
      <c r="L86" s="630">
        <v>1</v>
      </c>
      <c r="M86" s="631">
        <v>84343</v>
      </c>
      <c r="N86" s="632"/>
      <c r="O86" s="632">
        <f t="shared" si="247"/>
        <v>0</v>
      </c>
      <c r="P86" s="633"/>
      <c r="Q86" s="634"/>
      <c r="R86" s="634"/>
      <c r="S86" s="634"/>
      <c r="T86" s="634"/>
      <c r="U86" s="634"/>
      <c r="V86" s="634"/>
      <c r="W86" s="634"/>
      <c r="X86" s="634"/>
      <c r="Y86" s="557">
        <f t="shared" si="241"/>
        <v>0</v>
      </c>
      <c r="Z86" s="557">
        <f t="shared" si="242"/>
        <v>0</v>
      </c>
      <c r="AA86" s="557">
        <f t="shared" si="243"/>
        <v>0</v>
      </c>
      <c r="AB86" s="634"/>
      <c r="AC86" s="634"/>
      <c r="AD86" s="634"/>
      <c r="AE86" s="634"/>
      <c r="AF86" s="634"/>
      <c r="AG86" s="634"/>
      <c r="AH86" s="635"/>
      <c r="AI86" s="636">
        <f t="shared" si="248"/>
        <v>0</v>
      </c>
      <c r="AJ86" s="637">
        <f t="shared" si="249"/>
        <v>0</v>
      </c>
      <c r="AK86" s="638"/>
      <c r="AL86" s="639">
        <f t="shared" si="250"/>
        <v>0</v>
      </c>
      <c r="AM86" s="640"/>
      <c r="AN86" s="641">
        <f t="shared" si="251"/>
        <v>0</v>
      </c>
      <c r="AO86" s="642">
        <f t="shared" si="252"/>
        <v>0</v>
      </c>
      <c r="AP86" s="643">
        <f t="shared" si="253"/>
        <v>0</v>
      </c>
      <c r="AQ86" s="644">
        <f t="shared" si="254"/>
        <v>0</v>
      </c>
      <c r="AR86" s="644">
        <f t="shared" si="255"/>
        <v>0</v>
      </c>
      <c r="AS86" s="644">
        <f t="shared" si="256"/>
        <v>0</v>
      </c>
      <c r="AT86" s="644"/>
      <c r="AU86" s="645"/>
      <c r="AV86" s="644">
        <f t="shared" si="257"/>
        <v>0</v>
      </c>
      <c r="AW86" s="646"/>
      <c r="AX86" s="637">
        <f t="shared" si="258"/>
        <v>0</v>
      </c>
      <c r="AY86" s="637">
        <f t="shared" si="259"/>
        <v>0</v>
      </c>
      <c r="BA86" s="564">
        <v>1</v>
      </c>
      <c r="BB86" s="648"/>
      <c r="BC86" s="686">
        <f t="shared" si="244"/>
        <v>0</v>
      </c>
      <c r="BD86" s="687">
        <f t="shared" si="245"/>
        <v>0</v>
      </c>
      <c r="BE86" s="688">
        <f t="shared" si="246"/>
        <v>0</v>
      </c>
      <c r="BF86" s="731">
        <f t="shared" si="239"/>
        <v>-2500</v>
      </c>
      <c r="BG86" s="689"/>
      <c r="BH86" s="648"/>
      <c r="BI86" s="649"/>
      <c r="BJ86" s="649"/>
      <c r="BK86" s="650"/>
      <c r="BL86" s="650"/>
      <c r="BM86" s="388"/>
      <c r="BN86" s="388"/>
      <c r="BO86" s="565">
        <f t="shared" si="240"/>
        <v>0</v>
      </c>
      <c r="BP86" s="651"/>
      <c r="BQ86" s="649"/>
      <c r="BR86" s="652"/>
      <c r="BS86" s="653"/>
      <c r="BT86" s="652"/>
      <c r="BU86" s="678">
        <f t="shared" si="260"/>
        <v>0</v>
      </c>
      <c r="BV86" s="675">
        <f t="shared" si="261"/>
        <v>0</v>
      </c>
      <c r="BW86" s="646"/>
      <c r="BX86" s="654">
        <f t="shared" si="262"/>
        <v>0</v>
      </c>
      <c r="BY86" s="654">
        <f t="shared" si="263"/>
        <v>0</v>
      </c>
      <c r="BZ86" s="655">
        <f t="shared" si="264"/>
        <v>0</v>
      </c>
      <c r="CA86" s="655">
        <f t="shared" si="265"/>
        <v>0</v>
      </c>
      <c r="CC86" s="656">
        <f t="shared" si="266"/>
        <v>0</v>
      </c>
      <c r="CD86" s="657">
        <f t="shared" si="267"/>
        <v>0</v>
      </c>
      <c r="CE86" s="658"/>
      <c r="CF86" s="659">
        <f t="shared" si="268"/>
        <v>0</v>
      </c>
      <c r="CG86" s="660">
        <f t="shared" si="269"/>
        <v>0</v>
      </c>
      <c r="CJ86" s="661">
        <f t="shared" si="270"/>
        <v>0</v>
      </c>
      <c r="CK86" s="662">
        <f t="shared" si="271"/>
        <v>0</v>
      </c>
      <c r="CL86" s="663"/>
      <c r="CM86" s="664">
        <f t="shared" si="272"/>
        <v>0</v>
      </c>
      <c r="CN86" s="665">
        <f t="shared" si="273"/>
        <v>0</v>
      </c>
      <c r="CO86" s="663"/>
    </row>
    <row r="87" spans="1:93" s="647" customFormat="1" ht="30" customHeight="1" thickBot="1" x14ac:dyDescent="0.35">
      <c r="A87" s="729">
        <v>80</v>
      </c>
      <c r="B87" s="582"/>
      <c r="C87" s="623"/>
      <c r="D87" s="624"/>
      <c r="E87" s="624"/>
      <c r="F87" s="625"/>
      <c r="G87" s="626"/>
      <c r="H87" s="627">
        <v>0</v>
      </c>
      <c r="I87" s="588">
        <v>0</v>
      </c>
      <c r="J87" s="628"/>
      <c r="K87" s="629"/>
      <c r="L87" s="630">
        <v>1</v>
      </c>
      <c r="M87" s="631">
        <v>84343</v>
      </c>
      <c r="N87" s="632"/>
      <c r="O87" s="632">
        <f>N87/655.957</f>
        <v>0</v>
      </c>
      <c r="P87" s="633"/>
      <c r="Q87" s="634"/>
      <c r="R87" s="634"/>
      <c r="S87" s="634"/>
      <c r="T87" s="634"/>
      <c r="U87" s="634"/>
      <c r="V87" s="634"/>
      <c r="W87" s="634"/>
      <c r="X87" s="634"/>
      <c r="Y87" s="557">
        <f t="shared" si="241"/>
        <v>0</v>
      </c>
      <c r="Z87" s="557">
        <f t="shared" si="242"/>
        <v>0</v>
      </c>
      <c r="AA87" s="557">
        <f t="shared" si="243"/>
        <v>0</v>
      </c>
      <c r="AB87" s="634"/>
      <c r="AC87" s="634"/>
      <c r="AD87" s="634"/>
      <c r="AE87" s="634"/>
      <c r="AF87" s="634"/>
      <c r="AG87" s="634"/>
      <c r="AH87" s="635"/>
      <c r="AI87" s="636">
        <f>SUM(N87,Q87:AG87)*L87</f>
        <v>0</v>
      </c>
      <c r="AJ87" s="637">
        <f>AI87/655.957</f>
        <v>0</v>
      </c>
      <c r="AK87" s="638"/>
      <c r="AL87" s="639">
        <f>IF(AI87&gt;1200000,48000,AI87*0.04)</f>
        <v>0</v>
      </c>
      <c r="AM87" s="640"/>
      <c r="AN87" s="641">
        <f>IF(AI87&gt;1200000,96000,AI87*0.08)</f>
        <v>0</v>
      </c>
      <c r="AO87" s="642">
        <f>IF(AI87&gt;600000,600000*12.28%,AI87*12.28%)</f>
        <v>0</v>
      </c>
      <c r="AP87" s="643">
        <f>IF(AI87&gt;600000,600000*2.25%,AI87*2.25%)*0</f>
        <v>0</v>
      </c>
      <c r="AQ87" s="644">
        <f>AI87*4.5%</f>
        <v>0</v>
      </c>
      <c r="AR87" s="644">
        <f>AI87*3%</f>
        <v>0</v>
      </c>
      <c r="AS87" s="644">
        <f>AI87*10%*0</f>
        <v>0</v>
      </c>
      <c r="AT87" s="644"/>
      <c r="AU87" s="645"/>
      <c r="AV87" s="644">
        <f>SUM(AN87:AU87)</f>
        <v>0</v>
      </c>
      <c r="AW87" s="646"/>
      <c r="AX87" s="637">
        <f>AI87-AL87</f>
        <v>0</v>
      </c>
      <c r="AY87" s="637">
        <f>BC87/655.957</f>
        <v>0</v>
      </c>
      <c r="BA87" s="564">
        <v>1</v>
      </c>
      <c r="BB87" s="648"/>
      <c r="BC87" s="686">
        <f t="shared" si="244"/>
        <v>0</v>
      </c>
      <c r="BD87" s="687">
        <f t="shared" si="245"/>
        <v>0</v>
      </c>
      <c r="BE87" s="688">
        <f t="shared" si="246"/>
        <v>0</v>
      </c>
      <c r="BF87" s="731">
        <f t="shared" si="239"/>
        <v>-2500</v>
      </c>
      <c r="BG87" s="689"/>
      <c r="BH87" s="648"/>
      <c r="BI87" s="649"/>
      <c r="BJ87" s="649"/>
      <c r="BK87" s="650"/>
      <c r="BL87" s="650"/>
      <c r="BM87" s="388"/>
      <c r="BN87" s="388"/>
      <c r="BO87" s="565">
        <f t="shared" si="240"/>
        <v>0</v>
      </c>
      <c r="BP87" s="651"/>
      <c r="BQ87" s="649"/>
      <c r="BR87" s="652"/>
      <c r="BS87" s="653"/>
      <c r="BT87" s="652"/>
      <c r="BU87" s="678">
        <f>AX87-BE87+SUM(BI87:BQ87)-BS87-BG87</f>
        <v>0</v>
      </c>
      <c r="BV87" s="675">
        <f>+BU87/655.957</f>
        <v>0</v>
      </c>
      <c r="BW87" s="646"/>
      <c r="BX87" s="654">
        <f t="shared" si="262"/>
        <v>0</v>
      </c>
      <c r="BY87" s="654">
        <f>+BX87/655.957</f>
        <v>0</v>
      </c>
      <c r="BZ87" s="655">
        <f>(BX87/12)+BU87</f>
        <v>0</v>
      </c>
      <c r="CA87" s="655">
        <f>+BZ87/655.957</f>
        <v>0</v>
      </c>
      <c r="CC87" s="656">
        <f>((N87*13/12)*35%)/12</f>
        <v>0</v>
      </c>
      <c r="CD87" s="657">
        <f>+CC87/655.957</f>
        <v>0</v>
      </c>
      <c r="CE87" s="658"/>
      <c r="CF87" s="659">
        <f>AI87*0.02</f>
        <v>0</v>
      </c>
      <c r="CG87" s="660">
        <f>CF87/655.957</f>
        <v>0</v>
      </c>
      <c r="CJ87" s="661">
        <f>(AI87+AV87+CC87+CF87)*(13/12)+SUM(BI87:BQ87)</f>
        <v>0</v>
      </c>
      <c r="CK87" s="662">
        <f>CJ87/655.957</f>
        <v>0</v>
      </c>
      <c r="CL87" s="663"/>
      <c r="CM87" s="664">
        <f>CJ87*12</f>
        <v>0</v>
      </c>
      <c r="CN87" s="665">
        <f>CM87/655.957</f>
        <v>0</v>
      </c>
      <c r="CO87" s="663"/>
    </row>
    <row r="88" spans="1:93" s="434" customFormat="1" ht="30" customHeight="1" thickBot="1" x14ac:dyDescent="0.35">
      <c r="A88" s="547">
        <v>81</v>
      </c>
      <c r="B88" s="548"/>
      <c r="C88" s="549"/>
      <c r="D88" s="550"/>
      <c r="E88" s="550"/>
      <c r="F88" s="551"/>
      <c r="G88" s="437"/>
      <c r="H88" s="588">
        <v>0</v>
      </c>
      <c r="I88" s="588">
        <v>0</v>
      </c>
      <c r="J88" s="552"/>
      <c r="K88" s="553"/>
      <c r="L88" s="591">
        <v>1</v>
      </c>
      <c r="M88" s="554"/>
      <c r="N88" s="555"/>
      <c r="O88" s="555">
        <f>N88/655.957</f>
        <v>0</v>
      </c>
      <c r="P88" s="556"/>
      <c r="Q88" s="557"/>
      <c r="R88" s="557"/>
      <c r="S88" s="557"/>
      <c r="T88" s="557"/>
      <c r="U88" s="557"/>
      <c r="V88" s="557"/>
      <c r="W88" s="557"/>
      <c r="X88" s="557"/>
      <c r="Y88" s="557">
        <f>((N88+AB88)*10%)*0</f>
        <v>0</v>
      </c>
      <c r="Z88" s="557">
        <f>((O88+AC88)*25%)*0</f>
        <v>0</v>
      </c>
      <c r="AA88" s="557">
        <f>((P88+AD88)*50%)*0</f>
        <v>0</v>
      </c>
      <c r="AB88" s="557"/>
      <c r="AC88" s="557"/>
      <c r="AD88" s="557"/>
      <c r="AE88" s="557"/>
      <c r="AF88" s="557"/>
      <c r="AG88" s="557"/>
      <c r="AH88" s="558"/>
      <c r="AI88" s="559">
        <f>SUM(N88,Q88:AG88)*L88</f>
        <v>0</v>
      </c>
      <c r="AJ88" s="560">
        <f>AI88/655.957</f>
        <v>0</v>
      </c>
      <c r="AK88" s="561"/>
      <c r="AL88" s="545">
        <f>IF(AI88&gt;1200000,48000,AI88*0.04)</f>
        <v>0</v>
      </c>
      <c r="AM88" s="667"/>
      <c r="AN88" s="546">
        <f>IF(AI88&gt;1200000,96000,AI88*0.08)</f>
        <v>0</v>
      </c>
      <c r="AO88" s="562">
        <f>IF(AI88&gt;600000,600000*12.28%,AI88*12.28%)</f>
        <v>0</v>
      </c>
      <c r="AP88" s="562">
        <f>IF(AI88&gt;600000,600000*2.25%,AI88*2.25%)*0</f>
        <v>0</v>
      </c>
      <c r="AQ88" s="563">
        <f>AI88*4.5%</f>
        <v>0</v>
      </c>
      <c r="AR88" s="563">
        <f>AI88*3%</f>
        <v>0</v>
      </c>
      <c r="AS88" s="563">
        <f>AI88*10%*0</f>
        <v>0</v>
      </c>
      <c r="AT88" s="563"/>
      <c r="AU88" s="668"/>
      <c r="AV88" s="563">
        <f>SUM(AN88:AU88)</f>
        <v>0</v>
      </c>
      <c r="AW88" s="446"/>
      <c r="AX88" s="560">
        <f>AI88-AL88</f>
        <v>0</v>
      </c>
      <c r="AY88" s="560">
        <f>BC88/655.957</f>
        <v>0</v>
      </c>
      <c r="BA88" s="564">
        <v>1</v>
      </c>
      <c r="BB88" s="679"/>
      <c r="BC88" s="680">
        <f>((AI88*12)-(AL88*12))*80%</f>
        <v>0</v>
      </c>
      <c r="BD88" s="681">
        <f>BC88/BA88</f>
        <v>0</v>
      </c>
      <c r="BE88" s="682">
        <f>(IF(BD88&lt;464000,BA88*0.01*BD88,IF(BD88&lt;1000000,(4640+(BD88-464000)*0.1)*BA88,IF(BD88&lt;3000000,(4640+53600+(BD88-1000000)*0.25)*BA88,(4640+53600+500000+(BD88-3000000)*0.4)*BA88))))/12</f>
        <v>0</v>
      </c>
      <c r="BF88" s="731">
        <f t="shared" si="239"/>
        <v>-2500</v>
      </c>
      <c r="BG88" s="683"/>
      <c r="BH88" s="669"/>
      <c r="BI88" s="565"/>
      <c r="BJ88" s="388"/>
      <c r="BK88" s="607"/>
      <c r="BL88" s="388"/>
      <c r="BM88" s="388"/>
      <c r="BN88" s="388"/>
      <c r="BO88" s="565">
        <f t="shared" si="240"/>
        <v>0</v>
      </c>
      <c r="BP88" s="565"/>
      <c r="BQ88" s="565"/>
      <c r="BR88" s="670"/>
      <c r="BS88" s="583"/>
      <c r="BT88" s="671"/>
      <c r="BU88" s="676">
        <f>AX88-BE88+SUM(BI88:BQ88)-BS88-BG88</f>
        <v>0</v>
      </c>
      <c r="BV88" s="673">
        <f>+BU88/655.957</f>
        <v>0</v>
      </c>
      <c r="BW88" s="672"/>
      <c r="BX88" s="567">
        <f>(AI88-BI88-BJ88-BK88-BO88-BP88-BQ88)/12</f>
        <v>0</v>
      </c>
      <c r="BY88" s="567">
        <f>+BX88/655.957</f>
        <v>0</v>
      </c>
      <c r="BZ88" s="566">
        <f>(BX88/12)+BU88</f>
        <v>0</v>
      </c>
      <c r="CA88" s="566">
        <f>+BZ88/655.957</f>
        <v>0</v>
      </c>
      <c r="CC88" s="568">
        <f>((N88*13/12)*35%)/12</f>
        <v>0</v>
      </c>
      <c r="CD88" s="569">
        <f>+CC88/655.957</f>
        <v>0</v>
      </c>
      <c r="CE88" s="447"/>
      <c r="CF88" s="570">
        <f>AI88*0.02</f>
        <v>0</v>
      </c>
      <c r="CG88" s="571">
        <f>CF88/655.957</f>
        <v>0</v>
      </c>
      <c r="CJ88" s="572">
        <f>(AI88+AV88+CC88+CF88)*(13/12)+SUM(BI88:BQ88)</f>
        <v>0</v>
      </c>
      <c r="CK88" s="573">
        <f>CJ88/655.957</f>
        <v>0</v>
      </c>
      <c r="CL88" s="443"/>
      <c r="CM88" s="574">
        <f>CJ88*12</f>
        <v>0</v>
      </c>
      <c r="CN88" s="575">
        <f>CM88/655.957</f>
        <v>0</v>
      </c>
      <c r="CO88" s="443"/>
    </row>
    <row r="89" spans="1:93" s="387" customFormat="1" ht="30" customHeight="1" thickBot="1" x14ac:dyDescent="0.35">
      <c r="A89" s="547">
        <v>82</v>
      </c>
      <c r="B89" s="548"/>
      <c r="C89" s="584"/>
      <c r="D89" s="585"/>
      <c r="E89" s="585"/>
      <c r="F89" s="586"/>
      <c r="G89" s="587"/>
      <c r="H89" s="588">
        <v>0</v>
      </c>
      <c r="I89" s="588">
        <v>0</v>
      </c>
      <c r="J89" s="589"/>
      <c r="K89" s="590"/>
      <c r="L89" s="591">
        <v>1</v>
      </c>
      <c r="M89" s="592"/>
      <c r="N89" s="593"/>
      <c r="O89" s="593">
        <f>N89/655.957</f>
        <v>0</v>
      </c>
      <c r="P89" s="594"/>
      <c r="Q89" s="595"/>
      <c r="R89" s="595"/>
      <c r="S89" s="595"/>
      <c r="T89" s="595"/>
      <c r="U89" s="595"/>
      <c r="V89" s="595"/>
      <c r="W89" s="595"/>
      <c r="X89" s="595"/>
      <c r="Y89" s="557">
        <f t="shared" ref="Y89:Y97" si="274">((N89+AB89)*10%)*0</f>
        <v>0</v>
      </c>
      <c r="Z89" s="557">
        <f t="shared" ref="Z89:Z97" si="275">((O89+AC89)*25%)*0</f>
        <v>0</v>
      </c>
      <c r="AA89" s="557">
        <f t="shared" ref="AA89:AA97" si="276">((P89+AD89)*50%)*0</f>
        <v>0</v>
      </c>
      <c r="AB89" s="595"/>
      <c r="AC89" s="595"/>
      <c r="AD89" s="595"/>
      <c r="AE89" s="595"/>
      <c r="AF89" s="595"/>
      <c r="AG89" s="595"/>
      <c r="AH89" s="596"/>
      <c r="AI89" s="597">
        <f>SUM(N89,Q89:AG89)*L89</f>
        <v>0</v>
      </c>
      <c r="AJ89" s="598">
        <f>AI89/655.957</f>
        <v>0</v>
      </c>
      <c r="AK89" s="599"/>
      <c r="AL89" s="545">
        <f>IF(AI89&gt;1200000,48000,AI89*0.04)</f>
        <v>0</v>
      </c>
      <c r="AM89" s="600"/>
      <c r="AN89" s="546">
        <f>IF(AI89&gt;1200000,96000,AI89*0.08)</f>
        <v>0</v>
      </c>
      <c r="AO89" s="601">
        <f>IF(AI89&gt;600000,600000*12.28%,AI89*12.28%)</f>
        <v>0</v>
      </c>
      <c r="AP89" s="602">
        <f>IF(AI89&gt;600000,600000*2.25%,AI89*2.25%)*0</f>
        <v>0</v>
      </c>
      <c r="AQ89" s="603">
        <f>AI89*4.5%</f>
        <v>0</v>
      </c>
      <c r="AR89" s="603">
        <f>AI89*3%</f>
        <v>0</v>
      </c>
      <c r="AS89" s="603">
        <f>AI89*10%*0</f>
        <v>0</v>
      </c>
      <c r="AT89" s="603"/>
      <c r="AU89" s="604"/>
      <c r="AV89" s="603">
        <f>SUM(AN89:AU89)</f>
        <v>0</v>
      </c>
      <c r="AW89" s="605"/>
      <c r="AX89" s="598">
        <f>AI89-AL89</f>
        <v>0</v>
      </c>
      <c r="AY89" s="598">
        <f>BC89/655.957</f>
        <v>0</v>
      </c>
      <c r="BA89" s="564">
        <v>1</v>
      </c>
      <c r="BB89" s="606"/>
      <c r="BC89" s="684">
        <f t="shared" ref="BC89:BC97" si="277">((AI89*12)-(AL89*12))*80%</f>
        <v>0</v>
      </c>
      <c r="BD89" s="666">
        <f t="shared" ref="BD89:BD97" si="278">BC89/BA89</f>
        <v>0</v>
      </c>
      <c r="BE89" s="546">
        <f t="shared" ref="BE89:BE97" si="279">(IF(BD89&lt;464000,BA89*0.01*BD89,IF(BD89&lt;1000000,(4640+(BD89-464000)*0.1)*BA89,IF(BD89&lt;3000000,(4640+53600+(BD89-1000000)*0.25)*BA89,(4640+53600+500000+(BD89-3000000)*0.4)*BA89))))/12</f>
        <v>0</v>
      </c>
      <c r="BF89" s="731">
        <f t="shared" si="239"/>
        <v>-2500</v>
      </c>
      <c r="BG89" s="685"/>
      <c r="BH89" s="606"/>
      <c r="BI89" s="388"/>
      <c r="BJ89" s="388"/>
      <c r="BK89" s="607"/>
      <c r="BL89" s="607"/>
      <c r="BM89" s="388"/>
      <c r="BN89" s="388"/>
      <c r="BO89" s="565">
        <f t="shared" si="240"/>
        <v>0</v>
      </c>
      <c r="BP89" s="608"/>
      <c r="BQ89" s="388"/>
      <c r="BR89" s="609"/>
      <c r="BS89" s="610"/>
      <c r="BT89" s="609"/>
      <c r="BU89" s="677">
        <f>AX89-BE89+SUM(BI89:BQ89)-BS89-BG89</f>
        <v>0</v>
      </c>
      <c r="BV89" s="674">
        <f>+BU89/655.957</f>
        <v>0</v>
      </c>
      <c r="BW89" s="605"/>
      <c r="BX89" s="611">
        <f>(AI89-BI89-BJ89-BK89-BG325-BP89-BQ89)/12</f>
        <v>0</v>
      </c>
      <c r="BY89" s="611">
        <f>+BX89/655.957</f>
        <v>0</v>
      </c>
      <c r="BZ89" s="612">
        <f>(BX89/12)+BU89</f>
        <v>0</v>
      </c>
      <c r="CA89" s="612">
        <f>+BZ89/655.957</f>
        <v>0</v>
      </c>
      <c r="CC89" s="613">
        <f>((N89*13/12)*35%)/12</f>
        <v>0</v>
      </c>
      <c r="CD89" s="614">
        <f>+CC89/655.957</f>
        <v>0</v>
      </c>
      <c r="CE89" s="615"/>
      <c r="CF89" s="616">
        <f>AI89*0.02</f>
        <v>0</v>
      </c>
      <c r="CG89" s="617">
        <f>CF89/655.957</f>
        <v>0</v>
      </c>
      <c r="CJ89" s="618">
        <f>(AI89+AV89+CC89+CF89)*(13/12)+SUM(BI89:BQ89)</f>
        <v>0</v>
      </c>
      <c r="CK89" s="619">
        <f>CJ89/655.957</f>
        <v>0</v>
      </c>
      <c r="CL89" s="620"/>
      <c r="CM89" s="621">
        <f>CJ89*12</f>
        <v>0</v>
      </c>
      <c r="CN89" s="622">
        <f>CM89/655.957</f>
        <v>0</v>
      </c>
      <c r="CO89" s="620"/>
    </row>
    <row r="90" spans="1:93" s="647" customFormat="1" ht="30" customHeight="1" thickBot="1" x14ac:dyDescent="0.35">
      <c r="A90" s="729">
        <v>83</v>
      </c>
      <c r="B90" s="582"/>
      <c r="C90" s="623"/>
      <c r="D90" s="624"/>
      <c r="E90" s="624"/>
      <c r="F90" s="625"/>
      <c r="G90" s="626"/>
      <c r="H90" s="627">
        <v>0</v>
      </c>
      <c r="I90" s="588">
        <v>0</v>
      </c>
      <c r="J90" s="628"/>
      <c r="K90" s="629"/>
      <c r="L90" s="630">
        <v>1</v>
      </c>
      <c r="M90" s="631">
        <v>84343</v>
      </c>
      <c r="N90" s="632"/>
      <c r="O90" s="632">
        <f t="shared" ref="O90:O96" si="280">N90/655.957</f>
        <v>0</v>
      </c>
      <c r="P90" s="633"/>
      <c r="Q90" s="634"/>
      <c r="R90" s="634"/>
      <c r="S90" s="634"/>
      <c r="T90" s="634"/>
      <c r="U90" s="634"/>
      <c r="V90" s="634"/>
      <c r="W90" s="634"/>
      <c r="X90" s="634"/>
      <c r="Y90" s="557">
        <f t="shared" si="274"/>
        <v>0</v>
      </c>
      <c r="Z90" s="557">
        <f t="shared" si="275"/>
        <v>0</v>
      </c>
      <c r="AA90" s="557">
        <f t="shared" si="276"/>
        <v>0</v>
      </c>
      <c r="AB90" s="634"/>
      <c r="AC90" s="634"/>
      <c r="AD90" s="634"/>
      <c r="AE90" s="634"/>
      <c r="AF90" s="634"/>
      <c r="AG90" s="634"/>
      <c r="AH90" s="635"/>
      <c r="AI90" s="636">
        <f t="shared" ref="AI90:AI96" si="281">SUM(N90,Q90:AG90)*L90</f>
        <v>0</v>
      </c>
      <c r="AJ90" s="637">
        <f t="shared" ref="AJ90:AJ96" si="282">AI90/655.957</f>
        <v>0</v>
      </c>
      <c r="AK90" s="638"/>
      <c r="AL90" s="639">
        <f t="shared" ref="AL90:AL96" si="283">IF(AI90&gt;1200000,48000,AI90*0.04)</f>
        <v>0</v>
      </c>
      <c r="AM90" s="640"/>
      <c r="AN90" s="641">
        <f t="shared" ref="AN90:AN96" si="284">IF(AI90&gt;1200000,96000,AI90*0.08)</f>
        <v>0</v>
      </c>
      <c r="AO90" s="642">
        <f t="shared" ref="AO90:AO96" si="285">IF(AI90&gt;600000,600000*12.28%,AI90*12.28%)</f>
        <v>0</v>
      </c>
      <c r="AP90" s="643">
        <f t="shared" ref="AP90:AP96" si="286">IF(AI90&gt;600000,600000*2.25%,AI90*2.25%)*0</f>
        <v>0</v>
      </c>
      <c r="AQ90" s="644">
        <f t="shared" ref="AQ90:AQ96" si="287">AI90*4.5%</f>
        <v>0</v>
      </c>
      <c r="AR90" s="644">
        <f t="shared" ref="AR90:AR96" si="288">AI90*3%</f>
        <v>0</v>
      </c>
      <c r="AS90" s="644">
        <f t="shared" ref="AS90:AS96" si="289">AI90*10%*0</f>
        <v>0</v>
      </c>
      <c r="AT90" s="644"/>
      <c r="AU90" s="645"/>
      <c r="AV90" s="644">
        <f t="shared" ref="AV90:AV96" si="290">SUM(AN90:AU90)</f>
        <v>0</v>
      </c>
      <c r="AW90" s="646"/>
      <c r="AX90" s="637">
        <f t="shared" ref="AX90:AX96" si="291">AI90-AL90</f>
        <v>0</v>
      </c>
      <c r="AY90" s="637">
        <f t="shared" ref="AY90:AY96" si="292">BC90/655.957</f>
        <v>0</v>
      </c>
      <c r="BA90" s="564">
        <v>1</v>
      </c>
      <c r="BB90" s="648"/>
      <c r="BC90" s="686">
        <f t="shared" si="277"/>
        <v>0</v>
      </c>
      <c r="BD90" s="687">
        <f t="shared" si="278"/>
        <v>0</v>
      </c>
      <c r="BE90" s="688">
        <f t="shared" si="279"/>
        <v>0</v>
      </c>
      <c r="BF90" s="731">
        <f t="shared" si="239"/>
        <v>-2500</v>
      </c>
      <c r="BG90" s="689"/>
      <c r="BH90" s="648"/>
      <c r="BI90" s="649"/>
      <c r="BJ90" s="649"/>
      <c r="BK90" s="650"/>
      <c r="BL90" s="650"/>
      <c r="BM90" s="388"/>
      <c r="BN90" s="388"/>
      <c r="BO90" s="565">
        <f t="shared" si="240"/>
        <v>0</v>
      </c>
      <c r="BP90" s="651"/>
      <c r="BQ90" s="649"/>
      <c r="BR90" s="652"/>
      <c r="BS90" s="653"/>
      <c r="BT90" s="652"/>
      <c r="BU90" s="678">
        <f t="shared" ref="BU90:BU96" si="293">AX90-BE90+SUM(BI90:BQ90)-BS90-BG90</f>
        <v>0</v>
      </c>
      <c r="BV90" s="675">
        <f t="shared" ref="BV90:BV96" si="294">+BU90/655.957</f>
        <v>0</v>
      </c>
      <c r="BW90" s="646"/>
      <c r="BX90" s="654">
        <f t="shared" ref="BX90:BX97" si="295">(AI90-BI90-BJ90-BK90-BG320-BP90-BQ90)/12</f>
        <v>0</v>
      </c>
      <c r="BY90" s="654">
        <f t="shared" ref="BY90:BY96" si="296">+BX90/655.957</f>
        <v>0</v>
      </c>
      <c r="BZ90" s="655">
        <f t="shared" ref="BZ90:BZ96" si="297">(BX90/12)+BU90</f>
        <v>0</v>
      </c>
      <c r="CA90" s="655">
        <f t="shared" ref="CA90:CA96" si="298">+BZ90/655.957</f>
        <v>0</v>
      </c>
      <c r="CC90" s="656">
        <f t="shared" ref="CC90:CC96" si="299">((N90*13/12)*35%)/12</f>
        <v>0</v>
      </c>
      <c r="CD90" s="657">
        <f t="shared" ref="CD90:CD96" si="300">+CC90/655.957</f>
        <v>0</v>
      </c>
      <c r="CE90" s="658"/>
      <c r="CF90" s="659">
        <f t="shared" ref="CF90:CF96" si="301">AI90*0.02</f>
        <v>0</v>
      </c>
      <c r="CG90" s="660">
        <f t="shared" ref="CG90:CG96" si="302">CF90/655.957</f>
        <v>0</v>
      </c>
      <c r="CJ90" s="661">
        <f t="shared" ref="CJ90:CJ96" si="303">(AI90+AV90+CC90+CF90)*(13/12)+SUM(BI90:BQ90)</f>
        <v>0</v>
      </c>
      <c r="CK90" s="662">
        <f t="shared" ref="CK90:CK96" si="304">CJ90/655.957</f>
        <v>0</v>
      </c>
      <c r="CL90" s="663"/>
      <c r="CM90" s="664">
        <f t="shared" ref="CM90:CM96" si="305">CJ90*12</f>
        <v>0</v>
      </c>
      <c r="CN90" s="665">
        <f t="shared" ref="CN90:CN96" si="306">CM90/655.957</f>
        <v>0</v>
      </c>
      <c r="CO90" s="663"/>
    </row>
    <row r="91" spans="1:93" s="647" customFormat="1" ht="30" customHeight="1" thickBot="1" x14ac:dyDescent="0.35">
      <c r="A91" s="729">
        <v>84</v>
      </c>
      <c r="B91" s="582"/>
      <c r="C91" s="623"/>
      <c r="D91" s="624"/>
      <c r="E91" s="624"/>
      <c r="F91" s="625"/>
      <c r="G91" s="626"/>
      <c r="H91" s="627">
        <v>0</v>
      </c>
      <c r="I91" s="588">
        <v>0</v>
      </c>
      <c r="J91" s="628"/>
      <c r="K91" s="629"/>
      <c r="L91" s="630">
        <v>1</v>
      </c>
      <c r="M91" s="631">
        <v>84343</v>
      </c>
      <c r="N91" s="632"/>
      <c r="O91" s="632">
        <f t="shared" si="280"/>
        <v>0</v>
      </c>
      <c r="P91" s="633"/>
      <c r="Q91" s="634"/>
      <c r="R91" s="634"/>
      <c r="S91" s="634"/>
      <c r="T91" s="634"/>
      <c r="U91" s="634"/>
      <c r="V91" s="634"/>
      <c r="W91" s="634"/>
      <c r="X91" s="634"/>
      <c r="Y91" s="557">
        <f t="shared" si="274"/>
        <v>0</v>
      </c>
      <c r="Z91" s="557">
        <f t="shared" si="275"/>
        <v>0</v>
      </c>
      <c r="AA91" s="557">
        <f t="shared" si="276"/>
        <v>0</v>
      </c>
      <c r="AB91" s="634"/>
      <c r="AC91" s="634"/>
      <c r="AD91" s="634"/>
      <c r="AE91" s="634"/>
      <c r="AF91" s="634"/>
      <c r="AG91" s="634"/>
      <c r="AH91" s="635"/>
      <c r="AI91" s="636">
        <f t="shared" si="281"/>
        <v>0</v>
      </c>
      <c r="AJ91" s="637">
        <f t="shared" si="282"/>
        <v>0</v>
      </c>
      <c r="AK91" s="638"/>
      <c r="AL91" s="639">
        <f t="shared" si="283"/>
        <v>0</v>
      </c>
      <c r="AM91" s="640"/>
      <c r="AN91" s="641">
        <f t="shared" si="284"/>
        <v>0</v>
      </c>
      <c r="AO91" s="642">
        <f t="shared" si="285"/>
        <v>0</v>
      </c>
      <c r="AP91" s="643">
        <f t="shared" si="286"/>
        <v>0</v>
      </c>
      <c r="AQ91" s="644">
        <f t="shared" si="287"/>
        <v>0</v>
      </c>
      <c r="AR91" s="644">
        <f t="shared" si="288"/>
        <v>0</v>
      </c>
      <c r="AS91" s="644">
        <f t="shared" si="289"/>
        <v>0</v>
      </c>
      <c r="AT91" s="644"/>
      <c r="AU91" s="645"/>
      <c r="AV91" s="644">
        <f t="shared" si="290"/>
        <v>0</v>
      </c>
      <c r="AW91" s="646"/>
      <c r="AX91" s="637">
        <f t="shared" si="291"/>
        <v>0</v>
      </c>
      <c r="AY91" s="637">
        <f t="shared" si="292"/>
        <v>0</v>
      </c>
      <c r="BA91" s="564">
        <v>1</v>
      </c>
      <c r="BB91" s="648"/>
      <c r="BC91" s="686">
        <f t="shared" si="277"/>
        <v>0</v>
      </c>
      <c r="BD91" s="687">
        <f t="shared" si="278"/>
        <v>0</v>
      </c>
      <c r="BE91" s="688">
        <f t="shared" si="279"/>
        <v>0</v>
      </c>
      <c r="BF91" s="731">
        <f t="shared" si="239"/>
        <v>-2500</v>
      </c>
      <c r="BG91" s="689"/>
      <c r="BH91" s="648"/>
      <c r="BI91" s="649"/>
      <c r="BJ91" s="649"/>
      <c r="BK91" s="650"/>
      <c r="BL91" s="650"/>
      <c r="BM91" s="388"/>
      <c r="BN91" s="388"/>
      <c r="BO91" s="565">
        <f t="shared" si="240"/>
        <v>0</v>
      </c>
      <c r="BP91" s="651"/>
      <c r="BQ91" s="649"/>
      <c r="BR91" s="652"/>
      <c r="BS91" s="653"/>
      <c r="BT91" s="652"/>
      <c r="BU91" s="678">
        <f t="shared" si="293"/>
        <v>0</v>
      </c>
      <c r="BV91" s="675">
        <f t="shared" si="294"/>
        <v>0</v>
      </c>
      <c r="BW91" s="646"/>
      <c r="BX91" s="654">
        <f t="shared" si="295"/>
        <v>0</v>
      </c>
      <c r="BY91" s="654">
        <f t="shared" si="296"/>
        <v>0</v>
      </c>
      <c r="BZ91" s="655">
        <f t="shared" si="297"/>
        <v>0</v>
      </c>
      <c r="CA91" s="655">
        <f t="shared" si="298"/>
        <v>0</v>
      </c>
      <c r="CC91" s="656">
        <f t="shared" si="299"/>
        <v>0</v>
      </c>
      <c r="CD91" s="657">
        <f t="shared" si="300"/>
        <v>0</v>
      </c>
      <c r="CE91" s="658"/>
      <c r="CF91" s="659">
        <f t="shared" si="301"/>
        <v>0</v>
      </c>
      <c r="CG91" s="660">
        <f t="shared" si="302"/>
        <v>0</v>
      </c>
      <c r="CJ91" s="661">
        <f t="shared" si="303"/>
        <v>0</v>
      </c>
      <c r="CK91" s="662">
        <f t="shared" si="304"/>
        <v>0</v>
      </c>
      <c r="CL91" s="663"/>
      <c r="CM91" s="664">
        <f t="shared" si="305"/>
        <v>0</v>
      </c>
      <c r="CN91" s="665">
        <f t="shared" si="306"/>
        <v>0</v>
      </c>
      <c r="CO91" s="663"/>
    </row>
    <row r="92" spans="1:93" s="647" customFormat="1" ht="30" customHeight="1" thickBot="1" x14ac:dyDescent="0.35">
      <c r="A92" s="729">
        <v>85</v>
      </c>
      <c r="B92" s="582"/>
      <c r="C92" s="623"/>
      <c r="D92" s="624"/>
      <c r="E92" s="624"/>
      <c r="F92" s="625"/>
      <c r="G92" s="626"/>
      <c r="H92" s="627">
        <v>0</v>
      </c>
      <c r="I92" s="588">
        <v>0</v>
      </c>
      <c r="J92" s="628"/>
      <c r="K92" s="629"/>
      <c r="L92" s="630">
        <v>1</v>
      </c>
      <c r="M92" s="631">
        <v>84343</v>
      </c>
      <c r="N92" s="632"/>
      <c r="O92" s="632">
        <f t="shared" si="280"/>
        <v>0</v>
      </c>
      <c r="P92" s="633"/>
      <c r="Q92" s="634"/>
      <c r="R92" s="634"/>
      <c r="S92" s="634"/>
      <c r="T92" s="634"/>
      <c r="U92" s="634"/>
      <c r="V92" s="634"/>
      <c r="W92" s="634"/>
      <c r="X92" s="634"/>
      <c r="Y92" s="557">
        <f t="shared" si="274"/>
        <v>0</v>
      </c>
      <c r="Z92" s="557">
        <f t="shared" si="275"/>
        <v>0</v>
      </c>
      <c r="AA92" s="557">
        <f t="shared" si="276"/>
        <v>0</v>
      </c>
      <c r="AB92" s="634"/>
      <c r="AC92" s="634"/>
      <c r="AD92" s="634"/>
      <c r="AE92" s="634"/>
      <c r="AF92" s="634"/>
      <c r="AG92" s="634"/>
      <c r="AH92" s="635"/>
      <c r="AI92" s="636">
        <f t="shared" si="281"/>
        <v>0</v>
      </c>
      <c r="AJ92" s="637">
        <f t="shared" si="282"/>
        <v>0</v>
      </c>
      <c r="AK92" s="638"/>
      <c r="AL92" s="639">
        <f t="shared" si="283"/>
        <v>0</v>
      </c>
      <c r="AM92" s="640"/>
      <c r="AN92" s="641">
        <f t="shared" si="284"/>
        <v>0</v>
      </c>
      <c r="AO92" s="642">
        <f t="shared" si="285"/>
        <v>0</v>
      </c>
      <c r="AP92" s="643">
        <f t="shared" si="286"/>
        <v>0</v>
      </c>
      <c r="AQ92" s="644">
        <f t="shared" si="287"/>
        <v>0</v>
      </c>
      <c r="AR92" s="644">
        <f t="shared" si="288"/>
        <v>0</v>
      </c>
      <c r="AS92" s="644">
        <f t="shared" si="289"/>
        <v>0</v>
      </c>
      <c r="AT92" s="644"/>
      <c r="AU92" s="645"/>
      <c r="AV92" s="644">
        <f t="shared" si="290"/>
        <v>0</v>
      </c>
      <c r="AW92" s="646"/>
      <c r="AX92" s="637">
        <f t="shared" si="291"/>
        <v>0</v>
      </c>
      <c r="AY92" s="637">
        <f t="shared" si="292"/>
        <v>0</v>
      </c>
      <c r="BA92" s="564">
        <v>1</v>
      </c>
      <c r="BB92" s="648"/>
      <c r="BC92" s="686">
        <f t="shared" si="277"/>
        <v>0</v>
      </c>
      <c r="BD92" s="687">
        <f t="shared" si="278"/>
        <v>0</v>
      </c>
      <c r="BE92" s="688">
        <f t="shared" si="279"/>
        <v>0</v>
      </c>
      <c r="BF92" s="731">
        <f t="shared" si="239"/>
        <v>-2500</v>
      </c>
      <c r="BG92" s="689"/>
      <c r="BH92" s="648"/>
      <c r="BI92" s="649"/>
      <c r="BJ92" s="649"/>
      <c r="BK92" s="650"/>
      <c r="BL92" s="650"/>
      <c r="BM92" s="388"/>
      <c r="BN92" s="388"/>
      <c r="BO92" s="565">
        <f t="shared" si="240"/>
        <v>0</v>
      </c>
      <c r="BP92" s="651"/>
      <c r="BQ92" s="649"/>
      <c r="BR92" s="652"/>
      <c r="BS92" s="653"/>
      <c r="BT92" s="652"/>
      <c r="BU92" s="678">
        <f t="shared" si="293"/>
        <v>0</v>
      </c>
      <c r="BV92" s="675">
        <f t="shared" si="294"/>
        <v>0</v>
      </c>
      <c r="BW92" s="646"/>
      <c r="BX92" s="654">
        <f t="shared" si="295"/>
        <v>0</v>
      </c>
      <c r="BY92" s="654">
        <f t="shared" si="296"/>
        <v>0</v>
      </c>
      <c r="BZ92" s="655">
        <f t="shared" si="297"/>
        <v>0</v>
      </c>
      <c r="CA92" s="655">
        <f t="shared" si="298"/>
        <v>0</v>
      </c>
      <c r="CC92" s="656">
        <f t="shared" si="299"/>
        <v>0</v>
      </c>
      <c r="CD92" s="657">
        <f t="shared" si="300"/>
        <v>0</v>
      </c>
      <c r="CE92" s="658"/>
      <c r="CF92" s="659">
        <f t="shared" si="301"/>
        <v>0</v>
      </c>
      <c r="CG92" s="660">
        <f t="shared" si="302"/>
        <v>0</v>
      </c>
      <c r="CJ92" s="661">
        <f t="shared" si="303"/>
        <v>0</v>
      </c>
      <c r="CK92" s="662">
        <f t="shared" si="304"/>
        <v>0</v>
      </c>
      <c r="CL92" s="663"/>
      <c r="CM92" s="664">
        <f t="shared" si="305"/>
        <v>0</v>
      </c>
      <c r="CN92" s="665">
        <f t="shared" si="306"/>
        <v>0</v>
      </c>
      <c r="CO92" s="663"/>
    </row>
    <row r="93" spans="1:93" s="647" customFormat="1" ht="30" customHeight="1" thickBot="1" x14ac:dyDescent="0.35">
      <c r="A93" s="729">
        <v>86</v>
      </c>
      <c r="B93" s="582"/>
      <c r="C93" s="623"/>
      <c r="D93" s="624"/>
      <c r="E93" s="624"/>
      <c r="F93" s="625"/>
      <c r="G93" s="626"/>
      <c r="H93" s="627">
        <v>0</v>
      </c>
      <c r="I93" s="588">
        <v>0</v>
      </c>
      <c r="J93" s="628"/>
      <c r="K93" s="629"/>
      <c r="L93" s="630">
        <v>1</v>
      </c>
      <c r="M93" s="631">
        <v>84343</v>
      </c>
      <c r="N93" s="632"/>
      <c r="O93" s="632">
        <f t="shared" si="280"/>
        <v>0</v>
      </c>
      <c r="P93" s="633"/>
      <c r="Q93" s="634"/>
      <c r="R93" s="634"/>
      <c r="S93" s="634"/>
      <c r="T93" s="634"/>
      <c r="U93" s="634"/>
      <c r="V93" s="634"/>
      <c r="W93" s="634"/>
      <c r="X93" s="634"/>
      <c r="Y93" s="557">
        <f t="shared" si="274"/>
        <v>0</v>
      </c>
      <c r="Z93" s="557">
        <f t="shared" si="275"/>
        <v>0</v>
      </c>
      <c r="AA93" s="557">
        <f t="shared" si="276"/>
        <v>0</v>
      </c>
      <c r="AB93" s="634"/>
      <c r="AC93" s="634"/>
      <c r="AD93" s="634"/>
      <c r="AE93" s="634"/>
      <c r="AF93" s="634"/>
      <c r="AG93" s="634"/>
      <c r="AH93" s="635"/>
      <c r="AI93" s="636">
        <f t="shared" si="281"/>
        <v>0</v>
      </c>
      <c r="AJ93" s="637">
        <f t="shared" si="282"/>
        <v>0</v>
      </c>
      <c r="AK93" s="638"/>
      <c r="AL93" s="639">
        <f t="shared" si="283"/>
        <v>0</v>
      </c>
      <c r="AM93" s="640"/>
      <c r="AN93" s="641">
        <f t="shared" si="284"/>
        <v>0</v>
      </c>
      <c r="AO93" s="642">
        <f t="shared" si="285"/>
        <v>0</v>
      </c>
      <c r="AP93" s="643">
        <f t="shared" si="286"/>
        <v>0</v>
      </c>
      <c r="AQ93" s="644">
        <f t="shared" si="287"/>
        <v>0</v>
      </c>
      <c r="AR93" s="644">
        <f t="shared" si="288"/>
        <v>0</v>
      </c>
      <c r="AS93" s="644">
        <f t="shared" si="289"/>
        <v>0</v>
      </c>
      <c r="AT93" s="644"/>
      <c r="AU93" s="645"/>
      <c r="AV93" s="644">
        <f t="shared" si="290"/>
        <v>0</v>
      </c>
      <c r="AW93" s="646"/>
      <c r="AX93" s="637">
        <f t="shared" si="291"/>
        <v>0</v>
      </c>
      <c r="AY93" s="637">
        <f t="shared" si="292"/>
        <v>0</v>
      </c>
      <c r="BA93" s="564">
        <v>1</v>
      </c>
      <c r="BB93" s="648"/>
      <c r="BC93" s="686">
        <f t="shared" si="277"/>
        <v>0</v>
      </c>
      <c r="BD93" s="687">
        <f t="shared" si="278"/>
        <v>0</v>
      </c>
      <c r="BE93" s="688">
        <f t="shared" si="279"/>
        <v>0</v>
      </c>
      <c r="BF93" s="731">
        <f t="shared" si="239"/>
        <v>-2500</v>
      </c>
      <c r="BG93" s="689"/>
      <c r="BH93" s="648"/>
      <c r="BI93" s="649"/>
      <c r="BJ93" s="649"/>
      <c r="BK93" s="650"/>
      <c r="BL93" s="650"/>
      <c r="BM93" s="388"/>
      <c r="BN93" s="388"/>
      <c r="BO93" s="565">
        <f t="shared" si="240"/>
        <v>0</v>
      </c>
      <c r="BP93" s="651"/>
      <c r="BQ93" s="649"/>
      <c r="BR93" s="652"/>
      <c r="BS93" s="653"/>
      <c r="BT93" s="652"/>
      <c r="BU93" s="678">
        <f t="shared" si="293"/>
        <v>0</v>
      </c>
      <c r="BV93" s="675">
        <f t="shared" si="294"/>
        <v>0</v>
      </c>
      <c r="BW93" s="646"/>
      <c r="BX93" s="654">
        <f t="shared" si="295"/>
        <v>0</v>
      </c>
      <c r="BY93" s="654">
        <f t="shared" si="296"/>
        <v>0</v>
      </c>
      <c r="BZ93" s="655">
        <f t="shared" si="297"/>
        <v>0</v>
      </c>
      <c r="CA93" s="655">
        <f t="shared" si="298"/>
        <v>0</v>
      </c>
      <c r="CC93" s="656">
        <f t="shared" si="299"/>
        <v>0</v>
      </c>
      <c r="CD93" s="657">
        <f t="shared" si="300"/>
        <v>0</v>
      </c>
      <c r="CE93" s="658"/>
      <c r="CF93" s="659">
        <f t="shared" si="301"/>
        <v>0</v>
      </c>
      <c r="CG93" s="660">
        <f t="shared" si="302"/>
        <v>0</v>
      </c>
      <c r="CJ93" s="661">
        <f t="shared" si="303"/>
        <v>0</v>
      </c>
      <c r="CK93" s="662">
        <f t="shared" si="304"/>
        <v>0</v>
      </c>
      <c r="CL93" s="663"/>
      <c r="CM93" s="664">
        <f t="shared" si="305"/>
        <v>0</v>
      </c>
      <c r="CN93" s="665">
        <f t="shared" si="306"/>
        <v>0</v>
      </c>
      <c r="CO93" s="663"/>
    </row>
    <row r="94" spans="1:93" s="647" customFormat="1" ht="30" customHeight="1" thickBot="1" x14ac:dyDescent="0.35">
      <c r="A94" s="729">
        <v>87</v>
      </c>
      <c r="B94" s="582"/>
      <c r="C94" s="623"/>
      <c r="D94" s="624"/>
      <c r="E94" s="624"/>
      <c r="F94" s="625"/>
      <c r="G94" s="626"/>
      <c r="H94" s="627">
        <v>0</v>
      </c>
      <c r="I94" s="588">
        <v>0</v>
      </c>
      <c r="J94" s="628"/>
      <c r="K94" s="629"/>
      <c r="L94" s="630">
        <v>1</v>
      </c>
      <c r="M94" s="631">
        <v>84343</v>
      </c>
      <c r="N94" s="632"/>
      <c r="O94" s="632">
        <f t="shared" si="280"/>
        <v>0</v>
      </c>
      <c r="P94" s="633"/>
      <c r="Q94" s="634"/>
      <c r="R94" s="634"/>
      <c r="S94" s="634"/>
      <c r="T94" s="634"/>
      <c r="U94" s="634"/>
      <c r="V94" s="634"/>
      <c r="W94" s="634"/>
      <c r="X94" s="634"/>
      <c r="Y94" s="557">
        <f t="shared" si="274"/>
        <v>0</v>
      </c>
      <c r="Z94" s="557">
        <f t="shared" si="275"/>
        <v>0</v>
      </c>
      <c r="AA94" s="557">
        <f t="shared" si="276"/>
        <v>0</v>
      </c>
      <c r="AB94" s="634"/>
      <c r="AC94" s="634"/>
      <c r="AD94" s="634"/>
      <c r="AE94" s="634"/>
      <c r="AF94" s="634"/>
      <c r="AG94" s="634"/>
      <c r="AH94" s="635"/>
      <c r="AI94" s="636">
        <f t="shared" si="281"/>
        <v>0</v>
      </c>
      <c r="AJ94" s="637">
        <f t="shared" si="282"/>
        <v>0</v>
      </c>
      <c r="AK94" s="638"/>
      <c r="AL94" s="639">
        <f t="shared" si="283"/>
        <v>0</v>
      </c>
      <c r="AM94" s="640"/>
      <c r="AN94" s="641">
        <f t="shared" si="284"/>
        <v>0</v>
      </c>
      <c r="AO94" s="642">
        <f t="shared" si="285"/>
        <v>0</v>
      </c>
      <c r="AP94" s="643">
        <f t="shared" si="286"/>
        <v>0</v>
      </c>
      <c r="AQ94" s="644">
        <f t="shared" si="287"/>
        <v>0</v>
      </c>
      <c r="AR94" s="644">
        <f t="shared" si="288"/>
        <v>0</v>
      </c>
      <c r="AS94" s="644">
        <f t="shared" si="289"/>
        <v>0</v>
      </c>
      <c r="AT94" s="644"/>
      <c r="AU94" s="645"/>
      <c r="AV94" s="644">
        <f t="shared" si="290"/>
        <v>0</v>
      </c>
      <c r="AW94" s="646"/>
      <c r="AX94" s="637">
        <f t="shared" si="291"/>
        <v>0</v>
      </c>
      <c r="AY94" s="637">
        <f t="shared" si="292"/>
        <v>0</v>
      </c>
      <c r="BA94" s="564">
        <v>1</v>
      </c>
      <c r="BB94" s="648"/>
      <c r="BC94" s="686">
        <f t="shared" si="277"/>
        <v>0</v>
      </c>
      <c r="BD94" s="687">
        <f t="shared" si="278"/>
        <v>0</v>
      </c>
      <c r="BE94" s="688">
        <f t="shared" si="279"/>
        <v>0</v>
      </c>
      <c r="BF94" s="731">
        <f t="shared" si="239"/>
        <v>-2500</v>
      </c>
      <c r="BG94" s="689"/>
      <c r="BH94" s="648"/>
      <c r="BI94" s="649"/>
      <c r="BJ94" s="649"/>
      <c r="BK94" s="650"/>
      <c r="BL94" s="650"/>
      <c r="BM94" s="388"/>
      <c r="BN94" s="388"/>
      <c r="BO94" s="565">
        <f t="shared" si="240"/>
        <v>0</v>
      </c>
      <c r="BP94" s="651"/>
      <c r="BQ94" s="649"/>
      <c r="BR94" s="652"/>
      <c r="BS94" s="653"/>
      <c r="BT94" s="652"/>
      <c r="BU94" s="678">
        <f t="shared" si="293"/>
        <v>0</v>
      </c>
      <c r="BV94" s="675">
        <f t="shared" si="294"/>
        <v>0</v>
      </c>
      <c r="BW94" s="646"/>
      <c r="BX94" s="654">
        <f t="shared" si="295"/>
        <v>0</v>
      </c>
      <c r="BY94" s="654">
        <f t="shared" si="296"/>
        <v>0</v>
      </c>
      <c r="BZ94" s="655">
        <f t="shared" si="297"/>
        <v>0</v>
      </c>
      <c r="CA94" s="655">
        <f t="shared" si="298"/>
        <v>0</v>
      </c>
      <c r="CC94" s="656">
        <f t="shared" si="299"/>
        <v>0</v>
      </c>
      <c r="CD94" s="657">
        <f t="shared" si="300"/>
        <v>0</v>
      </c>
      <c r="CE94" s="658"/>
      <c r="CF94" s="659">
        <f t="shared" si="301"/>
        <v>0</v>
      </c>
      <c r="CG94" s="660">
        <f t="shared" si="302"/>
        <v>0</v>
      </c>
      <c r="CJ94" s="661">
        <f t="shared" si="303"/>
        <v>0</v>
      </c>
      <c r="CK94" s="662">
        <f t="shared" si="304"/>
        <v>0</v>
      </c>
      <c r="CL94" s="663"/>
      <c r="CM94" s="664">
        <f t="shared" si="305"/>
        <v>0</v>
      </c>
      <c r="CN94" s="665">
        <f t="shared" si="306"/>
        <v>0</v>
      </c>
      <c r="CO94" s="663"/>
    </row>
    <row r="95" spans="1:93" s="647" customFormat="1" ht="30" customHeight="1" thickBot="1" x14ac:dyDescent="0.35">
      <c r="A95" s="729">
        <v>88</v>
      </c>
      <c r="B95" s="582"/>
      <c r="C95" s="623"/>
      <c r="D95" s="624"/>
      <c r="E95" s="624"/>
      <c r="F95" s="625"/>
      <c r="G95" s="626"/>
      <c r="H95" s="627">
        <v>0</v>
      </c>
      <c r="I95" s="588">
        <v>0</v>
      </c>
      <c r="J95" s="628"/>
      <c r="K95" s="629"/>
      <c r="L95" s="630">
        <v>1</v>
      </c>
      <c r="M95" s="631">
        <v>84343</v>
      </c>
      <c r="N95" s="632"/>
      <c r="O95" s="632">
        <f t="shared" si="280"/>
        <v>0</v>
      </c>
      <c r="P95" s="633"/>
      <c r="Q95" s="634"/>
      <c r="R95" s="634"/>
      <c r="S95" s="634"/>
      <c r="T95" s="634"/>
      <c r="U95" s="634"/>
      <c r="V95" s="634"/>
      <c r="W95" s="634"/>
      <c r="X95" s="634"/>
      <c r="Y95" s="557">
        <f t="shared" si="274"/>
        <v>0</v>
      </c>
      <c r="Z95" s="557">
        <f t="shared" si="275"/>
        <v>0</v>
      </c>
      <c r="AA95" s="557">
        <f t="shared" si="276"/>
        <v>0</v>
      </c>
      <c r="AB95" s="634"/>
      <c r="AC95" s="634"/>
      <c r="AD95" s="634"/>
      <c r="AE95" s="634"/>
      <c r="AF95" s="634"/>
      <c r="AG95" s="634"/>
      <c r="AH95" s="635"/>
      <c r="AI95" s="636">
        <f t="shared" si="281"/>
        <v>0</v>
      </c>
      <c r="AJ95" s="637">
        <f t="shared" si="282"/>
        <v>0</v>
      </c>
      <c r="AK95" s="638"/>
      <c r="AL95" s="639">
        <f t="shared" si="283"/>
        <v>0</v>
      </c>
      <c r="AM95" s="640"/>
      <c r="AN95" s="641">
        <f t="shared" si="284"/>
        <v>0</v>
      </c>
      <c r="AO95" s="642">
        <f t="shared" si="285"/>
        <v>0</v>
      </c>
      <c r="AP95" s="643">
        <f t="shared" si="286"/>
        <v>0</v>
      </c>
      <c r="AQ95" s="644">
        <f t="shared" si="287"/>
        <v>0</v>
      </c>
      <c r="AR95" s="644">
        <f t="shared" si="288"/>
        <v>0</v>
      </c>
      <c r="AS95" s="644">
        <f t="shared" si="289"/>
        <v>0</v>
      </c>
      <c r="AT95" s="644"/>
      <c r="AU95" s="645"/>
      <c r="AV95" s="644">
        <f t="shared" si="290"/>
        <v>0</v>
      </c>
      <c r="AW95" s="646"/>
      <c r="AX95" s="637">
        <f t="shared" si="291"/>
        <v>0</v>
      </c>
      <c r="AY95" s="637">
        <f t="shared" si="292"/>
        <v>0</v>
      </c>
      <c r="BA95" s="564">
        <v>1</v>
      </c>
      <c r="BB95" s="648"/>
      <c r="BC95" s="686">
        <f t="shared" si="277"/>
        <v>0</v>
      </c>
      <c r="BD95" s="687">
        <f t="shared" si="278"/>
        <v>0</v>
      </c>
      <c r="BE95" s="688">
        <f t="shared" si="279"/>
        <v>0</v>
      </c>
      <c r="BF95" s="731">
        <f t="shared" si="239"/>
        <v>-2500</v>
      </c>
      <c r="BG95" s="689"/>
      <c r="BH95" s="648"/>
      <c r="BI95" s="649"/>
      <c r="BJ95" s="649"/>
      <c r="BK95" s="650"/>
      <c r="BL95" s="650"/>
      <c r="BM95" s="388"/>
      <c r="BN95" s="388"/>
      <c r="BO95" s="565">
        <f t="shared" si="240"/>
        <v>0</v>
      </c>
      <c r="BP95" s="651"/>
      <c r="BQ95" s="649"/>
      <c r="BR95" s="652"/>
      <c r="BS95" s="653"/>
      <c r="BT95" s="652"/>
      <c r="BU95" s="678">
        <f t="shared" si="293"/>
        <v>0</v>
      </c>
      <c r="BV95" s="675">
        <f t="shared" si="294"/>
        <v>0</v>
      </c>
      <c r="BW95" s="646"/>
      <c r="BX95" s="654">
        <f t="shared" si="295"/>
        <v>0</v>
      </c>
      <c r="BY95" s="654">
        <f t="shared" si="296"/>
        <v>0</v>
      </c>
      <c r="BZ95" s="655">
        <f t="shared" si="297"/>
        <v>0</v>
      </c>
      <c r="CA95" s="655">
        <f t="shared" si="298"/>
        <v>0</v>
      </c>
      <c r="CC95" s="656">
        <f t="shared" si="299"/>
        <v>0</v>
      </c>
      <c r="CD95" s="657">
        <f t="shared" si="300"/>
        <v>0</v>
      </c>
      <c r="CE95" s="658"/>
      <c r="CF95" s="659">
        <f t="shared" si="301"/>
        <v>0</v>
      </c>
      <c r="CG95" s="660">
        <f t="shared" si="302"/>
        <v>0</v>
      </c>
      <c r="CJ95" s="661">
        <f t="shared" si="303"/>
        <v>0</v>
      </c>
      <c r="CK95" s="662">
        <f t="shared" si="304"/>
        <v>0</v>
      </c>
      <c r="CL95" s="663"/>
      <c r="CM95" s="664">
        <f t="shared" si="305"/>
        <v>0</v>
      </c>
      <c r="CN95" s="665">
        <f t="shared" si="306"/>
        <v>0</v>
      </c>
      <c r="CO95" s="663"/>
    </row>
    <row r="96" spans="1:93" s="647" customFormat="1" ht="30" customHeight="1" thickBot="1" x14ac:dyDescent="0.35">
      <c r="A96" s="729">
        <v>89</v>
      </c>
      <c r="B96" s="582"/>
      <c r="C96" s="623"/>
      <c r="D96" s="624"/>
      <c r="E96" s="624"/>
      <c r="F96" s="625"/>
      <c r="G96" s="626"/>
      <c r="H96" s="627">
        <v>0</v>
      </c>
      <c r="I96" s="588">
        <v>0</v>
      </c>
      <c r="J96" s="628"/>
      <c r="K96" s="629"/>
      <c r="L96" s="630">
        <v>1</v>
      </c>
      <c r="M96" s="631">
        <v>84343</v>
      </c>
      <c r="N96" s="632"/>
      <c r="O96" s="632">
        <f t="shared" si="280"/>
        <v>0</v>
      </c>
      <c r="P96" s="633"/>
      <c r="Q96" s="634"/>
      <c r="R96" s="634"/>
      <c r="S96" s="634"/>
      <c r="T96" s="634"/>
      <c r="U96" s="634"/>
      <c r="V96" s="634"/>
      <c r="W96" s="634"/>
      <c r="X96" s="634"/>
      <c r="Y96" s="557">
        <f t="shared" si="274"/>
        <v>0</v>
      </c>
      <c r="Z96" s="557">
        <f t="shared" si="275"/>
        <v>0</v>
      </c>
      <c r="AA96" s="557">
        <f t="shared" si="276"/>
        <v>0</v>
      </c>
      <c r="AB96" s="634"/>
      <c r="AC96" s="634"/>
      <c r="AD96" s="634"/>
      <c r="AE96" s="634"/>
      <c r="AF96" s="634"/>
      <c r="AG96" s="634"/>
      <c r="AH96" s="635"/>
      <c r="AI96" s="636">
        <f t="shared" si="281"/>
        <v>0</v>
      </c>
      <c r="AJ96" s="637">
        <f t="shared" si="282"/>
        <v>0</v>
      </c>
      <c r="AK96" s="638"/>
      <c r="AL96" s="639">
        <f t="shared" si="283"/>
        <v>0</v>
      </c>
      <c r="AM96" s="640"/>
      <c r="AN96" s="641">
        <f t="shared" si="284"/>
        <v>0</v>
      </c>
      <c r="AO96" s="642">
        <f t="shared" si="285"/>
        <v>0</v>
      </c>
      <c r="AP96" s="643">
        <f t="shared" si="286"/>
        <v>0</v>
      </c>
      <c r="AQ96" s="644">
        <f t="shared" si="287"/>
        <v>0</v>
      </c>
      <c r="AR96" s="644">
        <f t="shared" si="288"/>
        <v>0</v>
      </c>
      <c r="AS96" s="644">
        <f t="shared" si="289"/>
        <v>0</v>
      </c>
      <c r="AT96" s="644"/>
      <c r="AU96" s="645"/>
      <c r="AV96" s="644">
        <f t="shared" si="290"/>
        <v>0</v>
      </c>
      <c r="AW96" s="646"/>
      <c r="AX96" s="637">
        <f t="shared" si="291"/>
        <v>0</v>
      </c>
      <c r="AY96" s="637">
        <f t="shared" si="292"/>
        <v>0</v>
      </c>
      <c r="BA96" s="564">
        <v>1</v>
      </c>
      <c r="BB96" s="648"/>
      <c r="BC96" s="686">
        <f t="shared" si="277"/>
        <v>0</v>
      </c>
      <c r="BD96" s="687">
        <f t="shared" si="278"/>
        <v>0</v>
      </c>
      <c r="BE96" s="688">
        <f t="shared" si="279"/>
        <v>0</v>
      </c>
      <c r="BF96" s="731">
        <f t="shared" si="239"/>
        <v>-2500</v>
      </c>
      <c r="BG96" s="689"/>
      <c r="BH96" s="648"/>
      <c r="BI96" s="649"/>
      <c r="BJ96" s="649"/>
      <c r="BK96" s="650"/>
      <c r="BL96" s="650"/>
      <c r="BM96" s="388"/>
      <c r="BN96" s="388"/>
      <c r="BO96" s="565">
        <f t="shared" si="240"/>
        <v>0</v>
      </c>
      <c r="BP96" s="651"/>
      <c r="BQ96" s="649"/>
      <c r="BR96" s="652"/>
      <c r="BS96" s="653"/>
      <c r="BT96" s="652"/>
      <c r="BU96" s="678">
        <f t="shared" si="293"/>
        <v>0</v>
      </c>
      <c r="BV96" s="675">
        <f t="shared" si="294"/>
        <v>0</v>
      </c>
      <c r="BW96" s="646"/>
      <c r="BX96" s="654">
        <f t="shared" si="295"/>
        <v>0</v>
      </c>
      <c r="BY96" s="654">
        <f t="shared" si="296"/>
        <v>0</v>
      </c>
      <c r="BZ96" s="655">
        <f t="shared" si="297"/>
        <v>0</v>
      </c>
      <c r="CA96" s="655">
        <f t="shared" si="298"/>
        <v>0</v>
      </c>
      <c r="CC96" s="656">
        <f t="shared" si="299"/>
        <v>0</v>
      </c>
      <c r="CD96" s="657">
        <f t="shared" si="300"/>
        <v>0</v>
      </c>
      <c r="CE96" s="658"/>
      <c r="CF96" s="659">
        <f t="shared" si="301"/>
        <v>0</v>
      </c>
      <c r="CG96" s="660">
        <f t="shared" si="302"/>
        <v>0</v>
      </c>
      <c r="CJ96" s="661">
        <f t="shared" si="303"/>
        <v>0</v>
      </c>
      <c r="CK96" s="662">
        <f t="shared" si="304"/>
        <v>0</v>
      </c>
      <c r="CL96" s="663"/>
      <c r="CM96" s="664">
        <f t="shared" si="305"/>
        <v>0</v>
      </c>
      <c r="CN96" s="665">
        <f t="shared" si="306"/>
        <v>0</v>
      </c>
      <c r="CO96" s="663"/>
    </row>
    <row r="97" spans="1:93" s="647" customFormat="1" ht="30" customHeight="1" thickBot="1" x14ac:dyDescent="0.35">
      <c r="A97" s="729">
        <v>90</v>
      </c>
      <c r="B97" s="582"/>
      <c r="C97" s="623"/>
      <c r="D97" s="624"/>
      <c r="E97" s="624"/>
      <c r="F97" s="625"/>
      <c r="G97" s="626"/>
      <c r="H97" s="627">
        <v>0</v>
      </c>
      <c r="I97" s="588">
        <v>0</v>
      </c>
      <c r="J97" s="628"/>
      <c r="K97" s="629"/>
      <c r="L97" s="630">
        <v>1</v>
      </c>
      <c r="M97" s="631">
        <v>84343</v>
      </c>
      <c r="N97" s="632"/>
      <c r="O97" s="632">
        <f>N97/655.957</f>
        <v>0</v>
      </c>
      <c r="P97" s="633"/>
      <c r="Q97" s="634"/>
      <c r="R97" s="634"/>
      <c r="S97" s="634"/>
      <c r="T97" s="634"/>
      <c r="U97" s="634"/>
      <c r="V97" s="634"/>
      <c r="W97" s="634"/>
      <c r="X97" s="634"/>
      <c r="Y97" s="557">
        <f t="shared" si="274"/>
        <v>0</v>
      </c>
      <c r="Z97" s="557">
        <f t="shared" si="275"/>
        <v>0</v>
      </c>
      <c r="AA97" s="557">
        <f t="shared" si="276"/>
        <v>0</v>
      </c>
      <c r="AB97" s="634"/>
      <c r="AC97" s="634"/>
      <c r="AD97" s="634"/>
      <c r="AE97" s="634"/>
      <c r="AF97" s="634"/>
      <c r="AG97" s="634"/>
      <c r="AH97" s="635"/>
      <c r="AI97" s="636">
        <f>SUM(N97,Q97:AG97)*L97</f>
        <v>0</v>
      </c>
      <c r="AJ97" s="637">
        <f>AI97/655.957</f>
        <v>0</v>
      </c>
      <c r="AK97" s="638"/>
      <c r="AL97" s="639">
        <f>IF(AI97&gt;1200000,48000,AI97*0.04)</f>
        <v>0</v>
      </c>
      <c r="AM97" s="640"/>
      <c r="AN97" s="641">
        <f>IF(AI97&gt;1200000,96000,AI97*0.08)</f>
        <v>0</v>
      </c>
      <c r="AO97" s="642">
        <f>IF(AI97&gt;600000,600000*12.28%,AI97*12.28%)</f>
        <v>0</v>
      </c>
      <c r="AP97" s="643">
        <f>IF(AI97&gt;600000,600000*2.25%,AI97*2.25%)*0</f>
        <v>0</v>
      </c>
      <c r="AQ97" s="644">
        <f>AI97*4.5%</f>
        <v>0</v>
      </c>
      <c r="AR97" s="644">
        <f>AI97*3%</f>
        <v>0</v>
      </c>
      <c r="AS97" s="644">
        <f>AI97*10%*0</f>
        <v>0</v>
      </c>
      <c r="AT97" s="644"/>
      <c r="AU97" s="645"/>
      <c r="AV97" s="644">
        <f>SUM(AN97:AU97)</f>
        <v>0</v>
      </c>
      <c r="AW97" s="646"/>
      <c r="AX97" s="637">
        <f>AI97-AL97</f>
        <v>0</v>
      </c>
      <c r="AY97" s="637">
        <f>BC97/655.957</f>
        <v>0</v>
      </c>
      <c r="BA97" s="564">
        <v>1</v>
      </c>
      <c r="BB97" s="648"/>
      <c r="BC97" s="686">
        <f t="shared" si="277"/>
        <v>0</v>
      </c>
      <c r="BD97" s="687">
        <f t="shared" si="278"/>
        <v>0</v>
      </c>
      <c r="BE97" s="688">
        <f t="shared" si="279"/>
        <v>0</v>
      </c>
      <c r="BF97" s="731">
        <f t="shared" si="239"/>
        <v>-2500</v>
      </c>
      <c r="BG97" s="689"/>
      <c r="BH97" s="648"/>
      <c r="BI97" s="649"/>
      <c r="BJ97" s="649"/>
      <c r="BK97" s="650"/>
      <c r="BL97" s="650"/>
      <c r="BM97" s="388"/>
      <c r="BN97" s="388"/>
      <c r="BO97" s="565">
        <f t="shared" si="240"/>
        <v>0</v>
      </c>
      <c r="BP97" s="651"/>
      <c r="BQ97" s="649"/>
      <c r="BR97" s="652"/>
      <c r="BS97" s="653"/>
      <c r="BT97" s="652"/>
      <c r="BU97" s="678">
        <f>AX97-BE97+SUM(BI97:BQ97)-BS97-BG97</f>
        <v>0</v>
      </c>
      <c r="BV97" s="675">
        <f>+BU97/655.957</f>
        <v>0</v>
      </c>
      <c r="BW97" s="646"/>
      <c r="BX97" s="654">
        <f t="shared" si="295"/>
        <v>0</v>
      </c>
      <c r="BY97" s="654">
        <f>+BX97/655.957</f>
        <v>0</v>
      </c>
      <c r="BZ97" s="655">
        <f>(BX97/12)+BU97</f>
        <v>0</v>
      </c>
      <c r="CA97" s="655">
        <f>+BZ97/655.957</f>
        <v>0</v>
      </c>
      <c r="CC97" s="656">
        <f>((N97*13/12)*35%)/12</f>
        <v>0</v>
      </c>
      <c r="CD97" s="657">
        <f>+CC97/655.957</f>
        <v>0</v>
      </c>
      <c r="CE97" s="658"/>
      <c r="CF97" s="659">
        <f>AI97*0.02</f>
        <v>0</v>
      </c>
      <c r="CG97" s="660">
        <f>CF97/655.957</f>
        <v>0</v>
      </c>
      <c r="CJ97" s="661">
        <f>(AI97+AV97+CC97+CF97)*(13/12)+SUM(BI97:BQ97)</f>
        <v>0</v>
      </c>
      <c r="CK97" s="662">
        <f>CJ97/655.957</f>
        <v>0</v>
      </c>
      <c r="CL97" s="663"/>
      <c r="CM97" s="664">
        <f>CJ97*12</f>
        <v>0</v>
      </c>
      <c r="CN97" s="665">
        <f>CM97/655.957</f>
        <v>0</v>
      </c>
      <c r="CO97" s="663"/>
    </row>
    <row r="98" spans="1:93" s="434" customFormat="1" ht="30" customHeight="1" thickBot="1" x14ac:dyDescent="0.35">
      <c r="A98" s="547">
        <v>91</v>
      </c>
      <c r="B98" s="548"/>
      <c r="C98" s="549"/>
      <c r="D98" s="550"/>
      <c r="E98" s="550"/>
      <c r="F98" s="551"/>
      <c r="G98" s="437"/>
      <c r="H98" s="588">
        <v>0</v>
      </c>
      <c r="I98" s="588">
        <v>0</v>
      </c>
      <c r="J98" s="552"/>
      <c r="K98" s="553"/>
      <c r="L98" s="591">
        <v>1</v>
      </c>
      <c r="M98" s="554"/>
      <c r="N98" s="555"/>
      <c r="O98" s="555">
        <f>N98/655.957</f>
        <v>0</v>
      </c>
      <c r="P98" s="556"/>
      <c r="Q98" s="557"/>
      <c r="R98" s="557"/>
      <c r="S98" s="557"/>
      <c r="T98" s="557"/>
      <c r="U98" s="557"/>
      <c r="V98" s="557"/>
      <c r="W98" s="557"/>
      <c r="X98" s="557"/>
      <c r="Y98" s="557">
        <f>((N98+AB98)*10%)*0</f>
        <v>0</v>
      </c>
      <c r="Z98" s="557">
        <f>((O98+AC98)*25%)*0</f>
        <v>0</v>
      </c>
      <c r="AA98" s="557">
        <f>((P98+AD98)*50%)*0</f>
        <v>0</v>
      </c>
      <c r="AB98" s="557"/>
      <c r="AC98" s="557"/>
      <c r="AD98" s="557"/>
      <c r="AE98" s="557"/>
      <c r="AF98" s="557"/>
      <c r="AG98" s="557"/>
      <c r="AH98" s="558"/>
      <c r="AI98" s="559">
        <f>SUM(N98,Q98:AG98)*L98</f>
        <v>0</v>
      </c>
      <c r="AJ98" s="560">
        <f>AI98/655.957</f>
        <v>0</v>
      </c>
      <c r="AK98" s="561"/>
      <c r="AL98" s="545">
        <f>IF(AI98&gt;1200000,48000,AI98*0.04)</f>
        <v>0</v>
      </c>
      <c r="AM98" s="667"/>
      <c r="AN98" s="546">
        <f>IF(AI98&gt;1200000,96000,AI98*0.08)</f>
        <v>0</v>
      </c>
      <c r="AO98" s="562">
        <f>IF(AI98&gt;600000,600000*12.28%,AI98*12.28%)</f>
        <v>0</v>
      </c>
      <c r="AP98" s="562">
        <f>IF(AI98&gt;600000,600000*2.25%,AI98*2.25%)*0</f>
        <v>0</v>
      </c>
      <c r="AQ98" s="563">
        <f>AI98*4.5%</f>
        <v>0</v>
      </c>
      <c r="AR98" s="563">
        <f>AI98*3%</f>
        <v>0</v>
      </c>
      <c r="AS98" s="563">
        <f>AI98*10%*0</f>
        <v>0</v>
      </c>
      <c r="AT98" s="563"/>
      <c r="AU98" s="668"/>
      <c r="AV98" s="563">
        <f>SUM(AN98:AU98)</f>
        <v>0</v>
      </c>
      <c r="AW98" s="446"/>
      <c r="AX98" s="560">
        <f>AI98-AL98</f>
        <v>0</v>
      </c>
      <c r="AY98" s="560">
        <f>BC98/655.957</f>
        <v>0</v>
      </c>
      <c r="BA98" s="564">
        <v>1</v>
      </c>
      <c r="BB98" s="679"/>
      <c r="BC98" s="680">
        <f>((AI98*12)-(AL98*12))*80%</f>
        <v>0</v>
      </c>
      <c r="BD98" s="681">
        <f>BC98/BA98</f>
        <v>0</v>
      </c>
      <c r="BE98" s="682">
        <f>(IF(BD98&lt;464000,BA98*0.01*BD98,IF(BD98&lt;1000000,(4640+(BD98-464000)*0.1)*BA98,IF(BD98&lt;3000000,(4640+53600+(BD98-1000000)*0.25)*BA98,(4640+53600+500000+(BD98-3000000)*0.4)*BA98))))/12</f>
        <v>0</v>
      </c>
      <c r="BF98" s="731">
        <f t="shared" si="239"/>
        <v>-2500</v>
      </c>
      <c r="BG98" s="683"/>
      <c r="BH98" s="669"/>
      <c r="BI98" s="565"/>
      <c r="BJ98" s="388"/>
      <c r="BK98" s="607"/>
      <c r="BL98" s="388"/>
      <c r="BM98" s="388"/>
      <c r="BN98" s="388"/>
      <c r="BO98" s="565">
        <f t="shared" si="240"/>
        <v>0</v>
      </c>
      <c r="BP98" s="565"/>
      <c r="BQ98" s="565"/>
      <c r="BR98" s="670"/>
      <c r="BS98" s="583"/>
      <c r="BT98" s="671"/>
      <c r="BU98" s="676">
        <f>AX98-BE98+SUM(BI98:BQ98)-BS98-BG98</f>
        <v>0</v>
      </c>
      <c r="BV98" s="673">
        <f>+BU98/655.957</f>
        <v>0</v>
      </c>
      <c r="BW98" s="672"/>
      <c r="BX98" s="567">
        <f>(AI98-BI98-BJ98-BK98-BO98-BP98-BQ98)/12</f>
        <v>0</v>
      </c>
      <c r="BY98" s="567">
        <f>+BX98/655.957</f>
        <v>0</v>
      </c>
      <c r="BZ98" s="566">
        <f>(BX98/12)+BU98</f>
        <v>0</v>
      </c>
      <c r="CA98" s="566">
        <f>+BZ98/655.957</f>
        <v>0</v>
      </c>
      <c r="CC98" s="568">
        <f>((N98*13/12)*35%)/12</f>
        <v>0</v>
      </c>
      <c r="CD98" s="569">
        <f>+CC98/655.957</f>
        <v>0</v>
      </c>
      <c r="CE98" s="447"/>
      <c r="CF98" s="570">
        <f>AI98*0.02</f>
        <v>0</v>
      </c>
      <c r="CG98" s="571">
        <f>CF98/655.957</f>
        <v>0</v>
      </c>
      <c r="CJ98" s="572">
        <f>(AI98+AV98+CC98+CF98)*(13/12)+SUM(BI98:BQ98)</f>
        <v>0</v>
      </c>
      <c r="CK98" s="573">
        <f>CJ98/655.957</f>
        <v>0</v>
      </c>
      <c r="CL98" s="443"/>
      <c r="CM98" s="574">
        <f>CJ98*12</f>
        <v>0</v>
      </c>
      <c r="CN98" s="575">
        <f>CM98/655.957</f>
        <v>0</v>
      </c>
      <c r="CO98" s="443"/>
    </row>
    <row r="99" spans="1:93" s="387" customFormat="1" ht="30" customHeight="1" thickBot="1" x14ac:dyDescent="0.35">
      <c r="A99" s="547">
        <v>92</v>
      </c>
      <c r="B99" s="548"/>
      <c r="C99" s="584"/>
      <c r="D99" s="585"/>
      <c r="E99" s="585"/>
      <c r="F99" s="586"/>
      <c r="G99" s="587"/>
      <c r="H99" s="588">
        <v>0</v>
      </c>
      <c r="I99" s="588">
        <v>0</v>
      </c>
      <c r="J99" s="589"/>
      <c r="K99" s="590"/>
      <c r="L99" s="591">
        <v>1</v>
      </c>
      <c r="M99" s="592"/>
      <c r="N99" s="593"/>
      <c r="O99" s="593">
        <f>N99/655.957</f>
        <v>0</v>
      </c>
      <c r="P99" s="594"/>
      <c r="Q99" s="595"/>
      <c r="R99" s="595"/>
      <c r="S99" s="595"/>
      <c r="T99" s="595"/>
      <c r="U99" s="595"/>
      <c r="V99" s="595"/>
      <c r="W99" s="595"/>
      <c r="X99" s="595"/>
      <c r="Y99" s="557">
        <f t="shared" ref="Y99:Y107" si="307">((N99+AB99)*10%)*0</f>
        <v>0</v>
      </c>
      <c r="Z99" s="557">
        <f t="shared" ref="Z99:Z107" si="308">((O99+AC99)*25%)*0</f>
        <v>0</v>
      </c>
      <c r="AA99" s="557">
        <f t="shared" ref="AA99:AA107" si="309">((P99+AD99)*50%)*0</f>
        <v>0</v>
      </c>
      <c r="AB99" s="595"/>
      <c r="AC99" s="595"/>
      <c r="AD99" s="595"/>
      <c r="AE99" s="595"/>
      <c r="AF99" s="595"/>
      <c r="AG99" s="595"/>
      <c r="AH99" s="596"/>
      <c r="AI99" s="597">
        <f>SUM(N99,Q99:AG99)*L99</f>
        <v>0</v>
      </c>
      <c r="AJ99" s="598">
        <f>AI99/655.957</f>
        <v>0</v>
      </c>
      <c r="AK99" s="599"/>
      <c r="AL99" s="545">
        <f>IF(AI99&gt;1200000,48000,AI99*0.04)</f>
        <v>0</v>
      </c>
      <c r="AM99" s="600"/>
      <c r="AN99" s="546">
        <f>IF(AI99&gt;1200000,96000,AI99*0.08)</f>
        <v>0</v>
      </c>
      <c r="AO99" s="601">
        <f>IF(AI99&gt;600000,600000*12.28%,AI99*12.28%)</f>
        <v>0</v>
      </c>
      <c r="AP99" s="602">
        <f>IF(AI99&gt;600000,600000*2.25%,AI99*2.25%)*0</f>
        <v>0</v>
      </c>
      <c r="AQ99" s="603">
        <f>AI99*4.5%</f>
        <v>0</v>
      </c>
      <c r="AR99" s="603">
        <f>AI99*3%</f>
        <v>0</v>
      </c>
      <c r="AS99" s="603">
        <f>AI99*10%*0</f>
        <v>0</v>
      </c>
      <c r="AT99" s="603"/>
      <c r="AU99" s="604"/>
      <c r="AV99" s="603">
        <f>SUM(AN99:AU99)</f>
        <v>0</v>
      </c>
      <c r="AW99" s="605"/>
      <c r="AX99" s="598">
        <f>AI99-AL99</f>
        <v>0</v>
      </c>
      <c r="AY99" s="598">
        <f>BC99/655.957</f>
        <v>0</v>
      </c>
      <c r="BA99" s="564">
        <v>1</v>
      </c>
      <c r="BB99" s="606"/>
      <c r="BC99" s="684">
        <f t="shared" ref="BC99:BC107" si="310">((AI99*12)-(AL99*12))*80%</f>
        <v>0</v>
      </c>
      <c r="BD99" s="666">
        <f t="shared" ref="BD99:BD107" si="311">BC99/BA99</f>
        <v>0</v>
      </c>
      <c r="BE99" s="546">
        <f t="shared" ref="BE99:BE107" si="312">(IF(BD99&lt;464000,BA99*0.01*BD99,IF(BD99&lt;1000000,(4640+(BD99-464000)*0.1)*BA99,IF(BD99&lt;3000000,(4640+53600+(BD99-1000000)*0.25)*BA99,(4640+53600+500000+(BD99-3000000)*0.4)*BA99))))/12</f>
        <v>0</v>
      </c>
      <c r="BF99" s="731">
        <f t="shared" si="239"/>
        <v>-2500</v>
      </c>
      <c r="BG99" s="685"/>
      <c r="BH99" s="606"/>
      <c r="BI99" s="388"/>
      <c r="BJ99" s="388"/>
      <c r="BK99" s="607"/>
      <c r="BL99" s="607"/>
      <c r="BM99" s="388"/>
      <c r="BN99" s="388"/>
      <c r="BO99" s="565">
        <f t="shared" si="240"/>
        <v>0</v>
      </c>
      <c r="BP99" s="608"/>
      <c r="BQ99" s="388"/>
      <c r="BR99" s="609"/>
      <c r="BS99" s="610"/>
      <c r="BT99" s="609"/>
      <c r="BU99" s="677">
        <f>AX99-BE99+SUM(BI99:BQ99)-BS99-BG99</f>
        <v>0</v>
      </c>
      <c r="BV99" s="674">
        <f>+BU99/655.957</f>
        <v>0</v>
      </c>
      <c r="BW99" s="605"/>
      <c r="BX99" s="611">
        <f>(AI99-BI99-BJ99-BK99-BG335-BP99-BQ99)/12</f>
        <v>0</v>
      </c>
      <c r="BY99" s="611">
        <f>+BX99/655.957</f>
        <v>0</v>
      </c>
      <c r="BZ99" s="612">
        <f>(BX99/12)+BU99</f>
        <v>0</v>
      </c>
      <c r="CA99" s="612">
        <f>+BZ99/655.957</f>
        <v>0</v>
      </c>
      <c r="CC99" s="613">
        <f>((N99*13/12)*35%)/12</f>
        <v>0</v>
      </c>
      <c r="CD99" s="614">
        <f>+CC99/655.957</f>
        <v>0</v>
      </c>
      <c r="CE99" s="615"/>
      <c r="CF99" s="616">
        <f>AI99*0.02</f>
        <v>0</v>
      </c>
      <c r="CG99" s="617">
        <f>CF99/655.957</f>
        <v>0</v>
      </c>
      <c r="CJ99" s="618">
        <f>(AI99+AV99+CC99+CF99)*(13/12)+SUM(BI99:BQ99)</f>
        <v>0</v>
      </c>
      <c r="CK99" s="619">
        <f>CJ99/655.957</f>
        <v>0</v>
      </c>
      <c r="CL99" s="620"/>
      <c r="CM99" s="621">
        <f>CJ99*12</f>
        <v>0</v>
      </c>
      <c r="CN99" s="622">
        <f>CM99/655.957</f>
        <v>0</v>
      </c>
      <c r="CO99" s="620"/>
    </row>
    <row r="100" spans="1:93" s="647" customFormat="1" ht="30" customHeight="1" thickBot="1" x14ac:dyDescent="0.35">
      <c r="A100" s="729">
        <v>93</v>
      </c>
      <c r="B100" s="582"/>
      <c r="C100" s="623"/>
      <c r="D100" s="624"/>
      <c r="E100" s="624"/>
      <c r="F100" s="625"/>
      <c r="G100" s="626"/>
      <c r="H100" s="627">
        <v>0</v>
      </c>
      <c r="I100" s="588">
        <v>0</v>
      </c>
      <c r="J100" s="628"/>
      <c r="K100" s="629"/>
      <c r="L100" s="630">
        <v>1</v>
      </c>
      <c r="M100" s="631">
        <v>84343</v>
      </c>
      <c r="N100" s="632"/>
      <c r="O100" s="632">
        <f t="shared" ref="O100:O106" si="313">N100/655.957</f>
        <v>0</v>
      </c>
      <c r="P100" s="633"/>
      <c r="Q100" s="634"/>
      <c r="R100" s="634"/>
      <c r="S100" s="634"/>
      <c r="T100" s="634"/>
      <c r="U100" s="634"/>
      <c r="V100" s="634"/>
      <c r="W100" s="634"/>
      <c r="X100" s="634"/>
      <c r="Y100" s="557">
        <f t="shared" si="307"/>
        <v>0</v>
      </c>
      <c r="Z100" s="557">
        <f t="shared" si="308"/>
        <v>0</v>
      </c>
      <c r="AA100" s="557">
        <f t="shared" si="309"/>
        <v>0</v>
      </c>
      <c r="AB100" s="634"/>
      <c r="AC100" s="634"/>
      <c r="AD100" s="634"/>
      <c r="AE100" s="634"/>
      <c r="AF100" s="634"/>
      <c r="AG100" s="634"/>
      <c r="AH100" s="635"/>
      <c r="AI100" s="636">
        <f t="shared" ref="AI100:AI106" si="314">SUM(N100,Q100:AG100)*L100</f>
        <v>0</v>
      </c>
      <c r="AJ100" s="637">
        <f t="shared" ref="AJ100:AJ106" si="315">AI100/655.957</f>
        <v>0</v>
      </c>
      <c r="AK100" s="638"/>
      <c r="AL100" s="639">
        <f t="shared" ref="AL100:AL106" si="316">IF(AI100&gt;1200000,48000,AI100*0.04)</f>
        <v>0</v>
      </c>
      <c r="AM100" s="640"/>
      <c r="AN100" s="641">
        <f t="shared" ref="AN100:AN106" si="317">IF(AI100&gt;1200000,96000,AI100*0.08)</f>
        <v>0</v>
      </c>
      <c r="AO100" s="642">
        <f t="shared" ref="AO100:AO106" si="318">IF(AI100&gt;600000,600000*12.28%,AI100*12.28%)</f>
        <v>0</v>
      </c>
      <c r="AP100" s="643">
        <f t="shared" ref="AP100:AP106" si="319">IF(AI100&gt;600000,600000*2.25%,AI100*2.25%)*0</f>
        <v>0</v>
      </c>
      <c r="AQ100" s="644">
        <f t="shared" ref="AQ100:AQ106" si="320">AI100*4.5%</f>
        <v>0</v>
      </c>
      <c r="AR100" s="644">
        <f t="shared" ref="AR100:AR106" si="321">AI100*3%</f>
        <v>0</v>
      </c>
      <c r="AS100" s="644">
        <f t="shared" ref="AS100:AS106" si="322">AI100*10%*0</f>
        <v>0</v>
      </c>
      <c r="AT100" s="644"/>
      <c r="AU100" s="645"/>
      <c r="AV100" s="644">
        <f t="shared" ref="AV100:AV106" si="323">SUM(AN100:AU100)</f>
        <v>0</v>
      </c>
      <c r="AW100" s="646"/>
      <c r="AX100" s="637">
        <f t="shared" ref="AX100:AX106" si="324">AI100-AL100</f>
        <v>0</v>
      </c>
      <c r="AY100" s="637">
        <f t="shared" ref="AY100:AY106" si="325">BC100/655.957</f>
        <v>0</v>
      </c>
      <c r="BA100" s="564">
        <v>1</v>
      </c>
      <c r="BB100" s="648"/>
      <c r="BC100" s="686">
        <f t="shared" si="310"/>
        <v>0</v>
      </c>
      <c r="BD100" s="687">
        <f t="shared" si="311"/>
        <v>0</v>
      </c>
      <c r="BE100" s="688">
        <f t="shared" si="312"/>
        <v>0</v>
      </c>
      <c r="BF100" s="731">
        <f t="shared" si="239"/>
        <v>-2500</v>
      </c>
      <c r="BG100" s="689"/>
      <c r="BH100" s="648"/>
      <c r="BI100" s="649"/>
      <c r="BJ100" s="649"/>
      <c r="BK100" s="650"/>
      <c r="BL100" s="650"/>
      <c r="BM100" s="388"/>
      <c r="BN100" s="388"/>
      <c r="BO100" s="565">
        <f t="shared" si="240"/>
        <v>0</v>
      </c>
      <c r="BP100" s="651"/>
      <c r="BQ100" s="649"/>
      <c r="BR100" s="652"/>
      <c r="BS100" s="653"/>
      <c r="BT100" s="652"/>
      <c r="BU100" s="678">
        <f t="shared" ref="BU100:BU106" si="326">AX100-BE100+SUM(BI100:BQ100)-BS100-BG100</f>
        <v>0</v>
      </c>
      <c r="BV100" s="675">
        <f t="shared" ref="BV100:BV106" si="327">+BU100/655.957</f>
        <v>0</v>
      </c>
      <c r="BW100" s="646"/>
      <c r="BX100" s="654">
        <f t="shared" ref="BX100:BX107" si="328">(AI100-BI100-BJ100-BK100-BG330-BP100-BQ100)/12</f>
        <v>0</v>
      </c>
      <c r="BY100" s="654">
        <f t="shared" ref="BY100:BY106" si="329">+BX100/655.957</f>
        <v>0</v>
      </c>
      <c r="BZ100" s="655">
        <f t="shared" ref="BZ100:BZ106" si="330">(BX100/12)+BU100</f>
        <v>0</v>
      </c>
      <c r="CA100" s="655">
        <f t="shared" ref="CA100:CA106" si="331">+BZ100/655.957</f>
        <v>0</v>
      </c>
      <c r="CC100" s="656">
        <f t="shared" ref="CC100:CC106" si="332">((N100*13/12)*35%)/12</f>
        <v>0</v>
      </c>
      <c r="CD100" s="657">
        <f t="shared" ref="CD100:CD106" si="333">+CC100/655.957</f>
        <v>0</v>
      </c>
      <c r="CE100" s="658"/>
      <c r="CF100" s="659">
        <f t="shared" ref="CF100:CF106" si="334">AI100*0.02</f>
        <v>0</v>
      </c>
      <c r="CG100" s="660">
        <f t="shared" ref="CG100:CG106" si="335">CF100/655.957</f>
        <v>0</v>
      </c>
      <c r="CJ100" s="661">
        <f t="shared" ref="CJ100:CJ106" si="336">(AI100+AV100+CC100+CF100)*(13/12)+SUM(BI100:BQ100)</f>
        <v>0</v>
      </c>
      <c r="CK100" s="662">
        <f t="shared" ref="CK100:CK106" si="337">CJ100/655.957</f>
        <v>0</v>
      </c>
      <c r="CL100" s="663"/>
      <c r="CM100" s="664">
        <f t="shared" ref="CM100:CM106" si="338">CJ100*12</f>
        <v>0</v>
      </c>
      <c r="CN100" s="665">
        <f t="shared" ref="CN100:CN106" si="339">CM100/655.957</f>
        <v>0</v>
      </c>
      <c r="CO100" s="663"/>
    </row>
    <row r="101" spans="1:93" s="647" customFormat="1" ht="30" customHeight="1" thickBot="1" x14ac:dyDescent="0.35">
      <c r="A101" s="729">
        <v>94</v>
      </c>
      <c r="B101" s="582"/>
      <c r="C101" s="623"/>
      <c r="D101" s="624"/>
      <c r="E101" s="624"/>
      <c r="F101" s="625"/>
      <c r="G101" s="626"/>
      <c r="H101" s="627">
        <v>0</v>
      </c>
      <c r="I101" s="588">
        <v>0</v>
      </c>
      <c r="J101" s="628"/>
      <c r="K101" s="629"/>
      <c r="L101" s="630">
        <v>1</v>
      </c>
      <c r="M101" s="631">
        <v>84343</v>
      </c>
      <c r="N101" s="632"/>
      <c r="O101" s="632">
        <f t="shared" si="313"/>
        <v>0</v>
      </c>
      <c r="P101" s="633"/>
      <c r="Q101" s="634"/>
      <c r="R101" s="634"/>
      <c r="S101" s="634"/>
      <c r="T101" s="634"/>
      <c r="U101" s="634"/>
      <c r="V101" s="634"/>
      <c r="W101" s="634"/>
      <c r="X101" s="634"/>
      <c r="Y101" s="557">
        <f t="shared" si="307"/>
        <v>0</v>
      </c>
      <c r="Z101" s="557">
        <f t="shared" si="308"/>
        <v>0</v>
      </c>
      <c r="AA101" s="557">
        <f t="shared" si="309"/>
        <v>0</v>
      </c>
      <c r="AB101" s="634"/>
      <c r="AC101" s="634"/>
      <c r="AD101" s="634"/>
      <c r="AE101" s="634"/>
      <c r="AF101" s="634"/>
      <c r="AG101" s="634"/>
      <c r="AH101" s="635"/>
      <c r="AI101" s="636">
        <f t="shared" si="314"/>
        <v>0</v>
      </c>
      <c r="AJ101" s="637">
        <f t="shared" si="315"/>
        <v>0</v>
      </c>
      <c r="AK101" s="638"/>
      <c r="AL101" s="639">
        <f t="shared" si="316"/>
        <v>0</v>
      </c>
      <c r="AM101" s="640"/>
      <c r="AN101" s="641">
        <f t="shared" si="317"/>
        <v>0</v>
      </c>
      <c r="AO101" s="642">
        <f t="shared" si="318"/>
        <v>0</v>
      </c>
      <c r="AP101" s="643">
        <f t="shared" si="319"/>
        <v>0</v>
      </c>
      <c r="AQ101" s="644">
        <f t="shared" si="320"/>
        <v>0</v>
      </c>
      <c r="AR101" s="644">
        <f t="shared" si="321"/>
        <v>0</v>
      </c>
      <c r="AS101" s="644">
        <f t="shared" si="322"/>
        <v>0</v>
      </c>
      <c r="AT101" s="644"/>
      <c r="AU101" s="645"/>
      <c r="AV101" s="644">
        <f t="shared" si="323"/>
        <v>0</v>
      </c>
      <c r="AW101" s="646"/>
      <c r="AX101" s="637">
        <f t="shared" si="324"/>
        <v>0</v>
      </c>
      <c r="AY101" s="637">
        <f t="shared" si="325"/>
        <v>0</v>
      </c>
      <c r="BA101" s="564">
        <v>1</v>
      </c>
      <c r="BB101" s="648"/>
      <c r="BC101" s="686">
        <f t="shared" si="310"/>
        <v>0</v>
      </c>
      <c r="BD101" s="687">
        <f t="shared" si="311"/>
        <v>0</v>
      </c>
      <c r="BE101" s="688">
        <f t="shared" si="312"/>
        <v>0</v>
      </c>
      <c r="BF101" s="731">
        <f t="shared" si="239"/>
        <v>-2500</v>
      </c>
      <c r="BG101" s="689"/>
      <c r="BH101" s="648"/>
      <c r="BI101" s="649"/>
      <c r="BJ101" s="649"/>
      <c r="BK101" s="650"/>
      <c r="BL101" s="650"/>
      <c r="BM101" s="388"/>
      <c r="BN101" s="388"/>
      <c r="BO101" s="565">
        <f t="shared" si="240"/>
        <v>0</v>
      </c>
      <c r="BP101" s="651"/>
      <c r="BQ101" s="649"/>
      <c r="BR101" s="652"/>
      <c r="BS101" s="653"/>
      <c r="BT101" s="652"/>
      <c r="BU101" s="678">
        <f t="shared" si="326"/>
        <v>0</v>
      </c>
      <c r="BV101" s="675">
        <f t="shared" si="327"/>
        <v>0</v>
      </c>
      <c r="BW101" s="646"/>
      <c r="BX101" s="654">
        <f t="shared" si="328"/>
        <v>0</v>
      </c>
      <c r="BY101" s="654">
        <f t="shared" si="329"/>
        <v>0</v>
      </c>
      <c r="BZ101" s="655">
        <f t="shared" si="330"/>
        <v>0</v>
      </c>
      <c r="CA101" s="655">
        <f t="shared" si="331"/>
        <v>0</v>
      </c>
      <c r="CC101" s="656">
        <f t="shared" si="332"/>
        <v>0</v>
      </c>
      <c r="CD101" s="657">
        <f t="shared" si="333"/>
        <v>0</v>
      </c>
      <c r="CE101" s="658"/>
      <c r="CF101" s="659">
        <f t="shared" si="334"/>
        <v>0</v>
      </c>
      <c r="CG101" s="660">
        <f t="shared" si="335"/>
        <v>0</v>
      </c>
      <c r="CJ101" s="661">
        <f t="shared" si="336"/>
        <v>0</v>
      </c>
      <c r="CK101" s="662">
        <f t="shared" si="337"/>
        <v>0</v>
      </c>
      <c r="CL101" s="663"/>
      <c r="CM101" s="664">
        <f t="shared" si="338"/>
        <v>0</v>
      </c>
      <c r="CN101" s="665">
        <f t="shared" si="339"/>
        <v>0</v>
      </c>
      <c r="CO101" s="663"/>
    </row>
    <row r="102" spans="1:93" s="647" customFormat="1" ht="30" customHeight="1" thickBot="1" x14ac:dyDescent="0.35">
      <c r="A102" s="729">
        <v>95</v>
      </c>
      <c r="B102" s="582"/>
      <c r="C102" s="623"/>
      <c r="D102" s="624"/>
      <c r="E102" s="624"/>
      <c r="F102" s="625"/>
      <c r="G102" s="626"/>
      <c r="H102" s="627">
        <v>0</v>
      </c>
      <c r="I102" s="588">
        <v>0</v>
      </c>
      <c r="J102" s="628"/>
      <c r="K102" s="629"/>
      <c r="L102" s="630">
        <v>1</v>
      </c>
      <c r="M102" s="631">
        <v>84343</v>
      </c>
      <c r="N102" s="632"/>
      <c r="O102" s="632">
        <f t="shared" si="313"/>
        <v>0</v>
      </c>
      <c r="P102" s="633"/>
      <c r="Q102" s="634"/>
      <c r="R102" s="634"/>
      <c r="S102" s="634"/>
      <c r="T102" s="634"/>
      <c r="U102" s="634"/>
      <c r="V102" s="634"/>
      <c r="W102" s="634"/>
      <c r="X102" s="634"/>
      <c r="Y102" s="557">
        <f t="shared" si="307"/>
        <v>0</v>
      </c>
      <c r="Z102" s="557">
        <f t="shared" si="308"/>
        <v>0</v>
      </c>
      <c r="AA102" s="557">
        <f t="shared" si="309"/>
        <v>0</v>
      </c>
      <c r="AB102" s="634"/>
      <c r="AC102" s="634"/>
      <c r="AD102" s="634"/>
      <c r="AE102" s="634"/>
      <c r="AF102" s="634"/>
      <c r="AG102" s="634"/>
      <c r="AH102" s="635"/>
      <c r="AI102" s="636">
        <f t="shared" si="314"/>
        <v>0</v>
      </c>
      <c r="AJ102" s="637">
        <f t="shared" si="315"/>
        <v>0</v>
      </c>
      <c r="AK102" s="638"/>
      <c r="AL102" s="639">
        <f t="shared" si="316"/>
        <v>0</v>
      </c>
      <c r="AM102" s="640"/>
      <c r="AN102" s="641">
        <f t="shared" si="317"/>
        <v>0</v>
      </c>
      <c r="AO102" s="642">
        <f t="shared" si="318"/>
        <v>0</v>
      </c>
      <c r="AP102" s="643">
        <f t="shared" si="319"/>
        <v>0</v>
      </c>
      <c r="AQ102" s="644">
        <f t="shared" si="320"/>
        <v>0</v>
      </c>
      <c r="AR102" s="644">
        <f t="shared" si="321"/>
        <v>0</v>
      </c>
      <c r="AS102" s="644">
        <f t="shared" si="322"/>
        <v>0</v>
      </c>
      <c r="AT102" s="644"/>
      <c r="AU102" s="645"/>
      <c r="AV102" s="644">
        <f t="shared" si="323"/>
        <v>0</v>
      </c>
      <c r="AW102" s="646"/>
      <c r="AX102" s="637">
        <f t="shared" si="324"/>
        <v>0</v>
      </c>
      <c r="AY102" s="637">
        <f t="shared" si="325"/>
        <v>0</v>
      </c>
      <c r="BA102" s="564">
        <v>1</v>
      </c>
      <c r="BB102" s="648"/>
      <c r="BC102" s="686">
        <f t="shared" si="310"/>
        <v>0</v>
      </c>
      <c r="BD102" s="687">
        <f t="shared" si="311"/>
        <v>0</v>
      </c>
      <c r="BE102" s="688">
        <f t="shared" si="312"/>
        <v>0</v>
      </c>
      <c r="BF102" s="731">
        <f t="shared" si="239"/>
        <v>-2500</v>
      </c>
      <c r="BG102" s="689"/>
      <c r="BH102" s="648"/>
      <c r="BI102" s="649"/>
      <c r="BJ102" s="649"/>
      <c r="BK102" s="650"/>
      <c r="BL102" s="650"/>
      <c r="BM102" s="388"/>
      <c r="BN102" s="388"/>
      <c r="BO102" s="565">
        <f t="shared" si="240"/>
        <v>0</v>
      </c>
      <c r="BP102" s="651"/>
      <c r="BQ102" s="649"/>
      <c r="BR102" s="652"/>
      <c r="BS102" s="653"/>
      <c r="BT102" s="652"/>
      <c r="BU102" s="678">
        <f t="shared" si="326"/>
        <v>0</v>
      </c>
      <c r="BV102" s="675">
        <f t="shared" si="327"/>
        <v>0</v>
      </c>
      <c r="BW102" s="646"/>
      <c r="BX102" s="654">
        <f t="shared" si="328"/>
        <v>0</v>
      </c>
      <c r="BY102" s="654">
        <f t="shared" si="329"/>
        <v>0</v>
      </c>
      <c r="BZ102" s="655">
        <f t="shared" si="330"/>
        <v>0</v>
      </c>
      <c r="CA102" s="655">
        <f t="shared" si="331"/>
        <v>0</v>
      </c>
      <c r="CC102" s="656">
        <f t="shared" si="332"/>
        <v>0</v>
      </c>
      <c r="CD102" s="657">
        <f t="shared" si="333"/>
        <v>0</v>
      </c>
      <c r="CE102" s="658"/>
      <c r="CF102" s="659">
        <f t="shared" si="334"/>
        <v>0</v>
      </c>
      <c r="CG102" s="660">
        <f t="shared" si="335"/>
        <v>0</v>
      </c>
      <c r="CJ102" s="661">
        <f t="shared" si="336"/>
        <v>0</v>
      </c>
      <c r="CK102" s="662">
        <f t="shared" si="337"/>
        <v>0</v>
      </c>
      <c r="CL102" s="663"/>
      <c r="CM102" s="664">
        <f t="shared" si="338"/>
        <v>0</v>
      </c>
      <c r="CN102" s="665">
        <f t="shared" si="339"/>
        <v>0</v>
      </c>
      <c r="CO102" s="663"/>
    </row>
    <row r="103" spans="1:93" s="647" customFormat="1" ht="30" customHeight="1" thickBot="1" x14ac:dyDescent="0.35">
      <c r="A103" s="729">
        <v>96</v>
      </c>
      <c r="B103" s="582"/>
      <c r="C103" s="623"/>
      <c r="D103" s="624"/>
      <c r="E103" s="624"/>
      <c r="F103" s="625"/>
      <c r="G103" s="626"/>
      <c r="H103" s="627">
        <v>0</v>
      </c>
      <c r="I103" s="588">
        <v>0</v>
      </c>
      <c r="J103" s="628"/>
      <c r="K103" s="629"/>
      <c r="L103" s="630">
        <v>1</v>
      </c>
      <c r="M103" s="631">
        <v>84343</v>
      </c>
      <c r="N103" s="632"/>
      <c r="O103" s="632">
        <f t="shared" si="313"/>
        <v>0</v>
      </c>
      <c r="P103" s="633"/>
      <c r="Q103" s="634"/>
      <c r="R103" s="634"/>
      <c r="S103" s="634"/>
      <c r="T103" s="634"/>
      <c r="U103" s="634"/>
      <c r="V103" s="634"/>
      <c r="W103" s="634"/>
      <c r="X103" s="634"/>
      <c r="Y103" s="557">
        <f t="shared" si="307"/>
        <v>0</v>
      </c>
      <c r="Z103" s="557">
        <f t="shared" si="308"/>
        <v>0</v>
      </c>
      <c r="AA103" s="557">
        <f t="shared" si="309"/>
        <v>0</v>
      </c>
      <c r="AB103" s="634"/>
      <c r="AC103" s="634"/>
      <c r="AD103" s="634"/>
      <c r="AE103" s="634"/>
      <c r="AF103" s="634"/>
      <c r="AG103" s="634"/>
      <c r="AH103" s="635"/>
      <c r="AI103" s="636">
        <f t="shared" si="314"/>
        <v>0</v>
      </c>
      <c r="AJ103" s="637">
        <f t="shared" si="315"/>
        <v>0</v>
      </c>
      <c r="AK103" s="638"/>
      <c r="AL103" s="639">
        <f t="shared" si="316"/>
        <v>0</v>
      </c>
      <c r="AM103" s="640"/>
      <c r="AN103" s="641">
        <f t="shared" si="317"/>
        <v>0</v>
      </c>
      <c r="AO103" s="642">
        <f t="shared" si="318"/>
        <v>0</v>
      </c>
      <c r="AP103" s="643">
        <f t="shared" si="319"/>
        <v>0</v>
      </c>
      <c r="AQ103" s="644">
        <f t="shared" si="320"/>
        <v>0</v>
      </c>
      <c r="AR103" s="644">
        <f t="shared" si="321"/>
        <v>0</v>
      </c>
      <c r="AS103" s="644">
        <f t="shared" si="322"/>
        <v>0</v>
      </c>
      <c r="AT103" s="644"/>
      <c r="AU103" s="645"/>
      <c r="AV103" s="644">
        <f t="shared" si="323"/>
        <v>0</v>
      </c>
      <c r="AW103" s="646"/>
      <c r="AX103" s="637">
        <f t="shared" si="324"/>
        <v>0</v>
      </c>
      <c r="AY103" s="637">
        <f t="shared" si="325"/>
        <v>0</v>
      </c>
      <c r="BA103" s="564">
        <v>1</v>
      </c>
      <c r="BB103" s="648"/>
      <c r="BC103" s="686">
        <f t="shared" si="310"/>
        <v>0</v>
      </c>
      <c r="BD103" s="687">
        <f t="shared" si="311"/>
        <v>0</v>
      </c>
      <c r="BE103" s="688">
        <f t="shared" si="312"/>
        <v>0</v>
      </c>
      <c r="BF103" s="731">
        <f t="shared" si="239"/>
        <v>-2500</v>
      </c>
      <c r="BG103" s="689"/>
      <c r="BH103" s="648"/>
      <c r="BI103" s="649"/>
      <c r="BJ103" s="649"/>
      <c r="BK103" s="650"/>
      <c r="BL103" s="650"/>
      <c r="BM103" s="388"/>
      <c r="BN103" s="388"/>
      <c r="BO103" s="565">
        <f t="shared" si="240"/>
        <v>0</v>
      </c>
      <c r="BP103" s="651"/>
      <c r="BQ103" s="649"/>
      <c r="BR103" s="652"/>
      <c r="BS103" s="653"/>
      <c r="BT103" s="652"/>
      <c r="BU103" s="678">
        <f t="shared" si="326"/>
        <v>0</v>
      </c>
      <c r="BV103" s="675">
        <f t="shared" si="327"/>
        <v>0</v>
      </c>
      <c r="BW103" s="646"/>
      <c r="BX103" s="654">
        <f t="shared" si="328"/>
        <v>0</v>
      </c>
      <c r="BY103" s="654">
        <f t="shared" si="329"/>
        <v>0</v>
      </c>
      <c r="BZ103" s="655">
        <f t="shared" si="330"/>
        <v>0</v>
      </c>
      <c r="CA103" s="655">
        <f t="shared" si="331"/>
        <v>0</v>
      </c>
      <c r="CC103" s="656">
        <f t="shared" si="332"/>
        <v>0</v>
      </c>
      <c r="CD103" s="657">
        <f t="shared" si="333"/>
        <v>0</v>
      </c>
      <c r="CE103" s="658"/>
      <c r="CF103" s="659">
        <f t="shared" si="334"/>
        <v>0</v>
      </c>
      <c r="CG103" s="660">
        <f t="shared" si="335"/>
        <v>0</v>
      </c>
      <c r="CJ103" s="661">
        <f t="shared" si="336"/>
        <v>0</v>
      </c>
      <c r="CK103" s="662">
        <f t="shared" si="337"/>
        <v>0</v>
      </c>
      <c r="CL103" s="663"/>
      <c r="CM103" s="664">
        <f t="shared" si="338"/>
        <v>0</v>
      </c>
      <c r="CN103" s="665">
        <f t="shared" si="339"/>
        <v>0</v>
      </c>
      <c r="CO103" s="663"/>
    </row>
    <row r="104" spans="1:93" s="647" customFormat="1" ht="30" customHeight="1" thickBot="1" x14ac:dyDescent="0.35">
      <c r="A104" s="729">
        <v>97</v>
      </c>
      <c r="B104" s="582"/>
      <c r="C104" s="623"/>
      <c r="D104" s="624"/>
      <c r="E104" s="624"/>
      <c r="F104" s="625"/>
      <c r="G104" s="626"/>
      <c r="H104" s="627">
        <v>0</v>
      </c>
      <c r="I104" s="588">
        <v>0</v>
      </c>
      <c r="J104" s="628"/>
      <c r="K104" s="629"/>
      <c r="L104" s="630">
        <v>1</v>
      </c>
      <c r="M104" s="631">
        <v>84343</v>
      </c>
      <c r="N104" s="632"/>
      <c r="O104" s="632">
        <f t="shared" si="313"/>
        <v>0</v>
      </c>
      <c r="P104" s="633"/>
      <c r="Q104" s="634"/>
      <c r="R104" s="634"/>
      <c r="S104" s="634"/>
      <c r="T104" s="634"/>
      <c r="U104" s="634"/>
      <c r="V104" s="634"/>
      <c r="W104" s="634"/>
      <c r="X104" s="634"/>
      <c r="Y104" s="557">
        <f t="shared" si="307"/>
        <v>0</v>
      </c>
      <c r="Z104" s="557">
        <f t="shared" si="308"/>
        <v>0</v>
      </c>
      <c r="AA104" s="557">
        <f t="shared" si="309"/>
        <v>0</v>
      </c>
      <c r="AB104" s="634"/>
      <c r="AC104" s="634"/>
      <c r="AD104" s="634"/>
      <c r="AE104" s="634"/>
      <c r="AF104" s="634"/>
      <c r="AG104" s="634"/>
      <c r="AH104" s="635"/>
      <c r="AI104" s="636">
        <f t="shared" si="314"/>
        <v>0</v>
      </c>
      <c r="AJ104" s="637">
        <f t="shared" si="315"/>
        <v>0</v>
      </c>
      <c r="AK104" s="638"/>
      <c r="AL104" s="639">
        <f t="shared" si="316"/>
        <v>0</v>
      </c>
      <c r="AM104" s="640"/>
      <c r="AN104" s="641">
        <f t="shared" si="317"/>
        <v>0</v>
      </c>
      <c r="AO104" s="642">
        <f t="shared" si="318"/>
        <v>0</v>
      </c>
      <c r="AP104" s="643">
        <f t="shared" si="319"/>
        <v>0</v>
      </c>
      <c r="AQ104" s="644">
        <f t="shared" si="320"/>
        <v>0</v>
      </c>
      <c r="AR104" s="644">
        <f t="shared" si="321"/>
        <v>0</v>
      </c>
      <c r="AS104" s="644">
        <f t="shared" si="322"/>
        <v>0</v>
      </c>
      <c r="AT104" s="644"/>
      <c r="AU104" s="645"/>
      <c r="AV104" s="644">
        <f t="shared" si="323"/>
        <v>0</v>
      </c>
      <c r="AW104" s="646"/>
      <c r="AX104" s="637">
        <f t="shared" si="324"/>
        <v>0</v>
      </c>
      <c r="AY104" s="637">
        <f t="shared" si="325"/>
        <v>0</v>
      </c>
      <c r="BA104" s="564">
        <v>1</v>
      </c>
      <c r="BB104" s="648"/>
      <c r="BC104" s="686">
        <f t="shared" si="310"/>
        <v>0</v>
      </c>
      <c r="BD104" s="687">
        <f t="shared" si="311"/>
        <v>0</v>
      </c>
      <c r="BE104" s="688">
        <f t="shared" si="312"/>
        <v>0</v>
      </c>
      <c r="BF104" s="731">
        <f t="shared" si="239"/>
        <v>-2500</v>
      </c>
      <c r="BG104" s="689"/>
      <c r="BH104" s="648"/>
      <c r="BI104" s="649"/>
      <c r="BJ104" s="649"/>
      <c r="BK104" s="650"/>
      <c r="BL104" s="650"/>
      <c r="BM104" s="388"/>
      <c r="BN104" s="388"/>
      <c r="BO104" s="565">
        <f t="shared" si="240"/>
        <v>0</v>
      </c>
      <c r="BP104" s="651"/>
      <c r="BQ104" s="649"/>
      <c r="BR104" s="652"/>
      <c r="BS104" s="653"/>
      <c r="BT104" s="652"/>
      <c r="BU104" s="678">
        <f t="shared" si="326"/>
        <v>0</v>
      </c>
      <c r="BV104" s="675">
        <f t="shared" si="327"/>
        <v>0</v>
      </c>
      <c r="BW104" s="646"/>
      <c r="BX104" s="654">
        <f t="shared" si="328"/>
        <v>0</v>
      </c>
      <c r="BY104" s="654">
        <f t="shared" si="329"/>
        <v>0</v>
      </c>
      <c r="BZ104" s="655">
        <f t="shared" si="330"/>
        <v>0</v>
      </c>
      <c r="CA104" s="655">
        <f t="shared" si="331"/>
        <v>0</v>
      </c>
      <c r="CC104" s="656">
        <f t="shared" si="332"/>
        <v>0</v>
      </c>
      <c r="CD104" s="657">
        <f t="shared" si="333"/>
        <v>0</v>
      </c>
      <c r="CE104" s="658"/>
      <c r="CF104" s="659">
        <f t="shared" si="334"/>
        <v>0</v>
      </c>
      <c r="CG104" s="660">
        <f t="shared" si="335"/>
        <v>0</v>
      </c>
      <c r="CJ104" s="661">
        <f t="shared" si="336"/>
        <v>0</v>
      </c>
      <c r="CK104" s="662">
        <f t="shared" si="337"/>
        <v>0</v>
      </c>
      <c r="CL104" s="663"/>
      <c r="CM104" s="664">
        <f t="shared" si="338"/>
        <v>0</v>
      </c>
      <c r="CN104" s="665">
        <f t="shared" si="339"/>
        <v>0</v>
      </c>
      <c r="CO104" s="663"/>
    </row>
    <row r="105" spans="1:93" s="647" customFormat="1" ht="30" customHeight="1" thickBot="1" x14ac:dyDescent="0.35">
      <c r="A105" s="729">
        <v>98</v>
      </c>
      <c r="B105" s="582"/>
      <c r="C105" s="623"/>
      <c r="D105" s="624"/>
      <c r="E105" s="624"/>
      <c r="F105" s="625"/>
      <c r="G105" s="626"/>
      <c r="H105" s="627">
        <v>0</v>
      </c>
      <c r="I105" s="588">
        <v>0</v>
      </c>
      <c r="J105" s="628"/>
      <c r="K105" s="629"/>
      <c r="L105" s="630">
        <v>1</v>
      </c>
      <c r="M105" s="631">
        <v>84343</v>
      </c>
      <c r="N105" s="632"/>
      <c r="O105" s="632">
        <f t="shared" si="313"/>
        <v>0</v>
      </c>
      <c r="P105" s="633"/>
      <c r="Q105" s="634"/>
      <c r="R105" s="634"/>
      <c r="S105" s="634"/>
      <c r="T105" s="634"/>
      <c r="U105" s="634"/>
      <c r="V105" s="634"/>
      <c r="W105" s="634"/>
      <c r="X105" s="634"/>
      <c r="Y105" s="557">
        <f t="shared" si="307"/>
        <v>0</v>
      </c>
      <c r="Z105" s="557">
        <f t="shared" si="308"/>
        <v>0</v>
      </c>
      <c r="AA105" s="557">
        <f t="shared" si="309"/>
        <v>0</v>
      </c>
      <c r="AB105" s="634"/>
      <c r="AC105" s="634"/>
      <c r="AD105" s="634"/>
      <c r="AE105" s="634"/>
      <c r="AF105" s="634"/>
      <c r="AG105" s="634"/>
      <c r="AH105" s="635"/>
      <c r="AI105" s="636">
        <f t="shared" si="314"/>
        <v>0</v>
      </c>
      <c r="AJ105" s="637">
        <f t="shared" si="315"/>
        <v>0</v>
      </c>
      <c r="AK105" s="638"/>
      <c r="AL105" s="639">
        <f t="shared" si="316"/>
        <v>0</v>
      </c>
      <c r="AM105" s="640"/>
      <c r="AN105" s="641">
        <f t="shared" si="317"/>
        <v>0</v>
      </c>
      <c r="AO105" s="642">
        <f t="shared" si="318"/>
        <v>0</v>
      </c>
      <c r="AP105" s="643">
        <f t="shared" si="319"/>
        <v>0</v>
      </c>
      <c r="AQ105" s="644">
        <f t="shared" si="320"/>
        <v>0</v>
      </c>
      <c r="AR105" s="644">
        <f t="shared" si="321"/>
        <v>0</v>
      </c>
      <c r="AS105" s="644">
        <f t="shared" si="322"/>
        <v>0</v>
      </c>
      <c r="AT105" s="644"/>
      <c r="AU105" s="645"/>
      <c r="AV105" s="644">
        <f t="shared" si="323"/>
        <v>0</v>
      </c>
      <c r="AW105" s="646"/>
      <c r="AX105" s="637">
        <f t="shared" si="324"/>
        <v>0</v>
      </c>
      <c r="AY105" s="637">
        <f t="shared" si="325"/>
        <v>0</v>
      </c>
      <c r="BA105" s="564">
        <v>1</v>
      </c>
      <c r="BB105" s="648"/>
      <c r="BC105" s="686">
        <f t="shared" si="310"/>
        <v>0</v>
      </c>
      <c r="BD105" s="687">
        <f t="shared" si="311"/>
        <v>0</v>
      </c>
      <c r="BE105" s="688">
        <f t="shared" si="312"/>
        <v>0</v>
      </c>
      <c r="BF105" s="731">
        <f t="shared" si="239"/>
        <v>-2500</v>
      </c>
      <c r="BG105" s="689"/>
      <c r="BH105" s="648"/>
      <c r="BI105" s="649"/>
      <c r="BJ105" s="649"/>
      <c r="BK105" s="650"/>
      <c r="BL105" s="650"/>
      <c r="BM105" s="388"/>
      <c r="BN105" s="388"/>
      <c r="BO105" s="565">
        <f t="shared" si="240"/>
        <v>0</v>
      </c>
      <c r="BP105" s="651"/>
      <c r="BQ105" s="649"/>
      <c r="BR105" s="652"/>
      <c r="BS105" s="653"/>
      <c r="BT105" s="652"/>
      <c r="BU105" s="678">
        <f t="shared" si="326"/>
        <v>0</v>
      </c>
      <c r="BV105" s="675">
        <f t="shared" si="327"/>
        <v>0</v>
      </c>
      <c r="BW105" s="646"/>
      <c r="BX105" s="654">
        <f t="shared" si="328"/>
        <v>0</v>
      </c>
      <c r="BY105" s="654">
        <f t="shared" si="329"/>
        <v>0</v>
      </c>
      <c r="BZ105" s="655">
        <f t="shared" si="330"/>
        <v>0</v>
      </c>
      <c r="CA105" s="655">
        <f t="shared" si="331"/>
        <v>0</v>
      </c>
      <c r="CC105" s="656">
        <f t="shared" si="332"/>
        <v>0</v>
      </c>
      <c r="CD105" s="657">
        <f t="shared" si="333"/>
        <v>0</v>
      </c>
      <c r="CE105" s="658"/>
      <c r="CF105" s="659">
        <f t="shared" si="334"/>
        <v>0</v>
      </c>
      <c r="CG105" s="660">
        <f t="shared" si="335"/>
        <v>0</v>
      </c>
      <c r="CJ105" s="661">
        <f t="shared" si="336"/>
        <v>0</v>
      </c>
      <c r="CK105" s="662">
        <f t="shared" si="337"/>
        <v>0</v>
      </c>
      <c r="CL105" s="663"/>
      <c r="CM105" s="664">
        <f t="shared" si="338"/>
        <v>0</v>
      </c>
      <c r="CN105" s="665">
        <f t="shared" si="339"/>
        <v>0</v>
      </c>
      <c r="CO105" s="663"/>
    </row>
    <row r="106" spans="1:93" s="647" customFormat="1" ht="30" customHeight="1" thickBot="1" x14ac:dyDescent="0.35">
      <c r="A106" s="729">
        <v>99</v>
      </c>
      <c r="B106" s="582"/>
      <c r="C106" s="623"/>
      <c r="D106" s="624"/>
      <c r="E106" s="624"/>
      <c r="F106" s="625"/>
      <c r="G106" s="626"/>
      <c r="H106" s="627">
        <v>0</v>
      </c>
      <c r="I106" s="588">
        <v>0</v>
      </c>
      <c r="J106" s="628"/>
      <c r="K106" s="629"/>
      <c r="L106" s="630">
        <v>1</v>
      </c>
      <c r="M106" s="631">
        <v>84343</v>
      </c>
      <c r="N106" s="632"/>
      <c r="O106" s="632">
        <f t="shared" si="313"/>
        <v>0</v>
      </c>
      <c r="P106" s="633"/>
      <c r="Q106" s="634"/>
      <c r="R106" s="634"/>
      <c r="S106" s="634"/>
      <c r="T106" s="634"/>
      <c r="U106" s="634"/>
      <c r="V106" s="634"/>
      <c r="W106" s="634"/>
      <c r="X106" s="634"/>
      <c r="Y106" s="557">
        <f t="shared" si="307"/>
        <v>0</v>
      </c>
      <c r="Z106" s="557">
        <f t="shared" si="308"/>
        <v>0</v>
      </c>
      <c r="AA106" s="557">
        <f t="shared" si="309"/>
        <v>0</v>
      </c>
      <c r="AB106" s="634"/>
      <c r="AC106" s="634"/>
      <c r="AD106" s="634"/>
      <c r="AE106" s="634"/>
      <c r="AF106" s="634"/>
      <c r="AG106" s="634"/>
      <c r="AH106" s="635"/>
      <c r="AI106" s="636">
        <f t="shared" si="314"/>
        <v>0</v>
      </c>
      <c r="AJ106" s="637">
        <f t="shared" si="315"/>
        <v>0</v>
      </c>
      <c r="AK106" s="638"/>
      <c r="AL106" s="639">
        <f t="shared" si="316"/>
        <v>0</v>
      </c>
      <c r="AM106" s="640"/>
      <c r="AN106" s="641">
        <f t="shared" si="317"/>
        <v>0</v>
      </c>
      <c r="AO106" s="642">
        <f t="shared" si="318"/>
        <v>0</v>
      </c>
      <c r="AP106" s="643">
        <f t="shared" si="319"/>
        <v>0</v>
      </c>
      <c r="AQ106" s="644">
        <f t="shared" si="320"/>
        <v>0</v>
      </c>
      <c r="AR106" s="644">
        <f t="shared" si="321"/>
        <v>0</v>
      </c>
      <c r="AS106" s="644">
        <f t="shared" si="322"/>
        <v>0</v>
      </c>
      <c r="AT106" s="644"/>
      <c r="AU106" s="645"/>
      <c r="AV106" s="644">
        <f t="shared" si="323"/>
        <v>0</v>
      </c>
      <c r="AW106" s="646"/>
      <c r="AX106" s="637">
        <f t="shared" si="324"/>
        <v>0</v>
      </c>
      <c r="AY106" s="637">
        <f t="shared" si="325"/>
        <v>0</v>
      </c>
      <c r="BA106" s="564">
        <v>1</v>
      </c>
      <c r="BB106" s="648"/>
      <c r="BC106" s="686">
        <f t="shared" si="310"/>
        <v>0</v>
      </c>
      <c r="BD106" s="687">
        <f t="shared" si="311"/>
        <v>0</v>
      </c>
      <c r="BE106" s="688">
        <f t="shared" si="312"/>
        <v>0</v>
      </c>
      <c r="BF106" s="731">
        <f t="shared" si="239"/>
        <v>-2500</v>
      </c>
      <c r="BG106" s="689"/>
      <c r="BH106" s="648"/>
      <c r="BI106" s="649"/>
      <c r="BJ106" s="649"/>
      <c r="BK106" s="650"/>
      <c r="BL106" s="650"/>
      <c r="BM106" s="388"/>
      <c r="BN106" s="388"/>
      <c r="BO106" s="565">
        <f t="shared" si="240"/>
        <v>0</v>
      </c>
      <c r="BP106" s="651"/>
      <c r="BQ106" s="649"/>
      <c r="BR106" s="652"/>
      <c r="BS106" s="653"/>
      <c r="BT106" s="652"/>
      <c r="BU106" s="678">
        <f t="shared" si="326"/>
        <v>0</v>
      </c>
      <c r="BV106" s="675">
        <f t="shared" si="327"/>
        <v>0</v>
      </c>
      <c r="BW106" s="646"/>
      <c r="BX106" s="654">
        <f t="shared" si="328"/>
        <v>0</v>
      </c>
      <c r="BY106" s="654">
        <f t="shared" si="329"/>
        <v>0</v>
      </c>
      <c r="BZ106" s="655">
        <f t="shared" si="330"/>
        <v>0</v>
      </c>
      <c r="CA106" s="655">
        <f t="shared" si="331"/>
        <v>0</v>
      </c>
      <c r="CC106" s="656">
        <f t="shared" si="332"/>
        <v>0</v>
      </c>
      <c r="CD106" s="657">
        <f t="shared" si="333"/>
        <v>0</v>
      </c>
      <c r="CE106" s="658"/>
      <c r="CF106" s="659">
        <f t="shared" si="334"/>
        <v>0</v>
      </c>
      <c r="CG106" s="660">
        <f t="shared" si="335"/>
        <v>0</v>
      </c>
      <c r="CJ106" s="661">
        <f t="shared" si="336"/>
        <v>0</v>
      </c>
      <c r="CK106" s="662">
        <f t="shared" si="337"/>
        <v>0</v>
      </c>
      <c r="CL106" s="663"/>
      <c r="CM106" s="664">
        <f t="shared" si="338"/>
        <v>0</v>
      </c>
      <c r="CN106" s="665">
        <f t="shared" si="339"/>
        <v>0</v>
      </c>
      <c r="CO106" s="663"/>
    </row>
    <row r="107" spans="1:93" s="647" customFormat="1" ht="30" customHeight="1" thickBot="1" x14ac:dyDescent="0.35">
      <c r="A107" s="729">
        <v>100</v>
      </c>
      <c r="B107" s="582"/>
      <c r="C107" s="623"/>
      <c r="D107" s="624"/>
      <c r="E107" s="624"/>
      <c r="F107" s="625"/>
      <c r="G107" s="626"/>
      <c r="H107" s="627">
        <v>0</v>
      </c>
      <c r="I107" s="588">
        <v>0</v>
      </c>
      <c r="J107" s="628"/>
      <c r="K107" s="629"/>
      <c r="L107" s="630">
        <v>1</v>
      </c>
      <c r="M107" s="631">
        <v>84343</v>
      </c>
      <c r="N107" s="632"/>
      <c r="O107" s="632">
        <f>N107/655.957</f>
        <v>0</v>
      </c>
      <c r="P107" s="633"/>
      <c r="Q107" s="634"/>
      <c r="R107" s="634"/>
      <c r="S107" s="634"/>
      <c r="T107" s="634"/>
      <c r="U107" s="634"/>
      <c r="V107" s="634"/>
      <c r="W107" s="634"/>
      <c r="X107" s="634"/>
      <c r="Y107" s="557">
        <f t="shared" si="307"/>
        <v>0</v>
      </c>
      <c r="Z107" s="557">
        <f t="shared" si="308"/>
        <v>0</v>
      </c>
      <c r="AA107" s="557">
        <f t="shared" si="309"/>
        <v>0</v>
      </c>
      <c r="AB107" s="634"/>
      <c r="AC107" s="634"/>
      <c r="AD107" s="634"/>
      <c r="AE107" s="634"/>
      <c r="AF107" s="634"/>
      <c r="AG107" s="634"/>
      <c r="AH107" s="635"/>
      <c r="AI107" s="636">
        <f>SUM(N107,Q107:AG107)*L107</f>
        <v>0</v>
      </c>
      <c r="AJ107" s="637">
        <f>AI107/655.957</f>
        <v>0</v>
      </c>
      <c r="AK107" s="638"/>
      <c r="AL107" s="639">
        <f>IF(AI107&gt;1200000,48000,AI107*0.04)</f>
        <v>0</v>
      </c>
      <c r="AM107" s="640"/>
      <c r="AN107" s="641">
        <f>IF(AI107&gt;1200000,96000,AI107*0.08)</f>
        <v>0</v>
      </c>
      <c r="AO107" s="642">
        <f>IF(AI107&gt;600000,600000*12.28%,AI107*12.28%)</f>
        <v>0</v>
      </c>
      <c r="AP107" s="643">
        <f>IF(AI107&gt;600000,600000*2.25%,AI107*2.25%)*0</f>
        <v>0</v>
      </c>
      <c r="AQ107" s="644">
        <f>AI107*4.5%</f>
        <v>0</v>
      </c>
      <c r="AR107" s="644">
        <f>AI107*3%</f>
        <v>0</v>
      </c>
      <c r="AS107" s="644">
        <f>AI107*10%*0</f>
        <v>0</v>
      </c>
      <c r="AT107" s="644"/>
      <c r="AU107" s="645"/>
      <c r="AV107" s="644">
        <f>SUM(AN107:AU107)</f>
        <v>0</v>
      </c>
      <c r="AW107" s="646"/>
      <c r="AX107" s="637">
        <f>AI107-AL107</f>
        <v>0</v>
      </c>
      <c r="AY107" s="637">
        <f>BC107/655.957</f>
        <v>0</v>
      </c>
      <c r="BA107" s="564">
        <v>1</v>
      </c>
      <c r="BB107" s="648"/>
      <c r="BC107" s="686">
        <f t="shared" si="310"/>
        <v>0</v>
      </c>
      <c r="BD107" s="687">
        <f t="shared" si="311"/>
        <v>0</v>
      </c>
      <c r="BE107" s="688">
        <f t="shared" si="312"/>
        <v>0</v>
      </c>
      <c r="BF107" s="731">
        <f t="shared" si="239"/>
        <v>-2500</v>
      </c>
      <c r="BG107" s="689"/>
      <c r="BH107" s="648"/>
      <c r="BI107" s="649"/>
      <c r="BJ107" s="649"/>
      <c r="BK107" s="650"/>
      <c r="BL107" s="650"/>
      <c r="BM107" s="388"/>
      <c r="BN107" s="388"/>
      <c r="BO107" s="565">
        <f t="shared" si="240"/>
        <v>0</v>
      </c>
      <c r="BP107" s="651"/>
      <c r="BQ107" s="649"/>
      <c r="BR107" s="652"/>
      <c r="BS107" s="653"/>
      <c r="BT107" s="652"/>
      <c r="BU107" s="678">
        <f>AX107-BE107+SUM(BI107:BQ107)-BS107-BG107</f>
        <v>0</v>
      </c>
      <c r="BV107" s="675">
        <f>+BU107/655.957</f>
        <v>0</v>
      </c>
      <c r="BW107" s="646"/>
      <c r="BX107" s="654">
        <f t="shared" si="328"/>
        <v>0</v>
      </c>
      <c r="BY107" s="654">
        <f>+BX107/655.957</f>
        <v>0</v>
      </c>
      <c r="BZ107" s="655">
        <f>(BX107/12)+BU107</f>
        <v>0</v>
      </c>
      <c r="CA107" s="655">
        <f>+BZ107/655.957</f>
        <v>0</v>
      </c>
      <c r="CC107" s="656">
        <f>((N107*13/12)*35%)/12</f>
        <v>0</v>
      </c>
      <c r="CD107" s="657">
        <f>+CC107/655.957</f>
        <v>0</v>
      </c>
      <c r="CE107" s="658"/>
      <c r="CF107" s="659">
        <f>AI107*0.02</f>
        <v>0</v>
      </c>
      <c r="CG107" s="660">
        <f>CF107/655.957</f>
        <v>0</v>
      </c>
      <c r="CJ107" s="661">
        <f>(AI107+AV107+CC107+CF107)*(13/12)+SUM(BI107:BQ107)</f>
        <v>0</v>
      </c>
      <c r="CK107" s="662">
        <f>CJ107/655.957</f>
        <v>0</v>
      </c>
      <c r="CL107" s="663"/>
      <c r="CM107" s="664">
        <f>CJ107*12</f>
        <v>0</v>
      </c>
      <c r="CN107" s="665">
        <f>CM107/655.957</f>
        <v>0</v>
      </c>
      <c r="CO107" s="663"/>
    </row>
    <row r="108" spans="1:93" s="434" customFormat="1" ht="30" customHeight="1" thickBot="1" x14ac:dyDescent="0.35">
      <c r="A108" s="547">
        <v>101</v>
      </c>
      <c r="B108" s="548"/>
      <c r="C108" s="549"/>
      <c r="D108" s="550"/>
      <c r="E108" s="550"/>
      <c r="F108" s="551"/>
      <c r="G108" s="437"/>
      <c r="H108" s="588">
        <v>0</v>
      </c>
      <c r="I108" s="588">
        <v>0</v>
      </c>
      <c r="J108" s="552"/>
      <c r="K108" s="553"/>
      <c r="L108" s="591">
        <v>1</v>
      </c>
      <c r="M108" s="554"/>
      <c r="N108" s="555"/>
      <c r="O108" s="555">
        <f>N108/655.957</f>
        <v>0</v>
      </c>
      <c r="P108" s="556"/>
      <c r="Q108" s="557"/>
      <c r="R108" s="557"/>
      <c r="S108" s="557"/>
      <c r="T108" s="557"/>
      <c r="U108" s="557"/>
      <c r="V108" s="557"/>
      <c r="W108" s="557"/>
      <c r="X108" s="557"/>
      <c r="Y108" s="557">
        <f>((N108+AB108)*10%)*0</f>
        <v>0</v>
      </c>
      <c r="Z108" s="557">
        <f>((O108+AC108)*25%)*0</f>
        <v>0</v>
      </c>
      <c r="AA108" s="557">
        <f>((P108+AD108)*50%)*0</f>
        <v>0</v>
      </c>
      <c r="AB108" s="557"/>
      <c r="AC108" s="557"/>
      <c r="AD108" s="557"/>
      <c r="AE108" s="557"/>
      <c r="AF108" s="557"/>
      <c r="AG108" s="557"/>
      <c r="AH108" s="558"/>
      <c r="AI108" s="559">
        <f>SUM(N108,Q108:AG108)*L108</f>
        <v>0</v>
      </c>
      <c r="AJ108" s="560">
        <f>AI108/655.957</f>
        <v>0</v>
      </c>
      <c r="AK108" s="561"/>
      <c r="AL108" s="545">
        <f>IF(AI108&gt;1200000,48000,AI108*0.04)</f>
        <v>0</v>
      </c>
      <c r="AM108" s="667"/>
      <c r="AN108" s="546">
        <f>IF(AI108&gt;1200000,96000,AI108*0.08)</f>
        <v>0</v>
      </c>
      <c r="AO108" s="562">
        <f>IF(AI108&gt;600000,600000*12.28%,AI108*12.28%)</f>
        <v>0</v>
      </c>
      <c r="AP108" s="562">
        <f>IF(AI108&gt;600000,600000*2.25%,AI108*2.25%)*0</f>
        <v>0</v>
      </c>
      <c r="AQ108" s="563">
        <f>AI108*4.5%</f>
        <v>0</v>
      </c>
      <c r="AR108" s="563">
        <f>AI108*3%</f>
        <v>0</v>
      </c>
      <c r="AS108" s="563">
        <f>AI108*10%*0</f>
        <v>0</v>
      </c>
      <c r="AT108" s="563"/>
      <c r="AU108" s="668"/>
      <c r="AV108" s="563">
        <f>SUM(AN108:AU108)</f>
        <v>0</v>
      </c>
      <c r="AW108" s="446"/>
      <c r="AX108" s="560">
        <f>AI108-AL108</f>
        <v>0</v>
      </c>
      <c r="AY108" s="560">
        <f>BC108/655.957</f>
        <v>0</v>
      </c>
      <c r="BA108" s="564">
        <v>1</v>
      </c>
      <c r="BB108" s="679"/>
      <c r="BC108" s="680">
        <f>((AI108*12)-(AL108*12))*80%</f>
        <v>0</v>
      </c>
      <c r="BD108" s="681">
        <f>BC108/BA108</f>
        <v>0</v>
      </c>
      <c r="BE108" s="682">
        <f>(IF(BD108&lt;464000,BA108*0.01*BD108,IF(BD108&lt;1000000,(4640+(BD108-464000)*0.1)*BA108,IF(BD108&lt;3000000,(4640+53600+(BD108-1000000)*0.25)*BA108,(4640+53600+500000+(BD108-3000000)*0.4)*BA108))))/12</f>
        <v>0</v>
      </c>
      <c r="BF108" s="731">
        <f t="shared" si="239"/>
        <v>-2500</v>
      </c>
      <c r="BG108" s="683"/>
      <c r="BH108" s="669"/>
      <c r="BI108" s="565"/>
      <c r="BJ108" s="388"/>
      <c r="BK108" s="607"/>
      <c r="BL108" s="388"/>
      <c r="BM108" s="388"/>
      <c r="BN108" s="388"/>
      <c r="BO108" s="565">
        <f t="shared" si="240"/>
        <v>0</v>
      </c>
      <c r="BP108" s="565"/>
      <c r="BQ108" s="565"/>
      <c r="BR108" s="670"/>
      <c r="BS108" s="583"/>
      <c r="BT108" s="671"/>
      <c r="BU108" s="676">
        <f>AX108-BE108+SUM(BI108:BQ108)-BS108-BG108</f>
        <v>0</v>
      </c>
      <c r="BV108" s="673">
        <f>+BU108/655.957</f>
        <v>0</v>
      </c>
      <c r="BW108" s="672"/>
      <c r="BX108" s="567">
        <f>(AI108-BI108-BJ108-BK108-BO108-BP108-BQ108)/12</f>
        <v>0</v>
      </c>
      <c r="BY108" s="567">
        <f>+BX108/655.957</f>
        <v>0</v>
      </c>
      <c r="BZ108" s="566">
        <f>(BX108/12)+BU108</f>
        <v>0</v>
      </c>
      <c r="CA108" s="566">
        <f>+BZ108/655.957</f>
        <v>0</v>
      </c>
      <c r="CC108" s="568">
        <f>((N108*13/12)*35%)/12</f>
        <v>0</v>
      </c>
      <c r="CD108" s="569">
        <f>+CC108/655.957</f>
        <v>0</v>
      </c>
      <c r="CE108" s="447"/>
      <c r="CF108" s="570">
        <f>AI108*0.02</f>
        <v>0</v>
      </c>
      <c r="CG108" s="571">
        <f>CF108/655.957</f>
        <v>0</v>
      </c>
      <c r="CJ108" s="572">
        <f>(AI108+AV108+CC108+CF108)*(13/12)+SUM(BI108:BQ108)</f>
        <v>0</v>
      </c>
      <c r="CK108" s="573">
        <f>CJ108/655.957</f>
        <v>0</v>
      </c>
      <c r="CL108" s="443"/>
      <c r="CM108" s="574">
        <f>CJ108*12</f>
        <v>0</v>
      </c>
      <c r="CN108" s="575">
        <f>CM108/655.957</f>
        <v>0</v>
      </c>
      <c r="CO108" s="443"/>
    </row>
    <row r="109" spans="1:93" s="387" customFormat="1" ht="30" customHeight="1" thickBot="1" x14ac:dyDescent="0.35">
      <c r="A109" s="547">
        <v>102</v>
      </c>
      <c r="B109" s="548"/>
      <c r="C109" s="584"/>
      <c r="D109" s="585"/>
      <c r="E109" s="585"/>
      <c r="F109" s="586"/>
      <c r="G109" s="587"/>
      <c r="H109" s="588">
        <v>0</v>
      </c>
      <c r="I109" s="588">
        <v>0</v>
      </c>
      <c r="J109" s="589"/>
      <c r="K109" s="590"/>
      <c r="L109" s="591">
        <v>1</v>
      </c>
      <c r="M109" s="592"/>
      <c r="N109" s="593"/>
      <c r="O109" s="593">
        <f>N109/655.957</f>
        <v>0</v>
      </c>
      <c r="P109" s="594"/>
      <c r="Q109" s="595"/>
      <c r="R109" s="595"/>
      <c r="S109" s="595"/>
      <c r="T109" s="595"/>
      <c r="U109" s="595"/>
      <c r="V109" s="595"/>
      <c r="W109" s="595"/>
      <c r="X109" s="595"/>
      <c r="Y109" s="557">
        <f t="shared" ref="Y109:Y117" si="340">((N109+AB109)*10%)*0</f>
        <v>0</v>
      </c>
      <c r="Z109" s="557">
        <f t="shared" ref="Z109:Z117" si="341">((O109+AC109)*25%)*0</f>
        <v>0</v>
      </c>
      <c r="AA109" s="557">
        <f t="shared" ref="AA109:AA117" si="342">((P109+AD109)*50%)*0</f>
        <v>0</v>
      </c>
      <c r="AB109" s="595"/>
      <c r="AC109" s="595"/>
      <c r="AD109" s="595"/>
      <c r="AE109" s="595"/>
      <c r="AF109" s="595"/>
      <c r="AG109" s="595"/>
      <c r="AH109" s="596"/>
      <c r="AI109" s="597">
        <f>SUM(N109,Q109:AG109)*L109</f>
        <v>0</v>
      </c>
      <c r="AJ109" s="598">
        <f>AI109/655.957</f>
        <v>0</v>
      </c>
      <c r="AK109" s="599"/>
      <c r="AL109" s="545">
        <f>IF(AI109&gt;1200000,48000,AI109*0.04)</f>
        <v>0</v>
      </c>
      <c r="AM109" s="600"/>
      <c r="AN109" s="546">
        <f>IF(AI109&gt;1200000,96000,AI109*0.08)</f>
        <v>0</v>
      </c>
      <c r="AO109" s="601">
        <f>IF(AI109&gt;600000,600000*12.28%,AI109*12.28%)</f>
        <v>0</v>
      </c>
      <c r="AP109" s="602">
        <f>IF(AI109&gt;600000,600000*2.25%,AI109*2.25%)*0</f>
        <v>0</v>
      </c>
      <c r="AQ109" s="603">
        <f>AI109*4.5%</f>
        <v>0</v>
      </c>
      <c r="AR109" s="603">
        <f>AI109*3%</f>
        <v>0</v>
      </c>
      <c r="AS109" s="603">
        <f>AI109*10%*0</f>
        <v>0</v>
      </c>
      <c r="AT109" s="603"/>
      <c r="AU109" s="604"/>
      <c r="AV109" s="603">
        <f>SUM(AN109:AU109)</f>
        <v>0</v>
      </c>
      <c r="AW109" s="605"/>
      <c r="AX109" s="598">
        <f>AI109-AL109</f>
        <v>0</v>
      </c>
      <c r="AY109" s="598">
        <f>BC109/655.957</f>
        <v>0</v>
      </c>
      <c r="BA109" s="564">
        <v>1</v>
      </c>
      <c r="BB109" s="606"/>
      <c r="BC109" s="684">
        <f t="shared" ref="BC109:BC117" si="343">((AI109*12)-(AL109*12))*80%</f>
        <v>0</v>
      </c>
      <c r="BD109" s="666">
        <f t="shared" ref="BD109:BD117" si="344">BC109/BA109</f>
        <v>0</v>
      </c>
      <c r="BE109" s="546">
        <f t="shared" ref="BE109:BE117" si="345">(IF(BD109&lt;464000,BA109*0.01*BD109,IF(BD109&lt;1000000,(4640+(BD109-464000)*0.1)*BA109,IF(BD109&lt;3000000,(4640+53600+(BD109-1000000)*0.25)*BA109,(4640+53600+500000+(BD109-3000000)*0.4)*BA109))))/12</f>
        <v>0</v>
      </c>
      <c r="BF109" s="731">
        <f t="shared" si="239"/>
        <v>-2500</v>
      </c>
      <c r="BG109" s="685"/>
      <c r="BH109" s="606"/>
      <c r="BI109" s="388"/>
      <c r="BJ109" s="388"/>
      <c r="BK109" s="607"/>
      <c r="BL109" s="607"/>
      <c r="BM109" s="388"/>
      <c r="BN109" s="388"/>
      <c r="BO109" s="565">
        <f t="shared" si="240"/>
        <v>0</v>
      </c>
      <c r="BP109" s="608"/>
      <c r="BQ109" s="388"/>
      <c r="BR109" s="609"/>
      <c r="BS109" s="610"/>
      <c r="BT109" s="609"/>
      <c r="BU109" s="677">
        <f>AX109-BE109+SUM(BI109:BQ109)-BS109-BG109</f>
        <v>0</v>
      </c>
      <c r="BV109" s="674">
        <f>+BU109/655.957</f>
        <v>0</v>
      </c>
      <c r="BW109" s="605"/>
      <c r="BX109" s="611">
        <f>(AI109-BI109-BJ109-BK109-BG345-BP109-BQ109)/12</f>
        <v>0</v>
      </c>
      <c r="BY109" s="611">
        <f>+BX109/655.957</f>
        <v>0</v>
      </c>
      <c r="BZ109" s="612">
        <f>(BX109/12)+BU109</f>
        <v>0</v>
      </c>
      <c r="CA109" s="612">
        <f>+BZ109/655.957</f>
        <v>0</v>
      </c>
      <c r="CC109" s="613">
        <f>((N109*13/12)*35%)/12</f>
        <v>0</v>
      </c>
      <c r="CD109" s="614">
        <f>+CC109/655.957</f>
        <v>0</v>
      </c>
      <c r="CE109" s="615"/>
      <c r="CF109" s="616">
        <f>AI109*0.02</f>
        <v>0</v>
      </c>
      <c r="CG109" s="617">
        <f>CF109/655.957</f>
        <v>0</v>
      </c>
      <c r="CJ109" s="618">
        <f>(AI109+AV109+CC109+CF109)*(13/12)+SUM(BI109:BQ109)</f>
        <v>0</v>
      </c>
      <c r="CK109" s="619">
        <f>CJ109/655.957</f>
        <v>0</v>
      </c>
      <c r="CL109" s="620"/>
      <c r="CM109" s="621">
        <f>CJ109*12</f>
        <v>0</v>
      </c>
      <c r="CN109" s="622">
        <f>CM109/655.957</f>
        <v>0</v>
      </c>
      <c r="CO109" s="620"/>
    </row>
    <row r="110" spans="1:93" s="647" customFormat="1" ht="30" customHeight="1" thickBot="1" x14ac:dyDescent="0.35">
      <c r="A110" s="729">
        <v>103</v>
      </c>
      <c r="B110" s="582"/>
      <c r="C110" s="623"/>
      <c r="D110" s="624"/>
      <c r="E110" s="624"/>
      <c r="F110" s="625"/>
      <c r="G110" s="626"/>
      <c r="H110" s="627">
        <v>0</v>
      </c>
      <c r="I110" s="588">
        <v>0</v>
      </c>
      <c r="J110" s="628"/>
      <c r="K110" s="629"/>
      <c r="L110" s="630">
        <v>1</v>
      </c>
      <c r="M110" s="631">
        <v>84343</v>
      </c>
      <c r="N110" s="632"/>
      <c r="O110" s="632">
        <f t="shared" ref="O110:O116" si="346">N110/655.957</f>
        <v>0</v>
      </c>
      <c r="P110" s="633"/>
      <c r="Q110" s="634"/>
      <c r="R110" s="634"/>
      <c r="S110" s="634"/>
      <c r="T110" s="634"/>
      <c r="U110" s="634"/>
      <c r="V110" s="634"/>
      <c r="W110" s="634"/>
      <c r="X110" s="634"/>
      <c r="Y110" s="557">
        <f t="shared" si="340"/>
        <v>0</v>
      </c>
      <c r="Z110" s="557">
        <f t="shared" si="341"/>
        <v>0</v>
      </c>
      <c r="AA110" s="557">
        <f t="shared" si="342"/>
        <v>0</v>
      </c>
      <c r="AB110" s="634"/>
      <c r="AC110" s="634"/>
      <c r="AD110" s="634"/>
      <c r="AE110" s="634"/>
      <c r="AF110" s="634"/>
      <c r="AG110" s="634"/>
      <c r="AH110" s="635"/>
      <c r="AI110" s="636">
        <f t="shared" ref="AI110:AI116" si="347">SUM(N110,Q110:AG110)*L110</f>
        <v>0</v>
      </c>
      <c r="AJ110" s="637">
        <f t="shared" ref="AJ110:AJ116" si="348">AI110/655.957</f>
        <v>0</v>
      </c>
      <c r="AK110" s="638"/>
      <c r="AL110" s="639">
        <f t="shared" ref="AL110:AL116" si="349">IF(AI110&gt;1200000,48000,AI110*0.04)</f>
        <v>0</v>
      </c>
      <c r="AM110" s="640"/>
      <c r="AN110" s="641">
        <f t="shared" ref="AN110:AN116" si="350">IF(AI110&gt;1200000,96000,AI110*0.08)</f>
        <v>0</v>
      </c>
      <c r="AO110" s="642">
        <f t="shared" ref="AO110:AO116" si="351">IF(AI110&gt;600000,600000*12.28%,AI110*12.28%)</f>
        <v>0</v>
      </c>
      <c r="AP110" s="643">
        <f t="shared" ref="AP110:AP116" si="352">IF(AI110&gt;600000,600000*2.25%,AI110*2.25%)*0</f>
        <v>0</v>
      </c>
      <c r="AQ110" s="644">
        <f t="shared" ref="AQ110:AQ116" si="353">AI110*4.5%</f>
        <v>0</v>
      </c>
      <c r="AR110" s="644">
        <f t="shared" ref="AR110:AR116" si="354">AI110*3%</f>
        <v>0</v>
      </c>
      <c r="AS110" s="644">
        <f t="shared" ref="AS110:AS116" si="355">AI110*10%*0</f>
        <v>0</v>
      </c>
      <c r="AT110" s="644"/>
      <c r="AU110" s="645"/>
      <c r="AV110" s="644">
        <f t="shared" ref="AV110:AV116" si="356">SUM(AN110:AU110)</f>
        <v>0</v>
      </c>
      <c r="AW110" s="646"/>
      <c r="AX110" s="637">
        <f t="shared" ref="AX110:AX116" si="357">AI110-AL110</f>
        <v>0</v>
      </c>
      <c r="AY110" s="637">
        <f t="shared" ref="AY110:AY116" si="358">BC110/655.957</f>
        <v>0</v>
      </c>
      <c r="BA110" s="564">
        <v>1</v>
      </c>
      <c r="BB110" s="648"/>
      <c r="BC110" s="686">
        <f t="shared" si="343"/>
        <v>0</v>
      </c>
      <c r="BD110" s="687">
        <f t="shared" si="344"/>
        <v>0</v>
      </c>
      <c r="BE110" s="688">
        <f t="shared" si="345"/>
        <v>0</v>
      </c>
      <c r="BF110" s="731">
        <f t="shared" si="239"/>
        <v>-2500</v>
      </c>
      <c r="BG110" s="689"/>
      <c r="BH110" s="648"/>
      <c r="BI110" s="649"/>
      <c r="BJ110" s="649"/>
      <c r="BK110" s="650"/>
      <c r="BL110" s="650"/>
      <c r="BM110" s="388"/>
      <c r="BN110" s="388"/>
      <c r="BO110" s="565">
        <f t="shared" si="240"/>
        <v>0</v>
      </c>
      <c r="BP110" s="651"/>
      <c r="BQ110" s="649"/>
      <c r="BR110" s="652"/>
      <c r="BS110" s="653"/>
      <c r="BT110" s="652"/>
      <c r="BU110" s="678">
        <f t="shared" ref="BU110:BU116" si="359">AX110-BE110+SUM(BI110:BQ110)-BS110-BG110</f>
        <v>0</v>
      </c>
      <c r="BV110" s="675">
        <f t="shared" ref="BV110:BV116" si="360">+BU110/655.957</f>
        <v>0</v>
      </c>
      <c r="BW110" s="646"/>
      <c r="BX110" s="654">
        <f t="shared" ref="BX110:BX117" si="361">(AI110-BI110-BJ110-BK110-BG340-BP110-BQ110)/12</f>
        <v>0</v>
      </c>
      <c r="BY110" s="654">
        <f t="shared" ref="BY110:BY116" si="362">+BX110/655.957</f>
        <v>0</v>
      </c>
      <c r="BZ110" s="655">
        <f t="shared" ref="BZ110:BZ116" si="363">(BX110/12)+BU110</f>
        <v>0</v>
      </c>
      <c r="CA110" s="655">
        <f t="shared" ref="CA110:CA116" si="364">+BZ110/655.957</f>
        <v>0</v>
      </c>
      <c r="CC110" s="656">
        <f t="shared" ref="CC110:CC116" si="365">((N110*13/12)*35%)/12</f>
        <v>0</v>
      </c>
      <c r="CD110" s="657">
        <f t="shared" ref="CD110:CD116" si="366">+CC110/655.957</f>
        <v>0</v>
      </c>
      <c r="CE110" s="658"/>
      <c r="CF110" s="659">
        <f t="shared" ref="CF110:CF116" si="367">AI110*0.02</f>
        <v>0</v>
      </c>
      <c r="CG110" s="660">
        <f t="shared" ref="CG110:CG116" si="368">CF110/655.957</f>
        <v>0</v>
      </c>
      <c r="CJ110" s="661">
        <f t="shared" ref="CJ110:CJ116" si="369">(AI110+AV110+CC110+CF110)*(13/12)+SUM(BI110:BQ110)</f>
        <v>0</v>
      </c>
      <c r="CK110" s="662">
        <f t="shared" ref="CK110:CK116" si="370">CJ110/655.957</f>
        <v>0</v>
      </c>
      <c r="CL110" s="663"/>
      <c r="CM110" s="664">
        <f t="shared" ref="CM110:CM116" si="371">CJ110*12</f>
        <v>0</v>
      </c>
      <c r="CN110" s="665">
        <f t="shared" ref="CN110:CN116" si="372">CM110/655.957</f>
        <v>0</v>
      </c>
      <c r="CO110" s="663"/>
    </row>
    <row r="111" spans="1:93" s="647" customFormat="1" ht="30" customHeight="1" thickBot="1" x14ac:dyDescent="0.35">
      <c r="A111" s="729">
        <v>104</v>
      </c>
      <c r="B111" s="582"/>
      <c r="C111" s="623"/>
      <c r="D111" s="624"/>
      <c r="E111" s="624"/>
      <c r="F111" s="625"/>
      <c r="G111" s="626"/>
      <c r="H111" s="627">
        <v>0</v>
      </c>
      <c r="I111" s="588">
        <v>0</v>
      </c>
      <c r="J111" s="628"/>
      <c r="K111" s="629"/>
      <c r="L111" s="630">
        <v>1</v>
      </c>
      <c r="M111" s="631">
        <v>84343</v>
      </c>
      <c r="N111" s="632"/>
      <c r="O111" s="632">
        <f t="shared" si="346"/>
        <v>0</v>
      </c>
      <c r="P111" s="633"/>
      <c r="Q111" s="634"/>
      <c r="R111" s="634"/>
      <c r="S111" s="634"/>
      <c r="T111" s="634"/>
      <c r="U111" s="634"/>
      <c r="V111" s="634"/>
      <c r="W111" s="634"/>
      <c r="X111" s="634"/>
      <c r="Y111" s="557">
        <f t="shared" si="340"/>
        <v>0</v>
      </c>
      <c r="Z111" s="557">
        <f t="shared" si="341"/>
        <v>0</v>
      </c>
      <c r="AA111" s="557">
        <f t="shared" si="342"/>
        <v>0</v>
      </c>
      <c r="AB111" s="634"/>
      <c r="AC111" s="634"/>
      <c r="AD111" s="634"/>
      <c r="AE111" s="634"/>
      <c r="AF111" s="634"/>
      <c r="AG111" s="634"/>
      <c r="AH111" s="635"/>
      <c r="AI111" s="636">
        <f t="shared" si="347"/>
        <v>0</v>
      </c>
      <c r="AJ111" s="637">
        <f t="shared" si="348"/>
        <v>0</v>
      </c>
      <c r="AK111" s="638"/>
      <c r="AL111" s="639">
        <f t="shared" si="349"/>
        <v>0</v>
      </c>
      <c r="AM111" s="640"/>
      <c r="AN111" s="641">
        <f t="shared" si="350"/>
        <v>0</v>
      </c>
      <c r="AO111" s="642">
        <f t="shared" si="351"/>
        <v>0</v>
      </c>
      <c r="AP111" s="643">
        <f t="shared" si="352"/>
        <v>0</v>
      </c>
      <c r="AQ111" s="644">
        <f t="shared" si="353"/>
        <v>0</v>
      </c>
      <c r="AR111" s="644">
        <f t="shared" si="354"/>
        <v>0</v>
      </c>
      <c r="AS111" s="644">
        <f t="shared" si="355"/>
        <v>0</v>
      </c>
      <c r="AT111" s="644"/>
      <c r="AU111" s="645"/>
      <c r="AV111" s="644">
        <f t="shared" si="356"/>
        <v>0</v>
      </c>
      <c r="AW111" s="646"/>
      <c r="AX111" s="637">
        <f t="shared" si="357"/>
        <v>0</v>
      </c>
      <c r="AY111" s="637">
        <f t="shared" si="358"/>
        <v>0</v>
      </c>
      <c r="BA111" s="564">
        <v>1</v>
      </c>
      <c r="BB111" s="648"/>
      <c r="BC111" s="686">
        <f t="shared" si="343"/>
        <v>0</v>
      </c>
      <c r="BD111" s="687">
        <f t="shared" si="344"/>
        <v>0</v>
      </c>
      <c r="BE111" s="688">
        <f t="shared" si="345"/>
        <v>0</v>
      </c>
      <c r="BF111" s="731">
        <f t="shared" si="239"/>
        <v>-2500</v>
      </c>
      <c r="BG111" s="689"/>
      <c r="BH111" s="648"/>
      <c r="BI111" s="649"/>
      <c r="BJ111" s="649"/>
      <c r="BK111" s="650"/>
      <c r="BL111" s="650"/>
      <c r="BM111" s="388"/>
      <c r="BN111" s="388"/>
      <c r="BO111" s="565">
        <f t="shared" si="240"/>
        <v>0</v>
      </c>
      <c r="BP111" s="651"/>
      <c r="BQ111" s="649"/>
      <c r="BR111" s="652"/>
      <c r="BS111" s="653"/>
      <c r="BT111" s="652"/>
      <c r="BU111" s="678">
        <f t="shared" si="359"/>
        <v>0</v>
      </c>
      <c r="BV111" s="675">
        <f t="shared" si="360"/>
        <v>0</v>
      </c>
      <c r="BW111" s="646"/>
      <c r="BX111" s="654">
        <f t="shared" si="361"/>
        <v>0</v>
      </c>
      <c r="BY111" s="654">
        <f t="shared" si="362"/>
        <v>0</v>
      </c>
      <c r="BZ111" s="655">
        <f t="shared" si="363"/>
        <v>0</v>
      </c>
      <c r="CA111" s="655">
        <f t="shared" si="364"/>
        <v>0</v>
      </c>
      <c r="CC111" s="656">
        <f t="shared" si="365"/>
        <v>0</v>
      </c>
      <c r="CD111" s="657">
        <f t="shared" si="366"/>
        <v>0</v>
      </c>
      <c r="CE111" s="658"/>
      <c r="CF111" s="659">
        <f t="shared" si="367"/>
        <v>0</v>
      </c>
      <c r="CG111" s="660">
        <f t="shared" si="368"/>
        <v>0</v>
      </c>
      <c r="CJ111" s="661">
        <f t="shared" si="369"/>
        <v>0</v>
      </c>
      <c r="CK111" s="662">
        <f t="shared" si="370"/>
        <v>0</v>
      </c>
      <c r="CL111" s="663"/>
      <c r="CM111" s="664">
        <f t="shared" si="371"/>
        <v>0</v>
      </c>
      <c r="CN111" s="665">
        <f t="shared" si="372"/>
        <v>0</v>
      </c>
      <c r="CO111" s="663"/>
    </row>
    <row r="112" spans="1:93" s="647" customFormat="1" ht="30" customHeight="1" thickBot="1" x14ac:dyDescent="0.35">
      <c r="A112" s="729">
        <v>105</v>
      </c>
      <c r="B112" s="582"/>
      <c r="C112" s="623"/>
      <c r="D112" s="624"/>
      <c r="E112" s="624"/>
      <c r="F112" s="625"/>
      <c r="G112" s="626"/>
      <c r="H112" s="627">
        <v>0</v>
      </c>
      <c r="I112" s="588">
        <v>0</v>
      </c>
      <c r="J112" s="628"/>
      <c r="K112" s="629"/>
      <c r="L112" s="630">
        <v>1</v>
      </c>
      <c r="M112" s="631">
        <v>84343</v>
      </c>
      <c r="N112" s="632"/>
      <c r="O112" s="632">
        <f t="shared" si="346"/>
        <v>0</v>
      </c>
      <c r="P112" s="633"/>
      <c r="Q112" s="634"/>
      <c r="R112" s="634"/>
      <c r="S112" s="634"/>
      <c r="T112" s="634"/>
      <c r="U112" s="634"/>
      <c r="V112" s="634"/>
      <c r="W112" s="634"/>
      <c r="X112" s="634"/>
      <c r="Y112" s="557">
        <f t="shared" si="340"/>
        <v>0</v>
      </c>
      <c r="Z112" s="557">
        <f t="shared" si="341"/>
        <v>0</v>
      </c>
      <c r="AA112" s="557">
        <f t="shared" si="342"/>
        <v>0</v>
      </c>
      <c r="AB112" s="634"/>
      <c r="AC112" s="634"/>
      <c r="AD112" s="634"/>
      <c r="AE112" s="634"/>
      <c r="AF112" s="634"/>
      <c r="AG112" s="634"/>
      <c r="AH112" s="635"/>
      <c r="AI112" s="636">
        <f t="shared" si="347"/>
        <v>0</v>
      </c>
      <c r="AJ112" s="637">
        <f t="shared" si="348"/>
        <v>0</v>
      </c>
      <c r="AK112" s="638"/>
      <c r="AL112" s="639">
        <f t="shared" si="349"/>
        <v>0</v>
      </c>
      <c r="AM112" s="640"/>
      <c r="AN112" s="641">
        <f t="shared" si="350"/>
        <v>0</v>
      </c>
      <c r="AO112" s="642">
        <f t="shared" si="351"/>
        <v>0</v>
      </c>
      <c r="AP112" s="643">
        <f t="shared" si="352"/>
        <v>0</v>
      </c>
      <c r="AQ112" s="644">
        <f t="shared" si="353"/>
        <v>0</v>
      </c>
      <c r="AR112" s="644">
        <f t="shared" si="354"/>
        <v>0</v>
      </c>
      <c r="AS112" s="644">
        <f t="shared" si="355"/>
        <v>0</v>
      </c>
      <c r="AT112" s="644"/>
      <c r="AU112" s="645"/>
      <c r="AV112" s="644">
        <f t="shared" si="356"/>
        <v>0</v>
      </c>
      <c r="AW112" s="646"/>
      <c r="AX112" s="637">
        <f t="shared" si="357"/>
        <v>0</v>
      </c>
      <c r="AY112" s="637">
        <f t="shared" si="358"/>
        <v>0</v>
      </c>
      <c r="BA112" s="564">
        <v>1</v>
      </c>
      <c r="BB112" s="648"/>
      <c r="BC112" s="686">
        <f t="shared" si="343"/>
        <v>0</v>
      </c>
      <c r="BD112" s="687">
        <f t="shared" si="344"/>
        <v>0</v>
      </c>
      <c r="BE112" s="688">
        <f t="shared" si="345"/>
        <v>0</v>
      </c>
      <c r="BF112" s="731">
        <f t="shared" si="239"/>
        <v>-2500</v>
      </c>
      <c r="BG112" s="689"/>
      <c r="BH112" s="648"/>
      <c r="BI112" s="649"/>
      <c r="BJ112" s="649"/>
      <c r="BK112" s="650"/>
      <c r="BL112" s="650"/>
      <c r="BM112" s="388"/>
      <c r="BN112" s="388"/>
      <c r="BO112" s="565">
        <f t="shared" si="240"/>
        <v>0</v>
      </c>
      <c r="BP112" s="651"/>
      <c r="BQ112" s="649"/>
      <c r="BR112" s="652"/>
      <c r="BS112" s="653"/>
      <c r="BT112" s="652"/>
      <c r="BU112" s="678">
        <f t="shared" si="359"/>
        <v>0</v>
      </c>
      <c r="BV112" s="675">
        <f t="shared" si="360"/>
        <v>0</v>
      </c>
      <c r="BW112" s="646"/>
      <c r="BX112" s="654">
        <f t="shared" si="361"/>
        <v>0</v>
      </c>
      <c r="BY112" s="654">
        <f t="shared" si="362"/>
        <v>0</v>
      </c>
      <c r="BZ112" s="655">
        <f t="shared" si="363"/>
        <v>0</v>
      </c>
      <c r="CA112" s="655">
        <f t="shared" si="364"/>
        <v>0</v>
      </c>
      <c r="CC112" s="656">
        <f t="shared" si="365"/>
        <v>0</v>
      </c>
      <c r="CD112" s="657">
        <f t="shared" si="366"/>
        <v>0</v>
      </c>
      <c r="CE112" s="658"/>
      <c r="CF112" s="659">
        <f t="shared" si="367"/>
        <v>0</v>
      </c>
      <c r="CG112" s="660">
        <f t="shared" si="368"/>
        <v>0</v>
      </c>
      <c r="CJ112" s="661">
        <f t="shared" si="369"/>
        <v>0</v>
      </c>
      <c r="CK112" s="662">
        <f t="shared" si="370"/>
        <v>0</v>
      </c>
      <c r="CL112" s="663"/>
      <c r="CM112" s="664">
        <f t="shared" si="371"/>
        <v>0</v>
      </c>
      <c r="CN112" s="665">
        <f t="shared" si="372"/>
        <v>0</v>
      </c>
      <c r="CO112" s="663"/>
    </row>
    <row r="113" spans="1:93" s="647" customFormat="1" ht="30" customHeight="1" thickBot="1" x14ac:dyDescent="0.35">
      <c r="A113" s="729">
        <v>106</v>
      </c>
      <c r="B113" s="582"/>
      <c r="C113" s="623"/>
      <c r="D113" s="624"/>
      <c r="E113" s="624"/>
      <c r="F113" s="625"/>
      <c r="G113" s="626"/>
      <c r="H113" s="627">
        <v>0</v>
      </c>
      <c r="I113" s="588">
        <v>0</v>
      </c>
      <c r="J113" s="628"/>
      <c r="K113" s="629"/>
      <c r="L113" s="630">
        <v>1</v>
      </c>
      <c r="M113" s="631">
        <v>84343</v>
      </c>
      <c r="N113" s="632"/>
      <c r="O113" s="632">
        <f t="shared" si="346"/>
        <v>0</v>
      </c>
      <c r="P113" s="633"/>
      <c r="Q113" s="634"/>
      <c r="R113" s="634"/>
      <c r="S113" s="634"/>
      <c r="T113" s="634"/>
      <c r="U113" s="634"/>
      <c r="V113" s="634"/>
      <c r="W113" s="634"/>
      <c r="X113" s="634"/>
      <c r="Y113" s="557">
        <f t="shared" si="340"/>
        <v>0</v>
      </c>
      <c r="Z113" s="557">
        <f t="shared" si="341"/>
        <v>0</v>
      </c>
      <c r="AA113" s="557">
        <f t="shared" si="342"/>
        <v>0</v>
      </c>
      <c r="AB113" s="634"/>
      <c r="AC113" s="634"/>
      <c r="AD113" s="634"/>
      <c r="AE113" s="634"/>
      <c r="AF113" s="634"/>
      <c r="AG113" s="634"/>
      <c r="AH113" s="635"/>
      <c r="AI113" s="636">
        <f t="shared" si="347"/>
        <v>0</v>
      </c>
      <c r="AJ113" s="637">
        <f t="shared" si="348"/>
        <v>0</v>
      </c>
      <c r="AK113" s="638"/>
      <c r="AL113" s="639">
        <f t="shared" si="349"/>
        <v>0</v>
      </c>
      <c r="AM113" s="640"/>
      <c r="AN113" s="641">
        <f t="shared" si="350"/>
        <v>0</v>
      </c>
      <c r="AO113" s="642">
        <f t="shared" si="351"/>
        <v>0</v>
      </c>
      <c r="AP113" s="643">
        <f t="shared" si="352"/>
        <v>0</v>
      </c>
      <c r="AQ113" s="644">
        <f t="shared" si="353"/>
        <v>0</v>
      </c>
      <c r="AR113" s="644">
        <f t="shared" si="354"/>
        <v>0</v>
      </c>
      <c r="AS113" s="644">
        <f t="shared" si="355"/>
        <v>0</v>
      </c>
      <c r="AT113" s="644"/>
      <c r="AU113" s="645"/>
      <c r="AV113" s="644">
        <f t="shared" si="356"/>
        <v>0</v>
      </c>
      <c r="AW113" s="646"/>
      <c r="AX113" s="637">
        <f t="shared" si="357"/>
        <v>0</v>
      </c>
      <c r="AY113" s="637">
        <f t="shared" si="358"/>
        <v>0</v>
      </c>
      <c r="BA113" s="564">
        <v>1</v>
      </c>
      <c r="BB113" s="648"/>
      <c r="BC113" s="686">
        <f t="shared" si="343"/>
        <v>0</v>
      </c>
      <c r="BD113" s="687">
        <f t="shared" si="344"/>
        <v>0</v>
      </c>
      <c r="BE113" s="688">
        <f t="shared" si="345"/>
        <v>0</v>
      </c>
      <c r="BF113" s="731">
        <f t="shared" si="239"/>
        <v>-2500</v>
      </c>
      <c r="BG113" s="689"/>
      <c r="BH113" s="648"/>
      <c r="BI113" s="649"/>
      <c r="BJ113" s="649"/>
      <c r="BK113" s="650"/>
      <c r="BL113" s="650"/>
      <c r="BM113" s="388"/>
      <c r="BN113" s="388"/>
      <c r="BO113" s="565">
        <f t="shared" si="240"/>
        <v>0</v>
      </c>
      <c r="BP113" s="651"/>
      <c r="BQ113" s="649"/>
      <c r="BR113" s="652"/>
      <c r="BS113" s="653"/>
      <c r="BT113" s="652"/>
      <c r="BU113" s="678">
        <f t="shared" si="359"/>
        <v>0</v>
      </c>
      <c r="BV113" s="675">
        <f t="shared" si="360"/>
        <v>0</v>
      </c>
      <c r="BW113" s="646"/>
      <c r="BX113" s="654">
        <f t="shared" si="361"/>
        <v>0</v>
      </c>
      <c r="BY113" s="654">
        <f t="shared" si="362"/>
        <v>0</v>
      </c>
      <c r="BZ113" s="655">
        <f t="shared" si="363"/>
        <v>0</v>
      </c>
      <c r="CA113" s="655">
        <f t="shared" si="364"/>
        <v>0</v>
      </c>
      <c r="CC113" s="656">
        <f t="shared" si="365"/>
        <v>0</v>
      </c>
      <c r="CD113" s="657">
        <f t="shared" si="366"/>
        <v>0</v>
      </c>
      <c r="CE113" s="658"/>
      <c r="CF113" s="659">
        <f t="shared" si="367"/>
        <v>0</v>
      </c>
      <c r="CG113" s="660">
        <f t="shared" si="368"/>
        <v>0</v>
      </c>
      <c r="CJ113" s="661">
        <f t="shared" si="369"/>
        <v>0</v>
      </c>
      <c r="CK113" s="662">
        <f t="shared" si="370"/>
        <v>0</v>
      </c>
      <c r="CL113" s="663"/>
      <c r="CM113" s="664">
        <f t="shared" si="371"/>
        <v>0</v>
      </c>
      <c r="CN113" s="665">
        <f t="shared" si="372"/>
        <v>0</v>
      </c>
      <c r="CO113" s="663"/>
    </row>
    <row r="114" spans="1:93" s="647" customFormat="1" ht="30" customHeight="1" thickBot="1" x14ac:dyDescent="0.35">
      <c r="A114" s="729">
        <v>107</v>
      </c>
      <c r="B114" s="582"/>
      <c r="C114" s="623"/>
      <c r="D114" s="624"/>
      <c r="E114" s="624"/>
      <c r="F114" s="625"/>
      <c r="G114" s="626"/>
      <c r="H114" s="627">
        <v>0</v>
      </c>
      <c r="I114" s="588">
        <v>0</v>
      </c>
      <c r="J114" s="628"/>
      <c r="K114" s="629"/>
      <c r="L114" s="630">
        <v>1</v>
      </c>
      <c r="M114" s="631">
        <v>84343</v>
      </c>
      <c r="N114" s="632"/>
      <c r="O114" s="632">
        <f t="shared" si="346"/>
        <v>0</v>
      </c>
      <c r="P114" s="633"/>
      <c r="Q114" s="634"/>
      <c r="R114" s="634"/>
      <c r="S114" s="634"/>
      <c r="T114" s="634"/>
      <c r="U114" s="634"/>
      <c r="V114" s="634"/>
      <c r="W114" s="634"/>
      <c r="X114" s="634"/>
      <c r="Y114" s="557">
        <f t="shared" si="340"/>
        <v>0</v>
      </c>
      <c r="Z114" s="557">
        <f t="shared" si="341"/>
        <v>0</v>
      </c>
      <c r="AA114" s="557">
        <f t="shared" si="342"/>
        <v>0</v>
      </c>
      <c r="AB114" s="634"/>
      <c r="AC114" s="634"/>
      <c r="AD114" s="634"/>
      <c r="AE114" s="634"/>
      <c r="AF114" s="634"/>
      <c r="AG114" s="634"/>
      <c r="AH114" s="635"/>
      <c r="AI114" s="636">
        <f t="shared" si="347"/>
        <v>0</v>
      </c>
      <c r="AJ114" s="637">
        <f t="shared" si="348"/>
        <v>0</v>
      </c>
      <c r="AK114" s="638"/>
      <c r="AL114" s="639">
        <f t="shared" si="349"/>
        <v>0</v>
      </c>
      <c r="AM114" s="640"/>
      <c r="AN114" s="641">
        <f t="shared" si="350"/>
        <v>0</v>
      </c>
      <c r="AO114" s="642">
        <f t="shared" si="351"/>
        <v>0</v>
      </c>
      <c r="AP114" s="643">
        <f t="shared" si="352"/>
        <v>0</v>
      </c>
      <c r="AQ114" s="644">
        <f t="shared" si="353"/>
        <v>0</v>
      </c>
      <c r="AR114" s="644">
        <f t="shared" si="354"/>
        <v>0</v>
      </c>
      <c r="AS114" s="644">
        <f t="shared" si="355"/>
        <v>0</v>
      </c>
      <c r="AT114" s="644"/>
      <c r="AU114" s="645"/>
      <c r="AV114" s="644">
        <f t="shared" si="356"/>
        <v>0</v>
      </c>
      <c r="AW114" s="646"/>
      <c r="AX114" s="637">
        <f t="shared" si="357"/>
        <v>0</v>
      </c>
      <c r="AY114" s="637">
        <f t="shared" si="358"/>
        <v>0</v>
      </c>
      <c r="BA114" s="564">
        <v>1</v>
      </c>
      <c r="BB114" s="648"/>
      <c r="BC114" s="686">
        <f t="shared" si="343"/>
        <v>0</v>
      </c>
      <c r="BD114" s="687">
        <f t="shared" si="344"/>
        <v>0</v>
      </c>
      <c r="BE114" s="688">
        <f t="shared" si="345"/>
        <v>0</v>
      </c>
      <c r="BF114" s="731">
        <f t="shared" si="239"/>
        <v>-2500</v>
      </c>
      <c r="BG114" s="689"/>
      <c r="BH114" s="648"/>
      <c r="BI114" s="649"/>
      <c r="BJ114" s="649"/>
      <c r="BK114" s="650"/>
      <c r="BL114" s="650"/>
      <c r="BM114" s="388"/>
      <c r="BN114" s="388"/>
      <c r="BO114" s="565">
        <f t="shared" si="240"/>
        <v>0</v>
      </c>
      <c r="BP114" s="651"/>
      <c r="BQ114" s="649"/>
      <c r="BR114" s="652"/>
      <c r="BS114" s="653"/>
      <c r="BT114" s="652"/>
      <c r="BU114" s="678">
        <f t="shared" si="359"/>
        <v>0</v>
      </c>
      <c r="BV114" s="675">
        <f t="shared" si="360"/>
        <v>0</v>
      </c>
      <c r="BW114" s="646"/>
      <c r="BX114" s="654">
        <f t="shared" si="361"/>
        <v>0</v>
      </c>
      <c r="BY114" s="654">
        <f t="shared" si="362"/>
        <v>0</v>
      </c>
      <c r="BZ114" s="655">
        <f t="shared" si="363"/>
        <v>0</v>
      </c>
      <c r="CA114" s="655">
        <f t="shared" si="364"/>
        <v>0</v>
      </c>
      <c r="CC114" s="656">
        <f t="shared" si="365"/>
        <v>0</v>
      </c>
      <c r="CD114" s="657">
        <f t="shared" si="366"/>
        <v>0</v>
      </c>
      <c r="CE114" s="658"/>
      <c r="CF114" s="659">
        <f t="shared" si="367"/>
        <v>0</v>
      </c>
      <c r="CG114" s="660">
        <f t="shared" si="368"/>
        <v>0</v>
      </c>
      <c r="CJ114" s="661">
        <f t="shared" si="369"/>
        <v>0</v>
      </c>
      <c r="CK114" s="662">
        <f t="shared" si="370"/>
        <v>0</v>
      </c>
      <c r="CL114" s="663"/>
      <c r="CM114" s="664">
        <f t="shared" si="371"/>
        <v>0</v>
      </c>
      <c r="CN114" s="665">
        <f t="shared" si="372"/>
        <v>0</v>
      </c>
      <c r="CO114" s="663"/>
    </row>
    <row r="115" spans="1:93" s="647" customFormat="1" ht="30" customHeight="1" thickBot="1" x14ac:dyDescent="0.35">
      <c r="A115" s="729">
        <v>108</v>
      </c>
      <c r="B115" s="582"/>
      <c r="C115" s="623"/>
      <c r="D115" s="624"/>
      <c r="E115" s="624"/>
      <c r="F115" s="625"/>
      <c r="G115" s="626"/>
      <c r="H115" s="627">
        <v>0</v>
      </c>
      <c r="I115" s="588">
        <v>0</v>
      </c>
      <c r="J115" s="628"/>
      <c r="K115" s="629"/>
      <c r="L115" s="630">
        <v>1</v>
      </c>
      <c r="M115" s="631">
        <v>84343</v>
      </c>
      <c r="N115" s="632"/>
      <c r="O115" s="632">
        <f t="shared" si="346"/>
        <v>0</v>
      </c>
      <c r="P115" s="633"/>
      <c r="Q115" s="634"/>
      <c r="R115" s="634"/>
      <c r="S115" s="634"/>
      <c r="T115" s="634"/>
      <c r="U115" s="634"/>
      <c r="V115" s="634"/>
      <c r="W115" s="634"/>
      <c r="X115" s="634"/>
      <c r="Y115" s="557">
        <f t="shared" si="340"/>
        <v>0</v>
      </c>
      <c r="Z115" s="557">
        <f t="shared" si="341"/>
        <v>0</v>
      </c>
      <c r="AA115" s="557">
        <f t="shared" si="342"/>
        <v>0</v>
      </c>
      <c r="AB115" s="634"/>
      <c r="AC115" s="634"/>
      <c r="AD115" s="634"/>
      <c r="AE115" s="634"/>
      <c r="AF115" s="634"/>
      <c r="AG115" s="634"/>
      <c r="AH115" s="635"/>
      <c r="AI115" s="636">
        <f t="shared" si="347"/>
        <v>0</v>
      </c>
      <c r="AJ115" s="637">
        <f t="shared" si="348"/>
        <v>0</v>
      </c>
      <c r="AK115" s="638"/>
      <c r="AL115" s="639">
        <f t="shared" si="349"/>
        <v>0</v>
      </c>
      <c r="AM115" s="640"/>
      <c r="AN115" s="641">
        <f t="shared" si="350"/>
        <v>0</v>
      </c>
      <c r="AO115" s="642">
        <f t="shared" si="351"/>
        <v>0</v>
      </c>
      <c r="AP115" s="643">
        <f t="shared" si="352"/>
        <v>0</v>
      </c>
      <c r="AQ115" s="644">
        <f t="shared" si="353"/>
        <v>0</v>
      </c>
      <c r="AR115" s="644">
        <f t="shared" si="354"/>
        <v>0</v>
      </c>
      <c r="AS115" s="644">
        <f t="shared" si="355"/>
        <v>0</v>
      </c>
      <c r="AT115" s="644"/>
      <c r="AU115" s="645"/>
      <c r="AV115" s="644">
        <f t="shared" si="356"/>
        <v>0</v>
      </c>
      <c r="AW115" s="646"/>
      <c r="AX115" s="637">
        <f t="shared" si="357"/>
        <v>0</v>
      </c>
      <c r="AY115" s="637">
        <f t="shared" si="358"/>
        <v>0</v>
      </c>
      <c r="BA115" s="564">
        <v>1</v>
      </c>
      <c r="BB115" s="648"/>
      <c r="BC115" s="686">
        <f t="shared" si="343"/>
        <v>0</v>
      </c>
      <c r="BD115" s="687">
        <f t="shared" si="344"/>
        <v>0</v>
      </c>
      <c r="BE115" s="688">
        <f t="shared" si="345"/>
        <v>0</v>
      </c>
      <c r="BF115" s="731">
        <f t="shared" si="239"/>
        <v>-2500</v>
      </c>
      <c r="BG115" s="689"/>
      <c r="BH115" s="648"/>
      <c r="BI115" s="649"/>
      <c r="BJ115" s="649"/>
      <c r="BK115" s="650"/>
      <c r="BL115" s="650"/>
      <c r="BM115" s="388"/>
      <c r="BN115" s="388"/>
      <c r="BO115" s="565">
        <f t="shared" si="240"/>
        <v>0</v>
      </c>
      <c r="BP115" s="651"/>
      <c r="BQ115" s="649"/>
      <c r="BR115" s="652"/>
      <c r="BS115" s="653"/>
      <c r="BT115" s="652"/>
      <c r="BU115" s="678">
        <f t="shared" si="359"/>
        <v>0</v>
      </c>
      <c r="BV115" s="675">
        <f t="shared" si="360"/>
        <v>0</v>
      </c>
      <c r="BW115" s="646"/>
      <c r="BX115" s="654">
        <f t="shared" si="361"/>
        <v>0</v>
      </c>
      <c r="BY115" s="654">
        <f t="shared" si="362"/>
        <v>0</v>
      </c>
      <c r="BZ115" s="655">
        <f t="shared" si="363"/>
        <v>0</v>
      </c>
      <c r="CA115" s="655">
        <f t="shared" si="364"/>
        <v>0</v>
      </c>
      <c r="CC115" s="656">
        <f t="shared" si="365"/>
        <v>0</v>
      </c>
      <c r="CD115" s="657">
        <f t="shared" si="366"/>
        <v>0</v>
      </c>
      <c r="CE115" s="658"/>
      <c r="CF115" s="659">
        <f t="shared" si="367"/>
        <v>0</v>
      </c>
      <c r="CG115" s="660">
        <f t="shared" si="368"/>
        <v>0</v>
      </c>
      <c r="CJ115" s="661">
        <f t="shared" si="369"/>
        <v>0</v>
      </c>
      <c r="CK115" s="662">
        <f t="shared" si="370"/>
        <v>0</v>
      </c>
      <c r="CL115" s="663"/>
      <c r="CM115" s="664">
        <f t="shared" si="371"/>
        <v>0</v>
      </c>
      <c r="CN115" s="665">
        <f t="shared" si="372"/>
        <v>0</v>
      </c>
      <c r="CO115" s="663"/>
    </row>
    <row r="116" spans="1:93" s="647" customFormat="1" ht="30" customHeight="1" thickBot="1" x14ac:dyDescent="0.35">
      <c r="A116" s="729">
        <v>109</v>
      </c>
      <c r="B116" s="582"/>
      <c r="C116" s="623"/>
      <c r="D116" s="624"/>
      <c r="E116" s="624"/>
      <c r="F116" s="625"/>
      <c r="G116" s="626"/>
      <c r="H116" s="627">
        <v>0</v>
      </c>
      <c r="I116" s="588">
        <v>0</v>
      </c>
      <c r="J116" s="628"/>
      <c r="K116" s="629"/>
      <c r="L116" s="630">
        <v>1</v>
      </c>
      <c r="M116" s="631">
        <v>84343</v>
      </c>
      <c r="N116" s="632"/>
      <c r="O116" s="632">
        <f t="shared" si="346"/>
        <v>0</v>
      </c>
      <c r="P116" s="633"/>
      <c r="Q116" s="634"/>
      <c r="R116" s="634"/>
      <c r="S116" s="634"/>
      <c r="T116" s="634"/>
      <c r="U116" s="634"/>
      <c r="V116" s="634"/>
      <c r="W116" s="634"/>
      <c r="X116" s="634"/>
      <c r="Y116" s="557">
        <f t="shared" si="340"/>
        <v>0</v>
      </c>
      <c r="Z116" s="557">
        <f t="shared" si="341"/>
        <v>0</v>
      </c>
      <c r="AA116" s="557">
        <f t="shared" si="342"/>
        <v>0</v>
      </c>
      <c r="AB116" s="634"/>
      <c r="AC116" s="634"/>
      <c r="AD116" s="634"/>
      <c r="AE116" s="634"/>
      <c r="AF116" s="634"/>
      <c r="AG116" s="634"/>
      <c r="AH116" s="635"/>
      <c r="AI116" s="636">
        <f t="shared" si="347"/>
        <v>0</v>
      </c>
      <c r="AJ116" s="637">
        <f t="shared" si="348"/>
        <v>0</v>
      </c>
      <c r="AK116" s="638"/>
      <c r="AL116" s="639">
        <f t="shared" si="349"/>
        <v>0</v>
      </c>
      <c r="AM116" s="640"/>
      <c r="AN116" s="641">
        <f t="shared" si="350"/>
        <v>0</v>
      </c>
      <c r="AO116" s="642">
        <f t="shared" si="351"/>
        <v>0</v>
      </c>
      <c r="AP116" s="643">
        <f t="shared" si="352"/>
        <v>0</v>
      </c>
      <c r="AQ116" s="644">
        <f t="shared" si="353"/>
        <v>0</v>
      </c>
      <c r="AR116" s="644">
        <f t="shared" si="354"/>
        <v>0</v>
      </c>
      <c r="AS116" s="644">
        <f t="shared" si="355"/>
        <v>0</v>
      </c>
      <c r="AT116" s="644"/>
      <c r="AU116" s="645"/>
      <c r="AV116" s="644">
        <f t="shared" si="356"/>
        <v>0</v>
      </c>
      <c r="AW116" s="646"/>
      <c r="AX116" s="637">
        <f t="shared" si="357"/>
        <v>0</v>
      </c>
      <c r="AY116" s="637">
        <f t="shared" si="358"/>
        <v>0</v>
      </c>
      <c r="BA116" s="564">
        <v>1</v>
      </c>
      <c r="BB116" s="648"/>
      <c r="BC116" s="686">
        <f t="shared" si="343"/>
        <v>0</v>
      </c>
      <c r="BD116" s="687">
        <f t="shared" si="344"/>
        <v>0</v>
      </c>
      <c r="BE116" s="688">
        <f t="shared" si="345"/>
        <v>0</v>
      </c>
      <c r="BF116" s="731">
        <f t="shared" si="239"/>
        <v>-2500</v>
      </c>
      <c r="BG116" s="689"/>
      <c r="BH116" s="648"/>
      <c r="BI116" s="649"/>
      <c r="BJ116" s="649"/>
      <c r="BK116" s="650"/>
      <c r="BL116" s="650"/>
      <c r="BM116" s="388"/>
      <c r="BN116" s="388"/>
      <c r="BO116" s="565">
        <f t="shared" si="240"/>
        <v>0</v>
      </c>
      <c r="BP116" s="651"/>
      <c r="BQ116" s="649"/>
      <c r="BR116" s="652"/>
      <c r="BS116" s="653"/>
      <c r="BT116" s="652"/>
      <c r="BU116" s="678">
        <f t="shared" si="359"/>
        <v>0</v>
      </c>
      <c r="BV116" s="675">
        <f t="shared" si="360"/>
        <v>0</v>
      </c>
      <c r="BW116" s="646"/>
      <c r="BX116" s="654">
        <f t="shared" si="361"/>
        <v>0</v>
      </c>
      <c r="BY116" s="654">
        <f t="shared" si="362"/>
        <v>0</v>
      </c>
      <c r="BZ116" s="655">
        <f t="shared" si="363"/>
        <v>0</v>
      </c>
      <c r="CA116" s="655">
        <f t="shared" si="364"/>
        <v>0</v>
      </c>
      <c r="CC116" s="656">
        <f t="shared" si="365"/>
        <v>0</v>
      </c>
      <c r="CD116" s="657">
        <f t="shared" si="366"/>
        <v>0</v>
      </c>
      <c r="CE116" s="658"/>
      <c r="CF116" s="659">
        <f t="shared" si="367"/>
        <v>0</v>
      </c>
      <c r="CG116" s="660">
        <f t="shared" si="368"/>
        <v>0</v>
      </c>
      <c r="CJ116" s="661">
        <f t="shared" si="369"/>
        <v>0</v>
      </c>
      <c r="CK116" s="662">
        <f t="shared" si="370"/>
        <v>0</v>
      </c>
      <c r="CL116" s="663"/>
      <c r="CM116" s="664">
        <f t="shared" si="371"/>
        <v>0</v>
      </c>
      <c r="CN116" s="665">
        <f t="shared" si="372"/>
        <v>0</v>
      </c>
      <c r="CO116" s="663"/>
    </row>
    <row r="117" spans="1:93" s="647" customFormat="1" ht="30" customHeight="1" thickBot="1" x14ac:dyDescent="0.35">
      <c r="A117" s="729">
        <v>110</v>
      </c>
      <c r="B117" s="582"/>
      <c r="C117" s="623"/>
      <c r="D117" s="624"/>
      <c r="E117" s="624"/>
      <c r="F117" s="625"/>
      <c r="G117" s="626"/>
      <c r="H117" s="627">
        <v>0</v>
      </c>
      <c r="I117" s="588">
        <v>0</v>
      </c>
      <c r="J117" s="628"/>
      <c r="K117" s="629"/>
      <c r="L117" s="630">
        <v>1</v>
      </c>
      <c r="M117" s="631">
        <v>84343</v>
      </c>
      <c r="N117" s="632"/>
      <c r="O117" s="632">
        <f>N117/655.957</f>
        <v>0</v>
      </c>
      <c r="P117" s="633"/>
      <c r="Q117" s="634"/>
      <c r="R117" s="634"/>
      <c r="S117" s="634"/>
      <c r="T117" s="634"/>
      <c r="U117" s="634"/>
      <c r="V117" s="634"/>
      <c r="W117" s="634"/>
      <c r="X117" s="634"/>
      <c r="Y117" s="557">
        <f t="shared" si="340"/>
        <v>0</v>
      </c>
      <c r="Z117" s="557">
        <f t="shared" si="341"/>
        <v>0</v>
      </c>
      <c r="AA117" s="557">
        <f t="shared" si="342"/>
        <v>0</v>
      </c>
      <c r="AB117" s="634"/>
      <c r="AC117" s="634"/>
      <c r="AD117" s="634"/>
      <c r="AE117" s="634"/>
      <c r="AF117" s="634"/>
      <c r="AG117" s="634"/>
      <c r="AH117" s="635"/>
      <c r="AI117" s="636">
        <f>SUM(N117,Q117:AG117)*L117</f>
        <v>0</v>
      </c>
      <c r="AJ117" s="637">
        <f>AI117/655.957</f>
        <v>0</v>
      </c>
      <c r="AK117" s="638"/>
      <c r="AL117" s="639">
        <f>IF(AI117&gt;1200000,48000,AI117*0.04)</f>
        <v>0</v>
      </c>
      <c r="AM117" s="640"/>
      <c r="AN117" s="641">
        <f>IF(AI117&gt;1200000,96000,AI117*0.08)</f>
        <v>0</v>
      </c>
      <c r="AO117" s="642">
        <f>IF(AI117&gt;600000,600000*12.28%,AI117*12.28%)</f>
        <v>0</v>
      </c>
      <c r="AP117" s="643">
        <f>IF(AI117&gt;600000,600000*2.25%,AI117*2.25%)*0</f>
        <v>0</v>
      </c>
      <c r="AQ117" s="644">
        <f>AI117*4.5%</f>
        <v>0</v>
      </c>
      <c r="AR117" s="644">
        <f>AI117*3%</f>
        <v>0</v>
      </c>
      <c r="AS117" s="644">
        <f>AI117*10%*0</f>
        <v>0</v>
      </c>
      <c r="AT117" s="644"/>
      <c r="AU117" s="645"/>
      <c r="AV117" s="644">
        <f>SUM(AN117:AU117)</f>
        <v>0</v>
      </c>
      <c r="AW117" s="646"/>
      <c r="AX117" s="637">
        <f>AI117-AL117</f>
        <v>0</v>
      </c>
      <c r="AY117" s="637">
        <f>BC117/655.957</f>
        <v>0</v>
      </c>
      <c r="BA117" s="564">
        <v>1</v>
      </c>
      <c r="BB117" s="648"/>
      <c r="BC117" s="686">
        <f t="shared" si="343"/>
        <v>0</v>
      </c>
      <c r="BD117" s="687">
        <f t="shared" si="344"/>
        <v>0</v>
      </c>
      <c r="BE117" s="688">
        <f t="shared" si="345"/>
        <v>0</v>
      </c>
      <c r="BF117" s="731">
        <f t="shared" si="239"/>
        <v>-2500</v>
      </c>
      <c r="BG117" s="689"/>
      <c r="BH117" s="648"/>
      <c r="BI117" s="649"/>
      <c r="BJ117" s="649"/>
      <c r="BK117" s="650"/>
      <c r="BL117" s="650"/>
      <c r="BM117" s="388"/>
      <c r="BN117" s="388"/>
      <c r="BO117" s="565">
        <f t="shared" si="240"/>
        <v>0</v>
      </c>
      <c r="BP117" s="651"/>
      <c r="BQ117" s="649"/>
      <c r="BR117" s="652"/>
      <c r="BS117" s="653"/>
      <c r="BT117" s="652"/>
      <c r="BU117" s="678">
        <f>AX117-BE117+SUM(BI117:BQ117)-BS117-BG117</f>
        <v>0</v>
      </c>
      <c r="BV117" s="675">
        <f>+BU117/655.957</f>
        <v>0</v>
      </c>
      <c r="BW117" s="646"/>
      <c r="BX117" s="654">
        <f t="shared" si="361"/>
        <v>0</v>
      </c>
      <c r="BY117" s="654">
        <f>+BX117/655.957</f>
        <v>0</v>
      </c>
      <c r="BZ117" s="655">
        <f>(BX117/12)+BU117</f>
        <v>0</v>
      </c>
      <c r="CA117" s="655">
        <f>+BZ117/655.957</f>
        <v>0</v>
      </c>
      <c r="CC117" s="656">
        <f>((N117*13/12)*35%)/12</f>
        <v>0</v>
      </c>
      <c r="CD117" s="657">
        <f>+CC117/655.957</f>
        <v>0</v>
      </c>
      <c r="CE117" s="658"/>
      <c r="CF117" s="659">
        <f>AI117*0.02</f>
        <v>0</v>
      </c>
      <c r="CG117" s="660">
        <f>CF117/655.957</f>
        <v>0</v>
      </c>
      <c r="CJ117" s="661">
        <f>(AI117+AV117+CC117+CF117)*(13/12)+SUM(BI117:BQ117)</f>
        <v>0</v>
      </c>
      <c r="CK117" s="662">
        <f>CJ117/655.957</f>
        <v>0</v>
      </c>
      <c r="CL117" s="663"/>
      <c r="CM117" s="664">
        <f>CJ117*12</f>
        <v>0</v>
      </c>
      <c r="CN117" s="665">
        <f>CM117/655.957</f>
        <v>0</v>
      </c>
      <c r="CO117" s="663"/>
    </row>
    <row r="118" spans="1:93" s="434" customFormat="1" ht="30" customHeight="1" thickBot="1" x14ac:dyDescent="0.35">
      <c r="A118" s="547">
        <v>111</v>
      </c>
      <c r="B118" s="548"/>
      <c r="C118" s="549"/>
      <c r="D118" s="550"/>
      <c r="E118" s="550"/>
      <c r="F118" s="551"/>
      <c r="G118" s="437"/>
      <c r="H118" s="588">
        <v>0</v>
      </c>
      <c r="I118" s="588">
        <v>0</v>
      </c>
      <c r="J118" s="552"/>
      <c r="K118" s="553"/>
      <c r="L118" s="591">
        <v>1</v>
      </c>
      <c r="M118" s="554"/>
      <c r="N118" s="555"/>
      <c r="O118" s="555">
        <f>N118/655.957</f>
        <v>0</v>
      </c>
      <c r="P118" s="556"/>
      <c r="Q118" s="557"/>
      <c r="R118" s="557"/>
      <c r="S118" s="557"/>
      <c r="T118" s="557"/>
      <c r="U118" s="557"/>
      <c r="V118" s="557"/>
      <c r="W118" s="557"/>
      <c r="X118" s="557"/>
      <c r="Y118" s="557">
        <f>((N118+AB118)*10%)*0</f>
        <v>0</v>
      </c>
      <c r="Z118" s="557">
        <f>((O118+AC118)*25%)*0</f>
        <v>0</v>
      </c>
      <c r="AA118" s="557">
        <f>((P118+AD118)*50%)*0</f>
        <v>0</v>
      </c>
      <c r="AB118" s="557"/>
      <c r="AC118" s="557"/>
      <c r="AD118" s="557"/>
      <c r="AE118" s="557"/>
      <c r="AF118" s="557"/>
      <c r="AG118" s="557"/>
      <c r="AH118" s="558"/>
      <c r="AI118" s="559">
        <f>SUM(N118,Q118:AG118)*L118</f>
        <v>0</v>
      </c>
      <c r="AJ118" s="560">
        <f>AI118/655.957</f>
        <v>0</v>
      </c>
      <c r="AK118" s="561"/>
      <c r="AL118" s="545">
        <f>IF(AI118&gt;1200000,48000,AI118*0.04)</f>
        <v>0</v>
      </c>
      <c r="AM118" s="667"/>
      <c r="AN118" s="546">
        <f>IF(AI118&gt;1200000,96000,AI118*0.08)</f>
        <v>0</v>
      </c>
      <c r="AO118" s="562">
        <f>IF(AI118&gt;600000,600000*12.28%,AI118*12.28%)</f>
        <v>0</v>
      </c>
      <c r="AP118" s="562">
        <f>IF(AI118&gt;600000,600000*2.25%,AI118*2.25%)*0</f>
        <v>0</v>
      </c>
      <c r="AQ118" s="563">
        <f>AI118*4.5%</f>
        <v>0</v>
      </c>
      <c r="AR118" s="563">
        <f>AI118*3%</f>
        <v>0</v>
      </c>
      <c r="AS118" s="563">
        <f>AI118*10%*0</f>
        <v>0</v>
      </c>
      <c r="AT118" s="563"/>
      <c r="AU118" s="668"/>
      <c r="AV118" s="563">
        <f>SUM(AN118:AU118)</f>
        <v>0</v>
      </c>
      <c r="AW118" s="446"/>
      <c r="AX118" s="560">
        <f>AI118-AL118</f>
        <v>0</v>
      </c>
      <c r="AY118" s="560">
        <f>BC118/655.957</f>
        <v>0</v>
      </c>
      <c r="BA118" s="564">
        <v>1</v>
      </c>
      <c r="BB118" s="679"/>
      <c r="BC118" s="680">
        <f>((AI118*12)-(AL118*12))*80%</f>
        <v>0</v>
      </c>
      <c r="BD118" s="681">
        <f>BC118/BA118</f>
        <v>0</v>
      </c>
      <c r="BE118" s="682">
        <f>(IF(BD118&lt;464000,BA118*0.01*BD118,IF(BD118&lt;1000000,(4640+(BD118-464000)*0.1)*BA118,IF(BD118&lt;3000000,(4640+53600+(BD118-1000000)*0.25)*BA118,(4640+53600+500000+(BD118-3000000)*0.4)*BA118))))/12</f>
        <v>0</v>
      </c>
      <c r="BF118" s="731">
        <f t="shared" si="239"/>
        <v>-2500</v>
      </c>
      <c r="BG118" s="683"/>
      <c r="BH118" s="669"/>
      <c r="BI118" s="565"/>
      <c r="BJ118" s="388"/>
      <c r="BK118" s="607"/>
      <c r="BL118" s="388"/>
      <c r="BM118" s="388"/>
      <c r="BN118" s="388"/>
      <c r="BO118" s="565">
        <f t="shared" si="240"/>
        <v>0</v>
      </c>
      <c r="BP118" s="565"/>
      <c r="BQ118" s="565"/>
      <c r="BR118" s="670"/>
      <c r="BS118" s="583"/>
      <c r="BT118" s="671"/>
      <c r="BU118" s="676">
        <f>AX118-BE118+SUM(BI118:BQ118)-BS118-BG118</f>
        <v>0</v>
      </c>
      <c r="BV118" s="673">
        <f>+BU118/655.957</f>
        <v>0</v>
      </c>
      <c r="BW118" s="672"/>
      <c r="BX118" s="567">
        <f>(AI118-BI118-BJ118-BK118-BO118-BP118-BQ118)/12</f>
        <v>0</v>
      </c>
      <c r="BY118" s="567">
        <f>+BX118/655.957</f>
        <v>0</v>
      </c>
      <c r="BZ118" s="566">
        <f>(BX118/12)+BU118</f>
        <v>0</v>
      </c>
      <c r="CA118" s="566">
        <f>+BZ118/655.957</f>
        <v>0</v>
      </c>
      <c r="CC118" s="568">
        <f>((N118*13/12)*35%)/12</f>
        <v>0</v>
      </c>
      <c r="CD118" s="569">
        <f>+CC118/655.957</f>
        <v>0</v>
      </c>
      <c r="CE118" s="447"/>
      <c r="CF118" s="570">
        <f>AI118*0.02</f>
        <v>0</v>
      </c>
      <c r="CG118" s="571">
        <f>CF118/655.957</f>
        <v>0</v>
      </c>
      <c r="CJ118" s="572">
        <f>(AI118+AV118+CC118+CF118)*(13/12)+SUM(BI118:BQ118)</f>
        <v>0</v>
      </c>
      <c r="CK118" s="573">
        <f>CJ118/655.957</f>
        <v>0</v>
      </c>
      <c r="CL118" s="443"/>
      <c r="CM118" s="574">
        <f>CJ118*12</f>
        <v>0</v>
      </c>
      <c r="CN118" s="575">
        <f>CM118/655.957</f>
        <v>0</v>
      </c>
      <c r="CO118" s="443"/>
    </row>
    <row r="119" spans="1:93" s="387" customFormat="1" ht="30" customHeight="1" thickBot="1" x14ac:dyDescent="0.35">
      <c r="A119" s="547">
        <v>112</v>
      </c>
      <c r="B119" s="548"/>
      <c r="C119" s="584"/>
      <c r="D119" s="585"/>
      <c r="E119" s="585"/>
      <c r="F119" s="586"/>
      <c r="G119" s="587"/>
      <c r="H119" s="588">
        <v>0</v>
      </c>
      <c r="I119" s="588">
        <v>0</v>
      </c>
      <c r="J119" s="589"/>
      <c r="K119" s="590"/>
      <c r="L119" s="591">
        <v>1</v>
      </c>
      <c r="M119" s="592"/>
      <c r="N119" s="593"/>
      <c r="O119" s="593">
        <f>N119/655.957</f>
        <v>0</v>
      </c>
      <c r="P119" s="594"/>
      <c r="Q119" s="595"/>
      <c r="R119" s="595"/>
      <c r="S119" s="595"/>
      <c r="T119" s="595"/>
      <c r="U119" s="595"/>
      <c r="V119" s="595"/>
      <c r="W119" s="595"/>
      <c r="X119" s="595"/>
      <c r="Y119" s="557">
        <f t="shared" ref="Y119:Y127" si="373">((N119+AB119)*10%)*0</f>
        <v>0</v>
      </c>
      <c r="Z119" s="557">
        <f t="shared" ref="Z119:Z127" si="374">((O119+AC119)*25%)*0</f>
        <v>0</v>
      </c>
      <c r="AA119" s="557">
        <f t="shared" ref="AA119:AA127" si="375">((P119+AD119)*50%)*0</f>
        <v>0</v>
      </c>
      <c r="AB119" s="595"/>
      <c r="AC119" s="595"/>
      <c r="AD119" s="595"/>
      <c r="AE119" s="595"/>
      <c r="AF119" s="595"/>
      <c r="AG119" s="595"/>
      <c r="AH119" s="596"/>
      <c r="AI119" s="597">
        <f>SUM(N119,Q119:AG119)*L119</f>
        <v>0</v>
      </c>
      <c r="AJ119" s="598">
        <f>AI119/655.957</f>
        <v>0</v>
      </c>
      <c r="AK119" s="599"/>
      <c r="AL119" s="545">
        <f>IF(AI119&gt;1200000,48000,AI119*0.04)</f>
        <v>0</v>
      </c>
      <c r="AM119" s="600"/>
      <c r="AN119" s="546">
        <f>IF(AI119&gt;1200000,96000,AI119*0.08)</f>
        <v>0</v>
      </c>
      <c r="AO119" s="601">
        <f>IF(AI119&gt;600000,600000*12.28%,AI119*12.28%)</f>
        <v>0</v>
      </c>
      <c r="AP119" s="602">
        <f>IF(AI119&gt;600000,600000*2.25%,AI119*2.25%)*0</f>
        <v>0</v>
      </c>
      <c r="AQ119" s="603">
        <f>AI119*4.5%</f>
        <v>0</v>
      </c>
      <c r="AR119" s="603">
        <f>AI119*3%</f>
        <v>0</v>
      </c>
      <c r="AS119" s="603">
        <f>AI119*10%*0</f>
        <v>0</v>
      </c>
      <c r="AT119" s="603"/>
      <c r="AU119" s="604"/>
      <c r="AV119" s="603">
        <f>SUM(AN119:AU119)</f>
        <v>0</v>
      </c>
      <c r="AW119" s="605"/>
      <c r="AX119" s="598">
        <f>AI119-AL119</f>
        <v>0</v>
      </c>
      <c r="AY119" s="598">
        <f>BC119/655.957</f>
        <v>0</v>
      </c>
      <c r="BA119" s="564">
        <v>1</v>
      </c>
      <c r="BB119" s="606"/>
      <c r="BC119" s="684">
        <f t="shared" ref="BC119:BC127" si="376">((AI119*12)-(AL119*12))*80%</f>
        <v>0</v>
      </c>
      <c r="BD119" s="666">
        <f t="shared" ref="BD119:BD127" si="377">BC119/BA119</f>
        <v>0</v>
      </c>
      <c r="BE119" s="546">
        <f t="shared" ref="BE119:BE127" si="378">(IF(BD119&lt;464000,BA119*0.01*BD119,IF(BD119&lt;1000000,(4640+(BD119-464000)*0.1)*BA119,IF(BD119&lt;3000000,(4640+53600+(BD119-1000000)*0.25)*BA119,(4640+53600+500000+(BD119-3000000)*0.4)*BA119))))/12</f>
        <v>0</v>
      </c>
      <c r="BF119" s="731">
        <f t="shared" si="239"/>
        <v>-2500</v>
      </c>
      <c r="BG119" s="685"/>
      <c r="BH119" s="606"/>
      <c r="BI119" s="388"/>
      <c r="BJ119" s="388"/>
      <c r="BK119" s="607"/>
      <c r="BL119" s="607"/>
      <c r="BM119" s="388"/>
      <c r="BN119" s="388"/>
      <c r="BO119" s="565">
        <f t="shared" si="240"/>
        <v>0</v>
      </c>
      <c r="BP119" s="608"/>
      <c r="BQ119" s="388"/>
      <c r="BR119" s="609"/>
      <c r="BS119" s="610"/>
      <c r="BT119" s="609"/>
      <c r="BU119" s="677">
        <f>AX119-BE119+SUM(BI119:BQ119)-BS119-BG119</f>
        <v>0</v>
      </c>
      <c r="BV119" s="674">
        <f>+BU119/655.957</f>
        <v>0</v>
      </c>
      <c r="BW119" s="605"/>
      <c r="BX119" s="611">
        <f>(AI119-BI119-BJ119-BK119-BG355-BP119-BQ119)/12</f>
        <v>0</v>
      </c>
      <c r="BY119" s="611">
        <f>+BX119/655.957</f>
        <v>0</v>
      </c>
      <c r="BZ119" s="612">
        <f>(BX119/12)+BU119</f>
        <v>0</v>
      </c>
      <c r="CA119" s="612">
        <f>+BZ119/655.957</f>
        <v>0</v>
      </c>
      <c r="CC119" s="613">
        <f>((N119*13/12)*35%)/12</f>
        <v>0</v>
      </c>
      <c r="CD119" s="614">
        <f>+CC119/655.957</f>
        <v>0</v>
      </c>
      <c r="CE119" s="615"/>
      <c r="CF119" s="616">
        <f>AI119*0.02</f>
        <v>0</v>
      </c>
      <c r="CG119" s="617">
        <f>CF119/655.957</f>
        <v>0</v>
      </c>
      <c r="CJ119" s="618">
        <f>(AI119+AV119+CC119+CF119)*(13/12)+SUM(BI119:BQ119)</f>
        <v>0</v>
      </c>
      <c r="CK119" s="619">
        <f>CJ119/655.957</f>
        <v>0</v>
      </c>
      <c r="CL119" s="620"/>
      <c r="CM119" s="621">
        <f>CJ119*12</f>
        <v>0</v>
      </c>
      <c r="CN119" s="622">
        <f>CM119/655.957</f>
        <v>0</v>
      </c>
      <c r="CO119" s="620"/>
    </row>
    <row r="120" spans="1:93" s="647" customFormat="1" ht="30" customHeight="1" thickBot="1" x14ac:dyDescent="0.35">
      <c r="A120" s="729">
        <v>113</v>
      </c>
      <c r="B120" s="582"/>
      <c r="C120" s="623"/>
      <c r="D120" s="624"/>
      <c r="E120" s="624"/>
      <c r="F120" s="625"/>
      <c r="G120" s="626"/>
      <c r="H120" s="627">
        <v>0</v>
      </c>
      <c r="I120" s="588">
        <v>0</v>
      </c>
      <c r="J120" s="628"/>
      <c r="K120" s="629"/>
      <c r="L120" s="630">
        <v>1</v>
      </c>
      <c r="M120" s="631">
        <v>84343</v>
      </c>
      <c r="N120" s="632"/>
      <c r="O120" s="632">
        <f t="shared" ref="O120:O126" si="379">N120/655.957</f>
        <v>0</v>
      </c>
      <c r="P120" s="633"/>
      <c r="Q120" s="634"/>
      <c r="R120" s="634"/>
      <c r="S120" s="634"/>
      <c r="T120" s="634"/>
      <c r="U120" s="634"/>
      <c r="V120" s="634"/>
      <c r="W120" s="634"/>
      <c r="X120" s="634"/>
      <c r="Y120" s="557">
        <f t="shared" si="373"/>
        <v>0</v>
      </c>
      <c r="Z120" s="557">
        <f t="shared" si="374"/>
        <v>0</v>
      </c>
      <c r="AA120" s="557">
        <f t="shared" si="375"/>
        <v>0</v>
      </c>
      <c r="AB120" s="634"/>
      <c r="AC120" s="634"/>
      <c r="AD120" s="634"/>
      <c r="AE120" s="634"/>
      <c r="AF120" s="634"/>
      <c r="AG120" s="634"/>
      <c r="AH120" s="635"/>
      <c r="AI120" s="636">
        <f t="shared" ref="AI120:AI126" si="380">SUM(N120,Q120:AG120)*L120</f>
        <v>0</v>
      </c>
      <c r="AJ120" s="637">
        <f t="shared" ref="AJ120:AJ126" si="381">AI120/655.957</f>
        <v>0</v>
      </c>
      <c r="AK120" s="638"/>
      <c r="AL120" s="639">
        <f t="shared" ref="AL120:AL126" si="382">IF(AI120&gt;1200000,48000,AI120*0.04)</f>
        <v>0</v>
      </c>
      <c r="AM120" s="640"/>
      <c r="AN120" s="641">
        <f t="shared" ref="AN120:AN126" si="383">IF(AI120&gt;1200000,96000,AI120*0.08)</f>
        <v>0</v>
      </c>
      <c r="AO120" s="642">
        <f t="shared" ref="AO120:AO126" si="384">IF(AI120&gt;600000,600000*12.28%,AI120*12.28%)</f>
        <v>0</v>
      </c>
      <c r="AP120" s="643">
        <f t="shared" ref="AP120:AP126" si="385">IF(AI120&gt;600000,600000*2.25%,AI120*2.25%)*0</f>
        <v>0</v>
      </c>
      <c r="AQ120" s="644">
        <f t="shared" ref="AQ120:AQ126" si="386">AI120*4.5%</f>
        <v>0</v>
      </c>
      <c r="AR120" s="644">
        <f t="shared" ref="AR120:AR126" si="387">AI120*3%</f>
        <v>0</v>
      </c>
      <c r="AS120" s="644">
        <f t="shared" ref="AS120:AS126" si="388">AI120*10%*0</f>
        <v>0</v>
      </c>
      <c r="AT120" s="644"/>
      <c r="AU120" s="645"/>
      <c r="AV120" s="644">
        <f t="shared" ref="AV120:AV126" si="389">SUM(AN120:AU120)</f>
        <v>0</v>
      </c>
      <c r="AW120" s="646"/>
      <c r="AX120" s="637">
        <f t="shared" ref="AX120:AX126" si="390">AI120-AL120</f>
        <v>0</v>
      </c>
      <c r="AY120" s="637">
        <f t="shared" ref="AY120:AY126" si="391">BC120/655.957</f>
        <v>0</v>
      </c>
      <c r="BA120" s="564">
        <v>1</v>
      </c>
      <c r="BB120" s="648"/>
      <c r="BC120" s="686">
        <f t="shared" si="376"/>
        <v>0</v>
      </c>
      <c r="BD120" s="687">
        <f t="shared" si="377"/>
        <v>0</v>
      </c>
      <c r="BE120" s="688">
        <f t="shared" si="378"/>
        <v>0</v>
      </c>
      <c r="BF120" s="731">
        <f t="shared" si="239"/>
        <v>-2500</v>
      </c>
      <c r="BG120" s="689"/>
      <c r="BH120" s="648"/>
      <c r="BI120" s="649"/>
      <c r="BJ120" s="649"/>
      <c r="BK120" s="650"/>
      <c r="BL120" s="650"/>
      <c r="BM120" s="388"/>
      <c r="BN120" s="388"/>
      <c r="BO120" s="565">
        <f t="shared" si="240"/>
        <v>0</v>
      </c>
      <c r="BP120" s="651"/>
      <c r="BQ120" s="649"/>
      <c r="BR120" s="652"/>
      <c r="BS120" s="653"/>
      <c r="BT120" s="652"/>
      <c r="BU120" s="678">
        <f t="shared" ref="BU120:BU126" si="392">AX120-BE120+SUM(BI120:BQ120)-BS120-BG120</f>
        <v>0</v>
      </c>
      <c r="BV120" s="675">
        <f t="shared" ref="BV120:BV126" si="393">+BU120/655.957</f>
        <v>0</v>
      </c>
      <c r="BW120" s="646"/>
      <c r="BX120" s="654">
        <f t="shared" ref="BX120:BX127" si="394">(AI120-BI120-BJ120-BK120-BG350-BP120-BQ120)/12</f>
        <v>0</v>
      </c>
      <c r="BY120" s="654">
        <f t="shared" ref="BY120:BY126" si="395">+BX120/655.957</f>
        <v>0</v>
      </c>
      <c r="BZ120" s="655">
        <f t="shared" ref="BZ120:BZ126" si="396">(BX120/12)+BU120</f>
        <v>0</v>
      </c>
      <c r="CA120" s="655">
        <f t="shared" ref="CA120:CA126" si="397">+BZ120/655.957</f>
        <v>0</v>
      </c>
      <c r="CC120" s="656">
        <f t="shared" ref="CC120:CC126" si="398">((N120*13/12)*35%)/12</f>
        <v>0</v>
      </c>
      <c r="CD120" s="657">
        <f t="shared" ref="CD120:CD126" si="399">+CC120/655.957</f>
        <v>0</v>
      </c>
      <c r="CE120" s="658"/>
      <c r="CF120" s="659">
        <f t="shared" ref="CF120:CF126" si="400">AI120*0.02</f>
        <v>0</v>
      </c>
      <c r="CG120" s="660">
        <f t="shared" ref="CG120:CG126" si="401">CF120/655.957</f>
        <v>0</v>
      </c>
      <c r="CJ120" s="661">
        <f t="shared" ref="CJ120:CJ126" si="402">(AI120+AV120+CC120+CF120)*(13/12)+SUM(BI120:BQ120)</f>
        <v>0</v>
      </c>
      <c r="CK120" s="662">
        <f t="shared" ref="CK120:CK126" si="403">CJ120/655.957</f>
        <v>0</v>
      </c>
      <c r="CL120" s="663"/>
      <c r="CM120" s="664">
        <f t="shared" ref="CM120:CM126" si="404">CJ120*12</f>
        <v>0</v>
      </c>
      <c r="CN120" s="665">
        <f t="shared" ref="CN120:CN126" si="405">CM120/655.957</f>
        <v>0</v>
      </c>
      <c r="CO120" s="663"/>
    </row>
    <row r="121" spans="1:93" s="647" customFormat="1" ht="30" customHeight="1" thickBot="1" x14ac:dyDescent="0.35">
      <c r="A121" s="729">
        <v>114</v>
      </c>
      <c r="B121" s="582"/>
      <c r="C121" s="623"/>
      <c r="D121" s="624"/>
      <c r="E121" s="624"/>
      <c r="F121" s="625"/>
      <c r="G121" s="626"/>
      <c r="H121" s="627">
        <v>0</v>
      </c>
      <c r="I121" s="588">
        <v>0</v>
      </c>
      <c r="J121" s="628"/>
      <c r="K121" s="629"/>
      <c r="L121" s="630">
        <v>1</v>
      </c>
      <c r="M121" s="631">
        <v>84343</v>
      </c>
      <c r="N121" s="632"/>
      <c r="O121" s="632">
        <f t="shared" si="379"/>
        <v>0</v>
      </c>
      <c r="P121" s="633"/>
      <c r="Q121" s="634"/>
      <c r="R121" s="634"/>
      <c r="S121" s="634"/>
      <c r="T121" s="634"/>
      <c r="U121" s="634"/>
      <c r="V121" s="634"/>
      <c r="W121" s="634"/>
      <c r="X121" s="634"/>
      <c r="Y121" s="557">
        <f t="shared" si="373"/>
        <v>0</v>
      </c>
      <c r="Z121" s="557">
        <f t="shared" si="374"/>
        <v>0</v>
      </c>
      <c r="AA121" s="557">
        <f t="shared" si="375"/>
        <v>0</v>
      </c>
      <c r="AB121" s="634"/>
      <c r="AC121" s="634"/>
      <c r="AD121" s="634"/>
      <c r="AE121" s="634"/>
      <c r="AF121" s="634"/>
      <c r="AG121" s="634"/>
      <c r="AH121" s="635"/>
      <c r="AI121" s="636">
        <f t="shared" si="380"/>
        <v>0</v>
      </c>
      <c r="AJ121" s="637">
        <f t="shared" si="381"/>
        <v>0</v>
      </c>
      <c r="AK121" s="638"/>
      <c r="AL121" s="639">
        <f t="shared" si="382"/>
        <v>0</v>
      </c>
      <c r="AM121" s="640"/>
      <c r="AN121" s="641">
        <f t="shared" si="383"/>
        <v>0</v>
      </c>
      <c r="AO121" s="642">
        <f t="shared" si="384"/>
        <v>0</v>
      </c>
      <c r="AP121" s="643">
        <f t="shared" si="385"/>
        <v>0</v>
      </c>
      <c r="AQ121" s="644">
        <f t="shared" si="386"/>
        <v>0</v>
      </c>
      <c r="AR121" s="644">
        <f t="shared" si="387"/>
        <v>0</v>
      </c>
      <c r="AS121" s="644">
        <f t="shared" si="388"/>
        <v>0</v>
      </c>
      <c r="AT121" s="644"/>
      <c r="AU121" s="645"/>
      <c r="AV121" s="644">
        <f t="shared" si="389"/>
        <v>0</v>
      </c>
      <c r="AW121" s="646"/>
      <c r="AX121" s="637">
        <f t="shared" si="390"/>
        <v>0</v>
      </c>
      <c r="AY121" s="637">
        <f t="shared" si="391"/>
        <v>0</v>
      </c>
      <c r="BA121" s="564">
        <v>1</v>
      </c>
      <c r="BB121" s="648"/>
      <c r="BC121" s="686">
        <f t="shared" si="376"/>
        <v>0</v>
      </c>
      <c r="BD121" s="687">
        <f t="shared" si="377"/>
        <v>0</v>
      </c>
      <c r="BE121" s="688">
        <f t="shared" si="378"/>
        <v>0</v>
      </c>
      <c r="BF121" s="731">
        <f t="shared" si="239"/>
        <v>-2500</v>
      </c>
      <c r="BG121" s="689"/>
      <c r="BH121" s="648"/>
      <c r="BI121" s="649"/>
      <c r="BJ121" s="649"/>
      <c r="BK121" s="650"/>
      <c r="BL121" s="650"/>
      <c r="BM121" s="388"/>
      <c r="BN121" s="388"/>
      <c r="BO121" s="565">
        <f t="shared" si="240"/>
        <v>0</v>
      </c>
      <c r="BP121" s="651"/>
      <c r="BQ121" s="649"/>
      <c r="BR121" s="652"/>
      <c r="BS121" s="653"/>
      <c r="BT121" s="652"/>
      <c r="BU121" s="678">
        <f t="shared" si="392"/>
        <v>0</v>
      </c>
      <c r="BV121" s="675">
        <f t="shared" si="393"/>
        <v>0</v>
      </c>
      <c r="BW121" s="646"/>
      <c r="BX121" s="654">
        <f t="shared" si="394"/>
        <v>0</v>
      </c>
      <c r="BY121" s="654">
        <f t="shared" si="395"/>
        <v>0</v>
      </c>
      <c r="BZ121" s="655">
        <f t="shared" si="396"/>
        <v>0</v>
      </c>
      <c r="CA121" s="655">
        <f t="shared" si="397"/>
        <v>0</v>
      </c>
      <c r="CC121" s="656">
        <f t="shared" si="398"/>
        <v>0</v>
      </c>
      <c r="CD121" s="657">
        <f t="shared" si="399"/>
        <v>0</v>
      </c>
      <c r="CE121" s="658"/>
      <c r="CF121" s="659">
        <f t="shared" si="400"/>
        <v>0</v>
      </c>
      <c r="CG121" s="660">
        <f t="shared" si="401"/>
        <v>0</v>
      </c>
      <c r="CJ121" s="661">
        <f t="shared" si="402"/>
        <v>0</v>
      </c>
      <c r="CK121" s="662">
        <f t="shared" si="403"/>
        <v>0</v>
      </c>
      <c r="CL121" s="663"/>
      <c r="CM121" s="664">
        <f t="shared" si="404"/>
        <v>0</v>
      </c>
      <c r="CN121" s="665">
        <f t="shared" si="405"/>
        <v>0</v>
      </c>
      <c r="CO121" s="663"/>
    </row>
    <row r="122" spans="1:93" s="647" customFormat="1" ht="30" customHeight="1" thickBot="1" x14ac:dyDescent="0.35">
      <c r="A122" s="729">
        <v>115</v>
      </c>
      <c r="B122" s="582"/>
      <c r="C122" s="623"/>
      <c r="D122" s="624"/>
      <c r="E122" s="624"/>
      <c r="F122" s="625"/>
      <c r="G122" s="626"/>
      <c r="H122" s="627">
        <v>0</v>
      </c>
      <c r="I122" s="588">
        <v>0</v>
      </c>
      <c r="J122" s="628"/>
      <c r="K122" s="629"/>
      <c r="L122" s="630">
        <v>1</v>
      </c>
      <c r="M122" s="631">
        <v>84343</v>
      </c>
      <c r="N122" s="632"/>
      <c r="O122" s="632">
        <f t="shared" si="379"/>
        <v>0</v>
      </c>
      <c r="P122" s="633"/>
      <c r="Q122" s="634"/>
      <c r="R122" s="634"/>
      <c r="S122" s="634"/>
      <c r="T122" s="634"/>
      <c r="U122" s="634"/>
      <c r="V122" s="634"/>
      <c r="W122" s="634"/>
      <c r="X122" s="634"/>
      <c r="Y122" s="557">
        <f t="shared" si="373"/>
        <v>0</v>
      </c>
      <c r="Z122" s="557">
        <f t="shared" si="374"/>
        <v>0</v>
      </c>
      <c r="AA122" s="557">
        <f t="shared" si="375"/>
        <v>0</v>
      </c>
      <c r="AB122" s="634"/>
      <c r="AC122" s="634"/>
      <c r="AD122" s="634"/>
      <c r="AE122" s="634"/>
      <c r="AF122" s="634"/>
      <c r="AG122" s="634"/>
      <c r="AH122" s="635"/>
      <c r="AI122" s="636">
        <f t="shared" si="380"/>
        <v>0</v>
      </c>
      <c r="AJ122" s="637">
        <f t="shared" si="381"/>
        <v>0</v>
      </c>
      <c r="AK122" s="638"/>
      <c r="AL122" s="639">
        <f t="shared" si="382"/>
        <v>0</v>
      </c>
      <c r="AM122" s="640"/>
      <c r="AN122" s="641">
        <f t="shared" si="383"/>
        <v>0</v>
      </c>
      <c r="AO122" s="642">
        <f t="shared" si="384"/>
        <v>0</v>
      </c>
      <c r="AP122" s="643">
        <f t="shared" si="385"/>
        <v>0</v>
      </c>
      <c r="AQ122" s="644">
        <f t="shared" si="386"/>
        <v>0</v>
      </c>
      <c r="AR122" s="644">
        <f t="shared" si="387"/>
        <v>0</v>
      </c>
      <c r="AS122" s="644">
        <f t="shared" si="388"/>
        <v>0</v>
      </c>
      <c r="AT122" s="644"/>
      <c r="AU122" s="645"/>
      <c r="AV122" s="644">
        <f t="shared" si="389"/>
        <v>0</v>
      </c>
      <c r="AW122" s="646"/>
      <c r="AX122" s="637">
        <f t="shared" si="390"/>
        <v>0</v>
      </c>
      <c r="AY122" s="637">
        <f t="shared" si="391"/>
        <v>0</v>
      </c>
      <c r="BA122" s="564">
        <v>1</v>
      </c>
      <c r="BB122" s="648"/>
      <c r="BC122" s="686">
        <f t="shared" si="376"/>
        <v>0</v>
      </c>
      <c r="BD122" s="687">
        <f t="shared" si="377"/>
        <v>0</v>
      </c>
      <c r="BE122" s="688">
        <f t="shared" si="378"/>
        <v>0</v>
      </c>
      <c r="BF122" s="731">
        <f t="shared" si="239"/>
        <v>-2500</v>
      </c>
      <c r="BG122" s="689"/>
      <c r="BH122" s="648"/>
      <c r="BI122" s="649"/>
      <c r="BJ122" s="649"/>
      <c r="BK122" s="650"/>
      <c r="BL122" s="650"/>
      <c r="BM122" s="388"/>
      <c r="BN122" s="388"/>
      <c r="BO122" s="565">
        <f t="shared" si="240"/>
        <v>0</v>
      </c>
      <c r="BP122" s="651"/>
      <c r="BQ122" s="649"/>
      <c r="BR122" s="652"/>
      <c r="BS122" s="653"/>
      <c r="BT122" s="652"/>
      <c r="BU122" s="678">
        <f t="shared" si="392"/>
        <v>0</v>
      </c>
      <c r="BV122" s="675">
        <f t="shared" si="393"/>
        <v>0</v>
      </c>
      <c r="BW122" s="646"/>
      <c r="BX122" s="654">
        <f t="shared" si="394"/>
        <v>0</v>
      </c>
      <c r="BY122" s="654">
        <f t="shared" si="395"/>
        <v>0</v>
      </c>
      <c r="BZ122" s="655">
        <f t="shared" si="396"/>
        <v>0</v>
      </c>
      <c r="CA122" s="655">
        <f t="shared" si="397"/>
        <v>0</v>
      </c>
      <c r="CC122" s="656">
        <f t="shared" si="398"/>
        <v>0</v>
      </c>
      <c r="CD122" s="657">
        <f t="shared" si="399"/>
        <v>0</v>
      </c>
      <c r="CE122" s="658"/>
      <c r="CF122" s="659">
        <f t="shared" si="400"/>
        <v>0</v>
      </c>
      <c r="CG122" s="660">
        <f t="shared" si="401"/>
        <v>0</v>
      </c>
      <c r="CJ122" s="661">
        <f t="shared" si="402"/>
        <v>0</v>
      </c>
      <c r="CK122" s="662">
        <f t="shared" si="403"/>
        <v>0</v>
      </c>
      <c r="CL122" s="663"/>
      <c r="CM122" s="664">
        <f t="shared" si="404"/>
        <v>0</v>
      </c>
      <c r="CN122" s="665">
        <f t="shared" si="405"/>
        <v>0</v>
      </c>
      <c r="CO122" s="663"/>
    </row>
    <row r="123" spans="1:93" s="647" customFormat="1" ht="30" customHeight="1" thickBot="1" x14ac:dyDescent="0.35">
      <c r="A123" s="729">
        <v>116</v>
      </c>
      <c r="B123" s="582"/>
      <c r="C123" s="623"/>
      <c r="D123" s="624"/>
      <c r="E123" s="624"/>
      <c r="F123" s="625"/>
      <c r="G123" s="626"/>
      <c r="H123" s="627">
        <v>0</v>
      </c>
      <c r="I123" s="588">
        <v>0</v>
      </c>
      <c r="J123" s="628"/>
      <c r="K123" s="629"/>
      <c r="L123" s="630">
        <v>1</v>
      </c>
      <c r="M123" s="631">
        <v>84343</v>
      </c>
      <c r="N123" s="632"/>
      <c r="O123" s="632">
        <f t="shared" si="379"/>
        <v>0</v>
      </c>
      <c r="P123" s="633"/>
      <c r="Q123" s="634"/>
      <c r="R123" s="634"/>
      <c r="S123" s="634"/>
      <c r="T123" s="634"/>
      <c r="U123" s="634"/>
      <c r="V123" s="634"/>
      <c r="W123" s="634"/>
      <c r="X123" s="634"/>
      <c r="Y123" s="557">
        <f t="shared" si="373"/>
        <v>0</v>
      </c>
      <c r="Z123" s="557">
        <f t="shared" si="374"/>
        <v>0</v>
      </c>
      <c r="AA123" s="557">
        <f t="shared" si="375"/>
        <v>0</v>
      </c>
      <c r="AB123" s="634"/>
      <c r="AC123" s="634"/>
      <c r="AD123" s="634"/>
      <c r="AE123" s="634"/>
      <c r="AF123" s="634"/>
      <c r="AG123" s="634"/>
      <c r="AH123" s="635"/>
      <c r="AI123" s="636">
        <f t="shared" si="380"/>
        <v>0</v>
      </c>
      <c r="AJ123" s="637">
        <f t="shared" si="381"/>
        <v>0</v>
      </c>
      <c r="AK123" s="638"/>
      <c r="AL123" s="639">
        <f t="shared" si="382"/>
        <v>0</v>
      </c>
      <c r="AM123" s="640"/>
      <c r="AN123" s="641">
        <f t="shared" si="383"/>
        <v>0</v>
      </c>
      <c r="AO123" s="642">
        <f t="shared" si="384"/>
        <v>0</v>
      </c>
      <c r="AP123" s="643">
        <f t="shared" si="385"/>
        <v>0</v>
      </c>
      <c r="AQ123" s="644">
        <f t="shared" si="386"/>
        <v>0</v>
      </c>
      <c r="AR123" s="644">
        <f t="shared" si="387"/>
        <v>0</v>
      </c>
      <c r="AS123" s="644">
        <f t="shared" si="388"/>
        <v>0</v>
      </c>
      <c r="AT123" s="644"/>
      <c r="AU123" s="645"/>
      <c r="AV123" s="644">
        <f t="shared" si="389"/>
        <v>0</v>
      </c>
      <c r="AW123" s="646"/>
      <c r="AX123" s="637">
        <f t="shared" si="390"/>
        <v>0</v>
      </c>
      <c r="AY123" s="637">
        <f t="shared" si="391"/>
        <v>0</v>
      </c>
      <c r="BA123" s="564">
        <v>1</v>
      </c>
      <c r="BB123" s="648"/>
      <c r="BC123" s="686">
        <f t="shared" si="376"/>
        <v>0</v>
      </c>
      <c r="BD123" s="687">
        <f t="shared" si="377"/>
        <v>0</v>
      </c>
      <c r="BE123" s="688">
        <f t="shared" si="378"/>
        <v>0</v>
      </c>
      <c r="BF123" s="731">
        <f t="shared" si="239"/>
        <v>-2500</v>
      </c>
      <c r="BG123" s="689"/>
      <c r="BH123" s="648"/>
      <c r="BI123" s="649"/>
      <c r="BJ123" s="649"/>
      <c r="BK123" s="650"/>
      <c r="BL123" s="650"/>
      <c r="BM123" s="388"/>
      <c r="BN123" s="388"/>
      <c r="BO123" s="565">
        <f t="shared" si="240"/>
        <v>0</v>
      </c>
      <c r="BP123" s="651"/>
      <c r="BQ123" s="649"/>
      <c r="BR123" s="652"/>
      <c r="BS123" s="653"/>
      <c r="BT123" s="652"/>
      <c r="BU123" s="678">
        <f t="shared" si="392"/>
        <v>0</v>
      </c>
      <c r="BV123" s="675">
        <f t="shared" si="393"/>
        <v>0</v>
      </c>
      <c r="BW123" s="646"/>
      <c r="BX123" s="654">
        <f t="shared" si="394"/>
        <v>0</v>
      </c>
      <c r="BY123" s="654">
        <f t="shared" si="395"/>
        <v>0</v>
      </c>
      <c r="BZ123" s="655">
        <f t="shared" si="396"/>
        <v>0</v>
      </c>
      <c r="CA123" s="655">
        <f t="shared" si="397"/>
        <v>0</v>
      </c>
      <c r="CC123" s="656">
        <f t="shared" si="398"/>
        <v>0</v>
      </c>
      <c r="CD123" s="657">
        <f t="shared" si="399"/>
        <v>0</v>
      </c>
      <c r="CE123" s="658"/>
      <c r="CF123" s="659">
        <f t="shared" si="400"/>
        <v>0</v>
      </c>
      <c r="CG123" s="660">
        <f t="shared" si="401"/>
        <v>0</v>
      </c>
      <c r="CJ123" s="661">
        <f t="shared" si="402"/>
        <v>0</v>
      </c>
      <c r="CK123" s="662">
        <f t="shared" si="403"/>
        <v>0</v>
      </c>
      <c r="CL123" s="663"/>
      <c r="CM123" s="664">
        <f t="shared" si="404"/>
        <v>0</v>
      </c>
      <c r="CN123" s="665">
        <f t="shared" si="405"/>
        <v>0</v>
      </c>
      <c r="CO123" s="663"/>
    </row>
    <row r="124" spans="1:93" s="647" customFormat="1" ht="30" customHeight="1" thickBot="1" x14ac:dyDescent="0.35">
      <c r="A124" s="729">
        <v>117</v>
      </c>
      <c r="B124" s="582"/>
      <c r="C124" s="623"/>
      <c r="D124" s="624"/>
      <c r="E124" s="624"/>
      <c r="F124" s="625"/>
      <c r="G124" s="626"/>
      <c r="H124" s="627">
        <v>0</v>
      </c>
      <c r="I124" s="588">
        <v>0</v>
      </c>
      <c r="J124" s="628"/>
      <c r="K124" s="629"/>
      <c r="L124" s="630">
        <v>1</v>
      </c>
      <c r="M124" s="631">
        <v>84343</v>
      </c>
      <c r="N124" s="632"/>
      <c r="O124" s="632">
        <f t="shared" si="379"/>
        <v>0</v>
      </c>
      <c r="P124" s="633"/>
      <c r="Q124" s="634"/>
      <c r="R124" s="634"/>
      <c r="S124" s="634"/>
      <c r="T124" s="634"/>
      <c r="U124" s="634"/>
      <c r="V124" s="634"/>
      <c r="W124" s="634"/>
      <c r="X124" s="634"/>
      <c r="Y124" s="557">
        <f t="shared" si="373"/>
        <v>0</v>
      </c>
      <c r="Z124" s="557">
        <f t="shared" si="374"/>
        <v>0</v>
      </c>
      <c r="AA124" s="557">
        <f t="shared" si="375"/>
        <v>0</v>
      </c>
      <c r="AB124" s="634"/>
      <c r="AC124" s="634"/>
      <c r="AD124" s="634"/>
      <c r="AE124" s="634"/>
      <c r="AF124" s="634"/>
      <c r="AG124" s="634"/>
      <c r="AH124" s="635"/>
      <c r="AI124" s="636">
        <f t="shared" si="380"/>
        <v>0</v>
      </c>
      <c r="AJ124" s="637">
        <f t="shared" si="381"/>
        <v>0</v>
      </c>
      <c r="AK124" s="638"/>
      <c r="AL124" s="639">
        <f t="shared" si="382"/>
        <v>0</v>
      </c>
      <c r="AM124" s="640"/>
      <c r="AN124" s="641">
        <f t="shared" si="383"/>
        <v>0</v>
      </c>
      <c r="AO124" s="642">
        <f t="shared" si="384"/>
        <v>0</v>
      </c>
      <c r="AP124" s="643">
        <f t="shared" si="385"/>
        <v>0</v>
      </c>
      <c r="AQ124" s="644">
        <f t="shared" si="386"/>
        <v>0</v>
      </c>
      <c r="AR124" s="644">
        <f t="shared" si="387"/>
        <v>0</v>
      </c>
      <c r="AS124" s="644">
        <f t="shared" si="388"/>
        <v>0</v>
      </c>
      <c r="AT124" s="644"/>
      <c r="AU124" s="645"/>
      <c r="AV124" s="644">
        <f t="shared" si="389"/>
        <v>0</v>
      </c>
      <c r="AW124" s="646"/>
      <c r="AX124" s="637">
        <f t="shared" si="390"/>
        <v>0</v>
      </c>
      <c r="AY124" s="637">
        <f t="shared" si="391"/>
        <v>0</v>
      </c>
      <c r="BA124" s="564">
        <v>1</v>
      </c>
      <c r="BB124" s="648"/>
      <c r="BC124" s="686">
        <f t="shared" si="376"/>
        <v>0</v>
      </c>
      <c r="BD124" s="687">
        <f t="shared" si="377"/>
        <v>0</v>
      </c>
      <c r="BE124" s="688">
        <f t="shared" si="378"/>
        <v>0</v>
      </c>
      <c r="BF124" s="731">
        <f t="shared" si="239"/>
        <v>-2500</v>
      </c>
      <c r="BG124" s="689"/>
      <c r="BH124" s="648"/>
      <c r="BI124" s="649"/>
      <c r="BJ124" s="649"/>
      <c r="BK124" s="650"/>
      <c r="BL124" s="650"/>
      <c r="BM124" s="388"/>
      <c r="BN124" s="388"/>
      <c r="BO124" s="565">
        <f t="shared" si="240"/>
        <v>0</v>
      </c>
      <c r="BP124" s="651"/>
      <c r="BQ124" s="649"/>
      <c r="BR124" s="652"/>
      <c r="BS124" s="653"/>
      <c r="BT124" s="652"/>
      <c r="BU124" s="678">
        <f t="shared" si="392"/>
        <v>0</v>
      </c>
      <c r="BV124" s="675">
        <f t="shared" si="393"/>
        <v>0</v>
      </c>
      <c r="BW124" s="646"/>
      <c r="BX124" s="654">
        <f t="shared" si="394"/>
        <v>0</v>
      </c>
      <c r="BY124" s="654">
        <f t="shared" si="395"/>
        <v>0</v>
      </c>
      <c r="BZ124" s="655">
        <f t="shared" si="396"/>
        <v>0</v>
      </c>
      <c r="CA124" s="655">
        <f t="shared" si="397"/>
        <v>0</v>
      </c>
      <c r="CC124" s="656">
        <f t="shared" si="398"/>
        <v>0</v>
      </c>
      <c r="CD124" s="657">
        <f t="shared" si="399"/>
        <v>0</v>
      </c>
      <c r="CE124" s="658"/>
      <c r="CF124" s="659">
        <f t="shared" si="400"/>
        <v>0</v>
      </c>
      <c r="CG124" s="660">
        <f t="shared" si="401"/>
        <v>0</v>
      </c>
      <c r="CJ124" s="661">
        <f t="shared" si="402"/>
        <v>0</v>
      </c>
      <c r="CK124" s="662">
        <f t="shared" si="403"/>
        <v>0</v>
      </c>
      <c r="CL124" s="663"/>
      <c r="CM124" s="664">
        <f t="shared" si="404"/>
        <v>0</v>
      </c>
      <c r="CN124" s="665">
        <f t="shared" si="405"/>
        <v>0</v>
      </c>
      <c r="CO124" s="663"/>
    </row>
    <row r="125" spans="1:93" s="647" customFormat="1" ht="30" customHeight="1" thickBot="1" x14ac:dyDescent="0.35">
      <c r="A125" s="729">
        <v>118</v>
      </c>
      <c r="B125" s="582"/>
      <c r="C125" s="623"/>
      <c r="D125" s="624"/>
      <c r="E125" s="624"/>
      <c r="F125" s="625"/>
      <c r="G125" s="626"/>
      <c r="H125" s="627">
        <v>0</v>
      </c>
      <c r="I125" s="588">
        <v>0</v>
      </c>
      <c r="J125" s="628"/>
      <c r="K125" s="629"/>
      <c r="L125" s="630">
        <v>1</v>
      </c>
      <c r="M125" s="631">
        <v>84343</v>
      </c>
      <c r="N125" s="632"/>
      <c r="O125" s="632">
        <f t="shared" si="379"/>
        <v>0</v>
      </c>
      <c r="P125" s="633"/>
      <c r="Q125" s="634"/>
      <c r="R125" s="634"/>
      <c r="S125" s="634"/>
      <c r="T125" s="634"/>
      <c r="U125" s="634"/>
      <c r="V125" s="634"/>
      <c r="W125" s="634"/>
      <c r="X125" s="634"/>
      <c r="Y125" s="557">
        <f t="shared" si="373"/>
        <v>0</v>
      </c>
      <c r="Z125" s="557">
        <f t="shared" si="374"/>
        <v>0</v>
      </c>
      <c r="AA125" s="557">
        <f t="shared" si="375"/>
        <v>0</v>
      </c>
      <c r="AB125" s="634"/>
      <c r="AC125" s="634"/>
      <c r="AD125" s="634"/>
      <c r="AE125" s="634"/>
      <c r="AF125" s="634"/>
      <c r="AG125" s="634"/>
      <c r="AH125" s="635"/>
      <c r="AI125" s="636">
        <f t="shared" si="380"/>
        <v>0</v>
      </c>
      <c r="AJ125" s="637">
        <f t="shared" si="381"/>
        <v>0</v>
      </c>
      <c r="AK125" s="638"/>
      <c r="AL125" s="639">
        <f t="shared" si="382"/>
        <v>0</v>
      </c>
      <c r="AM125" s="640"/>
      <c r="AN125" s="641">
        <f t="shared" si="383"/>
        <v>0</v>
      </c>
      <c r="AO125" s="642">
        <f t="shared" si="384"/>
        <v>0</v>
      </c>
      <c r="AP125" s="643">
        <f t="shared" si="385"/>
        <v>0</v>
      </c>
      <c r="AQ125" s="644">
        <f t="shared" si="386"/>
        <v>0</v>
      </c>
      <c r="AR125" s="644">
        <f t="shared" si="387"/>
        <v>0</v>
      </c>
      <c r="AS125" s="644">
        <f t="shared" si="388"/>
        <v>0</v>
      </c>
      <c r="AT125" s="644"/>
      <c r="AU125" s="645"/>
      <c r="AV125" s="644">
        <f t="shared" si="389"/>
        <v>0</v>
      </c>
      <c r="AW125" s="646"/>
      <c r="AX125" s="637">
        <f t="shared" si="390"/>
        <v>0</v>
      </c>
      <c r="AY125" s="637">
        <f t="shared" si="391"/>
        <v>0</v>
      </c>
      <c r="BA125" s="564">
        <v>1</v>
      </c>
      <c r="BB125" s="648"/>
      <c r="BC125" s="686">
        <f t="shared" si="376"/>
        <v>0</v>
      </c>
      <c r="BD125" s="687">
        <f t="shared" si="377"/>
        <v>0</v>
      </c>
      <c r="BE125" s="688">
        <f t="shared" si="378"/>
        <v>0</v>
      </c>
      <c r="BF125" s="731">
        <f t="shared" si="239"/>
        <v>-2500</v>
      </c>
      <c r="BG125" s="689"/>
      <c r="BH125" s="648"/>
      <c r="BI125" s="649"/>
      <c r="BJ125" s="649"/>
      <c r="BK125" s="650"/>
      <c r="BL125" s="650"/>
      <c r="BM125" s="388"/>
      <c r="BN125" s="388"/>
      <c r="BO125" s="565">
        <f t="shared" si="240"/>
        <v>0</v>
      </c>
      <c r="BP125" s="651"/>
      <c r="BQ125" s="649"/>
      <c r="BR125" s="652"/>
      <c r="BS125" s="653"/>
      <c r="BT125" s="652"/>
      <c r="BU125" s="678">
        <f t="shared" si="392"/>
        <v>0</v>
      </c>
      <c r="BV125" s="675">
        <f t="shared" si="393"/>
        <v>0</v>
      </c>
      <c r="BW125" s="646"/>
      <c r="BX125" s="654">
        <f t="shared" si="394"/>
        <v>0</v>
      </c>
      <c r="BY125" s="654">
        <f t="shared" si="395"/>
        <v>0</v>
      </c>
      <c r="BZ125" s="655">
        <f t="shared" si="396"/>
        <v>0</v>
      </c>
      <c r="CA125" s="655">
        <f t="shared" si="397"/>
        <v>0</v>
      </c>
      <c r="CC125" s="656">
        <f t="shared" si="398"/>
        <v>0</v>
      </c>
      <c r="CD125" s="657">
        <f t="shared" si="399"/>
        <v>0</v>
      </c>
      <c r="CE125" s="658"/>
      <c r="CF125" s="659">
        <f t="shared" si="400"/>
        <v>0</v>
      </c>
      <c r="CG125" s="660">
        <f t="shared" si="401"/>
        <v>0</v>
      </c>
      <c r="CJ125" s="661">
        <f t="shared" si="402"/>
        <v>0</v>
      </c>
      <c r="CK125" s="662">
        <f t="shared" si="403"/>
        <v>0</v>
      </c>
      <c r="CL125" s="663"/>
      <c r="CM125" s="664">
        <f t="shared" si="404"/>
        <v>0</v>
      </c>
      <c r="CN125" s="665">
        <f t="shared" si="405"/>
        <v>0</v>
      </c>
      <c r="CO125" s="663"/>
    </row>
    <row r="126" spans="1:93" s="647" customFormat="1" ht="30" customHeight="1" thickBot="1" x14ac:dyDescent="0.35">
      <c r="A126" s="729">
        <v>119</v>
      </c>
      <c r="B126" s="582"/>
      <c r="C126" s="623"/>
      <c r="D126" s="624"/>
      <c r="E126" s="624"/>
      <c r="F126" s="625"/>
      <c r="G126" s="626"/>
      <c r="H126" s="627">
        <v>0</v>
      </c>
      <c r="I126" s="588">
        <v>0</v>
      </c>
      <c r="J126" s="628"/>
      <c r="K126" s="629"/>
      <c r="L126" s="630">
        <v>1</v>
      </c>
      <c r="M126" s="631">
        <v>84343</v>
      </c>
      <c r="N126" s="632"/>
      <c r="O126" s="632">
        <f t="shared" si="379"/>
        <v>0</v>
      </c>
      <c r="P126" s="633"/>
      <c r="Q126" s="634"/>
      <c r="R126" s="634"/>
      <c r="S126" s="634"/>
      <c r="T126" s="634"/>
      <c r="U126" s="634"/>
      <c r="V126" s="634"/>
      <c r="W126" s="634"/>
      <c r="X126" s="634"/>
      <c r="Y126" s="557">
        <f t="shared" si="373"/>
        <v>0</v>
      </c>
      <c r="Z126" s="557">
        <f t="shared" si="374"/>
        <v>0</v>
      </c>
      <c r="AA126" s="557">
        <f t="shared" si="375"/>
        <v>0</v>
      </c>
      <c r="AB126" s="634"/>
      <c r="AC126" s="634"/>
      <c r="AD126" s="634"/>
      <c r="AE126" s="634"/>
      <c r="AF126" s="634"/>
      <c r="AG126" s="634"/>
      <c r="AH126" s="635"/>
      <c r="AI126" s="636">
        <f t="shared" si="380"/>
        <v>0</v>
      </c>
      <c r="AJ126" s="637">
        <f t="shared" si="381"/>
        <v>0</v>
      </c>
      <c r="AK126" s="638"/>
      <c r="AL126" s="639">
        <f t="shared" si="382"/>
        <v>0</v>
      </c>
      <c r="AM126" s="640"/>
      <c r="AN126" s="641">
        <f t="shared" si="383"/>
        <v>0</v>
      </c>
      <c r="AO126" s="642">
        <f t="shared" si="384"/>
        <v>0</v>
      </c>
      <c r="AP126" s="643">
        <f t="shared" si="385"/>
        <v>0</v>
      </c>
      <c r="AQ126" s="644">
        <f t="shared" si="386"/>
        <v>0</v>
      </c>
      <c r="AR126" s="644">
        <f t="shared" si="387"/>
        <v>0</v>
      </c>
      <c r="AS126" s="644">
        <f t="shared" si="388"/>
        <v>0</v>
      </c>
      <c r="AT126" s="644"/>
      <c r="AU126" s="645"/>
      <c r="AV126" s="644">
        <f t="shared" si="389"/>
        <v>0</v>
      </c>
      <c r="AW126" s="646"/>
      <c r="AX126" s="637">
        <f t="shared" si="390"/>
        <v>0</v>
      </c>
      <c r="AY126" s="637">
        <f t="shared" si="391"/>
        <v>0</v>
      </c>
      <c r="BA126" s="564">
        <v>1</v>
      </c>
      <c r="BB126" s="648"/>
      <c r="BC126" s="686">
        <f t="shared" si="376"/>
        <v>0</v>
      </c>
      <c r="BD126" s="687">
        <f t="shared" si="377"/>
        <v>0</v>
      </c>
      <c r="BE126" s="688">
        <f t="shared" si="378"/>
        <v>0</v>
      </c>
      <c r="BF126" s="731">
        <f t="shared" si="239"/>
        <v>-2500</v>
      </c>
      <c r="BG126" s="689"/>
      <c r="BH126" s="648"/>
      <c r="BI126" s="649"/>
      <c r="BJ126" s="649"/>
      <c r="BK126" s="650"/>
      <c r="BL126" s="650"/>
      <c r="BM126" s="388"/>
      <c r="BN126" s="388"/>
      <c r="BO126" s="565">
        <f t="shared" si="240"/>
        <v>0</v>
      </c>
      <c r="BP126" s="651"/>
      <c r="BQ126" s="649"/>
      <c r="BR126" s="652"/>
      <c r="BS126" s="653"/>
      <c r="BT126" s="652"/>
      <c r="BU126" s="678">
        <f t="shared" si="392"/>
        <v>0</v>
      </c>
      <c r="BV126" s="675">
        <f t="shared" si="393"/>
        <v>0</v>
      </c>
      <c r="BW126" s="646"/>
      <c r="BX126" s="654">
        <f t="shared" si="394"/>
        <v>0</v>
      </c>
      <c r="BY126" s="654">
        <f t="shared" si="395"/>
        <v>0</v>
      </c>
      <c r="BZ126" s="655">
        <f t="shared" si="396"/>
        <v>0</v>
      </c>
      <c r="CA126" s="655">
        <f t="shared" si="397"/>
        <v>0</v>
      </c>
      <c r="CC126" s="656">
        <f t="shared" si="398"/>
        <v>0</v>
      </c>
      <c r="CD126" s="657">
        <f t="shared" si="399"/>
        <v>0</v>
      </c>
      <c r="CE126" s="658"/>
      <c r="CF126" s="659">
        <f t="shared" si="400"/>
        <v>0</v>
      </c>
      <c r="CG126" s="660">
        <f t="shared" si="401"/>
        <v>0</v>
      </c>
      <c r="CJ126" s="661">
        <f t="shared" si="402"/>
        <v>0</v>
      </c>
      <c r="CK126" s="662">
        <f t="shared" si="403"/>
        <v>0</v>
      </c>
      <c r="CL126" s="663"/>
      <c r="CM126" s="664">
        <f t="shared" si="404"/>
        <v>0</v>
      </c>
      <c r="CN126" s="665">
        <f t="shared" si="405"/>
        <v>0</v>
      </c>
      <c r="CO126" s="663"/>
    </row>
    <row r="127" spans="1:93" s="647" customFormat="1" ht="30" customHeight="1" thickBot="1" x14ac:dyDescent="0.35">
      <c r="A127" s="729">
        <v>120</v>
      </c>
      <c r="B127" s="582"/>
      <c r="C127" s="623"/>
      <c r="D127" s="624"/>
      <c r="E127" s="624"/>
      <c r="F127" s="625"/>
      <c r="G127" s="626"/>
      <c r="H127" s="627">
        <v>0</v>
      </c>
      <c r="I127" s="588">
        <v>0</v>
      </c>
      <c r="J127" s="628"/>
      <c r="K127" s="629"/>
      <c r="L127" s="630">
        <v>1</v>
      </c>
      <c r="M127" s="631">
        <v>84343</v>
      </c>
      <c r="N127" s="632"/>
      <c r="O127" s="632">
        <f>N127/655.957</f>
        <v>0</v>
      </c>
      <c r="P127" s="633"/>
      <c r="Q127" s="634"/>
      <c r="R127" s="634"/>
      <c r="S127" s="634"/>
      <c r="T127" s="634"/>
      <c r="U127" s="634"/>
      <c r="V127" s="634"/>
      <c r="W127" s="634"/>
      <c r="X127" s="634"/>
      <c r="Y127" s="557">
        <f t="shared" si="373"/>
        <v>0</v>
      </c>
      <c r="Z127" s="557">
        <f t="shared" si="374"/>
        <v>0</v>
      </c>
      <c r="AA127" s="557">
        <f t="shared" si="375"/>
        <v>0</v>
      </c>
      <c r="AB127" s="634"/>
      <c r="AC127" s="634"/>
      <c r="AD127" s="634"/>
      <c r="AE127" s="634"/>
      <c r="AF127" s="634"/>
      <c r="AG127" s="634"/>
      <c r="AH127" s="635"/>
      <c r="AI127" s="636">
        <f>SUM(N127,Q127:AG127)*L127</f>
        <v>0</v>
      </c>
      <c r="AJ127" s="637">
        <f>AI127/655.957</f>
        <v>0</v>
      </c>
      <c r="AK127" s="638"/>
      <c r="AL127" s="639">
        <f>IF(AI127&gt;1200000,48000,AI127*0.04)</f>
        <v>0</v>
      </c>
      <c r="AM127" s="640"/>
      <c r="AN127" s="641">
        <f>IF(AI127&gt;1200000,96000,AI127*0.08)</f>
        <v>0</v>
      </c>
      <c r="AO127" s="642">
        <f>IF(AI127&gt;600000,600000*12.28%,AI127*12.28%)</f>
        <v>0</v>
      </c>
      <c r="AP127" s="643">
        <f>IF(AI127&gt;600000,600000*2.25%,AI127*2.25%)*0</f>
        <v>0</v>
      </c>
      <c r="AQ127" s="644">
        <f>AI127*4.5%</f>
        <v>0</v>
      </c>
      <c r="AR127" s="644">
        <f>AI127*3%</f>
        <v>0</v>
      </c>
      <c r="AS127" s="644">
        <f>AI127*10%*0</f>
        <v>0</v>
      </c>
      <c r="AT127" s="644"/>
      <c r="AU127" s="645"/>
      <c r="AV127" s="644">
        <f>SUM(AN127:AU127)</f>
        <v>0</v>
      </c>
      <c r="AW127" s="646"/>
      <c r="AX127" s="637">
        <f>AI127-AL127</f>
        <v>0</v>
      </c>
      <c r="AY127" s="637">
        <f>BC127/655.957</f>
        <v>0</v>
      </c>
      <c r="BA127" s="564">
        <v>1</v>
      </c>
      <c r="BB127" s="648"/>
      <c r="BC127" s="686">
        <f t="shared" si="376"/>
        <v>0</v>
      </c>
      <c r="BD127" s="687">
        <f t="shared" si="377"/>
        <v>0</v>
      </c>
      <c r="BE127" s="688">
        <f t="shared" si="378"/>
        <v>0</v>
      </c>
      <c r="BF127" s="731">
        <f t="shared" si="239"/>
        <v>-2500</v>
      </c>
      <c r="BG127" s="689"/>
      <c r="BH127" s="648"/>
      <c r="BI127" s="649"/>
      <c r="BJ127" s="649"/>
      <c r="BK127" s="650"/>
      <c r="BL127" s="650"/>
      <c r="BM127" s="388"/>
      <c r="BN127" s="388"/>
      <c r="BO127" s="565">
        <f t="shared" si="240"/>
        <v>0</v>
      </c>
      <c r="BP127" s="651"/>
      <c r="BQ127" s="649"/>
      <c r="BR127" s="652"/>
      <c r="BS127" s="653"/>
      <c r="BT127" s="652"/>
      <c r="BU127" s="678">
        <f>AX127-BE127+SUM(BI127:BQ127)-BS127-BG127</f>
        <v>0</v>
      </c>
      <c r="BV127" s="675">
        <f>+BU127/655.957</f>
        <v>0</v>
      </c>
      <c r="BW127" s="646"/>
      <c r="BX127" s="654">
        <f t="shared" si="394"/>
        <v>0</v>
      </c>
      <c r="BY127" s="654">
        <f>+BX127/655.957</f>
        <v>0</v>
      </c>
      <c r="BZ127" s="655">
        <f>(BX127/12)+BU127</f>
        <v>0</v>
      </c>
      <c r="CA127" s="655">
        <f>+BZ127/655.957</f>
        <v>0</v>
      </c>
      <c r="CC127" s="656">
        <f>((N127*13/12)*35%)/12</f>
        <v>0</v>
      </c>
      <c r="CD127" s="657">
        <f>+CC127/655.957</f>
        <v>0</v>
      </c>
      <c r="CE127" s="658"/>
      <c r="CF127" s="659">
        <f>AI127*0.02</f>
        <v>0</v>
      </c>
      <c r="CG127" s="660">
        <f>CF127/655.957</f>
        <v>0</v>
      </c>
      <c r="CJ127" s="661">
        <f>(AI127+AV127+CC127+CF127)*(13/12)+SUM(BI127:BQ127)</f>
        <v>0</v>
      </c>
      <c r="CK127" s="662">
        <f>CJ127/655.957</f>
        <v>0</v>
      </c>
      <c r="CL127" s="663"/>
      <c r="CM127" s="664">
        <f>CJ127*12</f>
        <v>0</v>
      </c>
      <c r="CN127" s="665">
        <f>CM127/655.957</f>
        <v>0</v>
      </c>
      <c r="CO127" s="663"/>
    </row>
    <row r="128" spans="1:93" s="434" customFormat="1" ht="30" customHeight="1" thickBot="1" x14ac:dyDescent="0.35">
      <c r="A128" s="547">
        <v>121</v>
      </c>
      <c r="B128" s="548"/>
      <c r="C128" s="549"/>
      <c r="D128" s="550"/>
      <c r="E128" s="550"/>
      <c r="F128" s="551"/>
      <c r="G128" s="437"/>
      <c r="H128" s="588">
        <v>0</v>
      </c>
      <c r="I128" s="588">
        <v>0</v>
      </c>
      <c r="J128" s="552"/>
      <c r="K128" s="553"/>
      <c r="L128" s="591">
        <v>1</v>
      </c>
      <c r="M128" s="554"/>
      <c r="N128" s="555"/>
      <c r="O128" s="555">
        <f>N128/655.957</f>
        <v>0</v>
      </c>
      <c r="P128" s="556"/>
      <c r="Q128" s="557"/>
      <c r="R128" s="557"/>
      <c r="S128" s="557"/>
      <c r="T128" s="557"/>
      <c r="U128" s="557"/>
      <c r="V128" s="557"/>
      <c r="W128" s="557"/>
      <c r="X128" s="557"/>
      <c r="Y128" s="557">
        <f>((N128+AB128)*10%)*0</f>
        <v>0</v>
      </c>
      <c r="Z128" s="557">
        <f>((O128+AC128)*25%)*0</f>
        <v>0</v>
      </c>
      <c r="AA128" s="557">
        <f>((P128+AD128)*50%)*0</f>
        <v>0</v>
      </c>
      <c r="AB128" s="557"/>
      <c r="AC128" s="557"/>
      <c r="AD128" s="557"/>
      <c r="AE128" s="557"/>
      <c r="AF128" s="557"/>
      <c r="AG128" s="557"/>
      <c r="AH128" s="558"/>
      <c r="AI128" s="559">
        <f>SUM(N128,Q128:AG128)*L128</f>
        <v>0</v>
      </c>
      <c r="AJ128" s="560">
        <f>AI128/655.957</f>
        <v>0</v>
      </c>
      <c r="AK128" s="561"/>
      <c r="AL128" s="545">
        <f>IF(AI128&gt;1200000,48000,AI128*0.04)</f>
        <v>0</v>
      </c>
      <c r="AM128" s="667"/>
      <c r="AN128" s="546">
        <f>IF(AI128&gt;1200000,96000,AI128*0.08)</f>
        <v>0</v>
      </c>
      <c r="AO128" s="562">
        <f>IF(AI128&gt;600000,600000*12.28%,AI128*12.28%)</f>
        <v>0</v>
      </c>
      <c r="AP128" s="562">
        <f>IF(AI128&gt;600000,600000*2.25%,AI128*2.25%)*0</f>
        <v>0</v>
      </c>
      <c r="AQ128" s="563">
        <f>AI128*4.5%</f>
        <v>0</v>
      </c>
      <c r="AR128" s="563">
        <f>AI128*3%</f>
        <v>0</v>
      </c>
      <c r="AS128" s="563">
        <f>AI128*10%*0</f>
        <v>0</v>
      </c>
      <c r="AT128" s="563"/>
      <c r="AU128" s="668"/>
      <c r="AV128" s="563">
        <f>SUM(AN128:AU128)</f>
        <v>0</v>
      </c>
      <c r="AW128" s="446"/>
      <c r="AX128" s="560">
        <f>AI128-AL128</f>
        <v>0</v>
      </c>
      <c r="AY128" s="560">
        <f>BC128/655.957</f>
        <v>0</v>
      </c>
      <c r="BA128" s="564">
        <v>1</v>
      </c>
      <c r="BB128" s="679"/>
      <c r="BC128" s="680">
        <f>((AI128*12)-(AL128*12))*80%</f>
        <v>0</v>
      </c>
      <c r="BD128" s="681">
        <f>BC128/BA128</f>
        <v>0</v>
      </c>
      <c r="BE128" s="682">
        <f>(IF(BD128&lt;464000,BA128*0.01*BD128,IF(BD128&lt;1000000,(4640+(BD128-464000)*0.1)*BA128,IF(BD128&lt;3000000,(4640+53600+(BD128-1000000)*0.25)*BA128,(4640+53600+500000+(BD128-3000000)*0.4)*BA128))))/12</f>
        <v>0</v>
      </c>
      <c r="BF128" s="731">
        <f t="shared" si="239"/>
        <v>-2500</v>
      </c>
      <c r="BG128" s="683"/>
      <c r="BH128" s="669"/>
      <c r="BI128" s="565"/>
      <c r="BJ128" s="388"/>
      <c r="BK128" s="607"/>
      <c r="BL128" s="388"/>
      <c r="BM128" s="388"/>
      <c r="BN128" s="388"/>
      <c r="BO128" s="565">
        <f t="shared" si="240"/>
        <v>0</v>
      </c>
      <c r="BP128" s="565"/>
      <c r="BQ128" s="565"/>
      <c r="BR128" s="670"/>
      <c r="BS128" s="583"/>
      <c r="BT128" s="671"/>
      <c r="BU128" s="676">
        <f>AX128-BE128+SUM(BI128:BQ128)-BS128-BG128</f>
        <v>0</v>
      </c>
      <c r="BV128" s="673">
        <f>+BU128/655.957</f>
        <v>0</v>
      </c>
      <c r="BW128" s="672"/>
      <c r="BX128" s="567">
        <f>(AI128-BI128-BJ128-BK128-BO128-BP128-BQ128)/12</f>
        <v>0</v>
      </c>
      <c r="BY128" s="567">
        <f>+BX128/655.957</f>
        <v>0</v>
      </c>
      <c r="BZ128" s="566">
        <f>(BX128/12)+BU128</f>
        <v>0</v>
      </c>
      <c r="CA128" s="566">
        <f>+BZ128/655.957</f>
        <v>0</v>
      </c>
      <c r="CC128" s="568">
        <f>((N128*13/12)*35%)/12</f>
        <v>0</v>
      </c>
      <c r="CD128" s="569">
        <f>+CC128/655.957</f>
        <v>0</v>
      </c>
      <c r="CE128" s="447"/>
      <c r="CF128" s="570">
        <f>AI128*0.02</f>
        <v>0</v>
      </c>
      <c r="CG128" s="571">
        <f>CF128/655.957</f>
        <v>0</v>
      </c>
      <c r="CJ128" s="572">
        <f>(AI128+AV128+CC128+CF128)*(13/12)+SUM(BI128:BQ128)</f>
        <v>0</v>
      </c>
      <c r="CK128" s="573">
        <f>CJ128/655.957</f>
        <v>0</v>
      </c>
      <c r="CL128" s="443"/>
      <c r="CM128" s="574">
        <f>CJ128*12</f>
        <v>0</v>
      </c>
      <c r="CN128" s="575">
        <f>CM128/655.957</f>
        <v>0</v>
      </c>
      <c r="CO128" s="443"/>
    </row>
    <row r="129" spans="1:93" s="387" customFormat="1" ht="30" customHeight="1" thickBot="1" x14ac:dyDescent="0.35">
      <c r="A129" s="547">
        <v>122</v>
      </c>
      <c r="B129" s="548"/>
      <c r="C129" s="584"/>
      <c r="D129" s="585"/>
      <c r="E129" s="585"/>
      <c r="F129" s="586"/>
      <c r="G129" s="587"/>
      <c r="H129" s="588">
        <v>0</v>
      </c>
      <c r="I129" s="588">
        <v>0</v>
      </c>
      <c r="J129" s="589"/>
      <c r="K129" s="590"/>
      <c r="L129" s="591">
        <v>1</v>
      </c>
      <c r="M129" s="592"/>
      <c r="N129" s="593"/>
      <c r="O129" s="593">
        <f>N129/655.957</f>
        <v>0</v>
      </c>
      <c r="P129" s="594"/>
      <c r="Q129" s="595"/>
      <c r="R129" s="595"/>
      <c r="S129" s="595"/>
      <c r="T129" s="595"/>
      <c r="U129" s="595"/>
      <c r="V129" s="595"/>
      <c r="W129" s="595"/>
      <c r="X129" s="595"/>
      <c r="Y129" s="557">
        <f t="shared" ref="Y129:Y137" si="406">((N129+AB129)*10%)*0</f>
        <v>0</v>
      </c>
      <c r="Z129" s="557">
        <f t="shared" ref="Z129:Z137" si="407">((O129+AC129)*25%)*0</f>
        <v>0</v>
      </c>
      <c r="AA129" s="557">
        <f t="shared" ref="AA129:AA137" si="408">((P129+AD129)*50%)*0</f>
        <v>0</v>
      </c>
      <c r="AB129" s="595"/>
      <c r="AC129" s="595"/>
      <c r="AD129" s="595"/>
      <c r="AE129" s="595"/>
      <c r="AF129" s="595"/>
      <c r="AG129" s="595"/>
      <c r="AH129" s="596"/>
      <c r="AI129" s="597">
        <f>SUM(N129,Q129:AG129)*L129</f>
        <v>0</v>
      </c>
      <c r="AJ129" s="598">
        <f>AI129/655.957</f>
        <v>0</v>
      </c>
      <c r="AK129" s="599"/>
      <c r="AL129" s="545">
        <f>IF(AI129&gt;1200000,48000,AI129*0.04)</f>
        <v>0</v>
      </c>
      <c r="AM129" s="600"/>
      <c r="AN129" s="546">
        <f>IF(AI129&gt;1200000,96000,AI129*0.08)</f>
        <v>0</v>
      </c>
      <c r="AO129" s="601">
        <f>IF(AI129&gt;600000,600000*12.28%,AI129*12.28%)</f>
        <v>0</v>
      </c>
      <c r="AP129" s="602">
        <f>IF(AI129&gt;600000,600000*2.25%,AI129*2.25%)*0</f>
        <v>0</v>
      </c>
      <c r="AQ129" s="603">
        <f>AI129*4.5%</f>
        <v>0</v>
      </c>
      <c r="AR129" s="603">
        <f>AI129*3%</f>
        <v>0</v>
      </c>
      <c r="AS129" s="603">
        <f>AI129*10%*0</f>
        <v>0</v>
      </c>
      <c r="AT129" s="603"/>
      <c r="AU129" s="604"/>
      <c r="AV129" s="603">
        <f>SUM(AN129:AU129)</f>
        <v>0</v>
      </c>
      <c r="AW129" s="605"/>
      <c r="AX129" s="598">
        <f>AI129-AL129</f>
        <v>0</v>
      </c>
      <c r="AY129" s="598">
        <f>BC129/655.957</f>
        <v>0</v>
      </c>
      <c r="BA129" s="564">
        <v>1</v>
      </c>
      <c r="BB129" s="606"/>
      <c r="BC129" s="684">
        <f t="shared" ref="BC129:BC137" si="409">((AI129*12)-(AL129*12))*80%</f>
        <v>0</v>
      </c>
      <c r="BD129" s="666">
        <f t="shared" ref="BD129:BD137" si="410">BC129/BA129</f>
        <v>0</v>
      </c>
      <c r="BE129" s="546">
        <f t="shared" ref="BE129:BE137" si="411">(IF(BD129&lt;464000,BA129*0.01*BD129,IF(BD129&lt;1000000,(4640+(BD129-464000)*0.1)*BA129,IF(BD129&lt;3000000,(4640+53600+(BD129-1000000)*0.25)*BA129,(4640+53600+500000+(BD129-3000000)*0.4)*BA129))))/12</f>
        <v>0</v>
      </c>
      <c r="BF129" s="731">
        <f t="shared" si="239"/>
        <v>-2500</v>
      </c>
      <c r="BG129" s="685"/>
      <c r="BH129" s="606"/>
      <c r="BI129" s="388"/>
      <c r="BJ129" s="388"/>
      <c r="BK129" s="607"/>
      <c r="BL129" s="607"/>
      <c r="BM129" s="388"/>
      <c r="BN129" s="388"/>
      <c r="BO129" s="565">
        <f t="shared" si="240"/>
        <v>0</v>
      </c>
      <c r="BP129" s="608"/>
      <c r="BQ129" s="388"/>
      <c r="BR129" s="609"/>
      <c r="BS129" s="610"/>
      <c r="BT129" s="609"/>
      <c r="BU129" s="677">
        <f>AX129-BE129+SUM(BI129:BQ129)-BS129-BG129</f>
        <v>0</v>
      </c>
      <c r="BV129" s="674">
        <f>+BU129/655.957</f>
        <v>0</v>
      </c>
      <c r="BW129" s="605"/>
      <c r="BX129" s="611">
        <f>(AI129-BI129-BJ129-BK129-BG365-BP129-BQ129)/12</f>
        <v>0</v>
      </c>
      <c r="BY129" s="611">
        <f>+BX129/655.957</f>
        <v>0</v>
      </c>
      <c r="BZ129" s="612">
        <f>(BX129/12)+BU129</f>
        <v>0</v>
      </c>
      <c r="CA129" s="612">
        <f>+BZ129/655.957</f>
        <v>0</v>
      </c>
      <c r="CC129" s="613">
        <f>((N129*13/12)*35%)/12</f>
        <v>0</v>
      </c>
      <c r="CD129" s="614">
        <f>+CC129/655.957</f>
        <v>0</v>
      </c>
      <c r="CE129" s="615"/>
      <c r="CF129" s="616">
        <f>AI129*0.02</f>
        <v>0</v>
      </c>
      <c r="CG129" s="617">
        <f>CF129/655.957</f>
        <v>0</v>
      </c>
      <c r="CJ129" s="618">
        <f>(AI129+AV129+CC129+CF129)*(13/12)+SUM(BI129:BQ129)</f>
        <v>0</v>
      </c>
      <c r="CK129" s="619">
        <f>CJ129/655.957</f>
        <v>0</v>
      </c>
      <c r="CL129" s="620"/>
      <c r="CM129" s="621">
        <f>CJ129*12</f>
        <v>0</v>
      </c>
      <c r="CN129" s="622">
        <f>CM129/655.957</f>
        <v>0</v>
      </c>
      <c r="CO129" s="620"/>
    </row>
    <row r="130" spans="1:93" s="647" customFormat="1" ht="30" customHeight="1" thickBot="1" x14ac:dyDescent="0.35">
      <c r="A130" s="729">
        <v>123</v>
      </c>
      <c r="B130" s="582"/>
      <c r="C130" s="623"/>
      <c r="D130" s="624"/>
      <c r="E130" s="624"/>
      <c r="F130" s="625"/>
      <c r="G130" s="626"/>
      <c r="H130" s="627">
        <v>0</v>
      </c>
      <c r="I130" s="588">
        <v>0</v>
      </c>
      <c r="J130" s="628"/>
      <c r="K130" s="629"/>
      <c r="L130" s="630">
        <v>1</v>
      </c>
      <c r="M130" s="631">
        <v>84343</v>
      </c>
      <c r="N130" s="632"/>
      <c r="O130" s="632">
        <f t="shared" ref="O130:O136" si="412">N130/655.957</f>
        <v>0</v>
      </c>
      <c r="P130" s="633"/>
      <c r="Q130" s="634"/>
      <c r="R130" s="634"/>
      <c r="S130" s="634"/>
      <c r="T130" s="634"/>
      <c r="U130" s="634"/>
      <c r="V130" s="634"/>
      <c r="W130" s="634"/>
      <c r="X130" s="634"/>
      <c r="Y130" s="557">
        <f t="shared" si="406"/>
        <v>0</v>
      </c>
      <c r="Z130" s="557">
        <f t="shared" si="407"/>
        <v>0</v>
      </c>
      <c r="AA130" s="557">
        <f t="shared" si="408"/>
        <v>0</v>
      </c>
      <c r="AB130" s="634"/>
      <c r="AC130" s="634"/>
      <c r="AD130" s="634"/>
      <c r="AE130" s="634"/>
      <c r="AF130" s="634"/>
      <c r="AG130" s="634"/>
      <c r="AH130" s="635"/>
      <c r="AI130" s="636">
        <f t="shared" ref="AI130:AI136" si="413">SUM(N130,Q130:AG130)*L130</f>
        <v>0</v>
      </c>
      <c r="AJ130" s="637">
        <f t="shared" ref="AJ130:AJ136" si="414">AI130/655.957</f>
        <v>0</v>
      </c>
      <c r="AK130" s="638"/>
      <c r="AL130" s="639">
        <f t="shared" ref="AL130:AL136" si="415">IF(AI130&gt;1200000,48000,AI130*0.04)</f>
        <v>0</v>
      </c>
      <c r="AM130" s="640"/>
      <c r="AN130" s="641">
        <f t="shared" ref="AN130:AN136" si="416">IF(AI130&gt;1200000,96000,AI130*0.08)</f>
        <v>0</v>
      </c>
      <c r="AO130" s="642">
        <f t="shared" ref="AO130:AO136" si="417">IF(AI130&gt;600000,600000*12.28%,AI130*12.28%)</f>
        <v>0</v>
      </c>
      <c r="AP130" s="643">
        <f t="shared" ref="AP130:AP136" si="418">IF(AI130&gt;600000,600000*2.25%,AI130*2.25%)*0</f>
        <v>0</v>
      </c>
      <c r="AQ130" s="644">
        <f t="shared" ref="AQ130:AQ136" si="419">AI130*4.5%</f>
        <v>0</v>
      </c>
      <c r="AR130" s="644">
        <f t="shared" ref="AR130:AR136" si="420">AI130*3%</f>
        <v>0</v>
      </c>
      <c r="AS130" s="644">
        <f t="shared" ref="AS130:AS136" si="421">AI130*10%*0</f>
        <v>0</v>
      </c>
      <c r="AT130" s="644"/>
      <c r="AU130" s="645"/>
      <c r="AV130" s="644">
        <f t="shared" ref="AV130:AV136" si="422">SUM(AN130:AU130)</f>
        <v>0</v>
      </c>
      <c r="AW130" s="646"/>
      <c r="AX130" s="637">
        <f t="shared" ref="AX130:AX136" si="423">AI130-AL130</f>
        <v>0</v>
      </c>
      <c r="AY130" s="637">
        <f t="shared" ref="AY130:AY136" si="424">BC130/655.957</f>
        <v>0</v>
      </c>
      <c r="BA130" s="564">
        <v>1</v>
      </c>
      <c r="BB130" s="648"/>
      <c r="BC130" s="686">
        <f t="shared" si="409"/>
        <v>0</v>
      </c>
      <c r="BD130" s="687">
        <f t="shared" si="410"/>
        <v>0</v>
      </c>
      <c r="BE130" s="688">
        <f t="shared" si="411"/>
        <v>0</v>
      </c>
      <c r="BF130" s="731">
        <f t="shared" si="239"/>
        <v>-2500</v>
      </c>
      <c r="BG130" s="689"/>
      <c r="BH130" s="648"/>
      <c r="BI130" s="649"/>
      <c r="BJ130" s="649"/>
      <c r="BK130" s="650"/>
      <c r="BL130" s="650"/>
      <c r="BM130" s="388"/>
      <c r="BN130" s="388"/>
      <c r="BO130" s="565">
        <f t="shared" si="240"/>
        <v>0</v>
      </c>
      <c r="BP130" s="651"/>
      <c r="BQ130" s="649"/>
      <c r="BR130" s="652"/>
      <c r="BS130" s="653"/>
      <c r="BT130" s="652"/>
      <c r="BU130" s="678">
        <f t="shared" ref="BU130:BU136" si="425">AX130-BE130+SUM(BI130:BQ130)-BS130-BG130</f>
        <v>0</v>
      </c>
      <c r="BV130" s="675">
        <f t="shared" ref="BV130:BV136" si="426">+BU130/655.957</f>
        <v>0</v>
      </c>
      <c r="BW130" s="646"/>
      <c r="BX130" s="654">
        <f t="shared" ref="BX130:BX137" si="427">(AI130-BI130-BJ130-BK130-BG360-BP130-BQ130)/12</f>
        <v>0</v>
      </c>
      <c r="BY130" s="654">
        <f t="shared" ref="BY130:BY136" si="428">+BX130/655.957</f>
        <v>0</v>
      </c>
      <c r="BZ130" s="655">
        <f t="shared" ref="BZ130:BZ136" si="429">(BX130/12)+BU130</f>
        <v>0</v>
      </c>
      <c r="CA130" s="655">
        <f t="shared" ref="CA130:CA136" si="430">+BZ130/655.957</f>
        <v>0</v>
      </c>
      <c r="CC130" s="656">
        <f t="shared" ref="CC130:CC136" si="431">((N130*13/12)*35%)/12</f>
        <v>0</v>
      </c>
      <c r="CD130" s="657">
        <f t="shared" ref="CD130:CD136" si="432">+CC130/655.957</f>
        <v>0</v>
      </c>
      <c r="CE130" s="658"/>
      <c r="CF130" s="659">
        <f t="shared" ref="CF130:CF136" si="433">AI130*0.02</f>
        <v>0</v>
      </c>
      <c r="CG130" s="660">
        <f t="shared" ref="CG130:CG136" si="434">CF130/655.957</f>
        <v>0</v>
      </c>
      <c r="CJ130" s="661">
        <f t="shared" ref="CJ130:CJ136" si="435">(AI130+AV130+CC130+CF130)*(13/12)+SUM(BI130:BQ130)</f>
        <v>0</v>
      </c>
      <c r="CK130" s="662">
        <f t="shared" ref="CK130:CK136" si="436">CJ130/655.957</f>
        <v>0</v>
      </c>
      <c r="CL130" s="663"/>
      <c r="CM130" s="664">
        <f t="shared" ref="CM130:CM136" si="437">CJ130*12</f>
        <v>0</v>
      </c>
      <c r="CN130" s="665">
        <f t="shared" ref="CN130:CN136" si="438">CM130/655.957</f>
        <v>0</v>
      </c>
      <c r="CO130" s="663"/>
    </row>
    <row r="131" spans="1:93" s="647" customFormat="1" ht="30" customHeight="1" thickBot="1" x14ac:dyDescent="0.35">
      <c r="A131" s="729">
        <v>124</v>
      </c>
      <c r="B131" s="582"/>
      <c r="C131" s="623"/>
      <c r="D131" s="624"/>
      <c r="E131" s="624"/>
      <c r="F131" s="625"/>
      <c r="G131" s="626"/>
      <c r="H131" s="627">
        <v>0</v>
      </c>
      <c r="I131" s="588">
        <v>0</v>
      </c>
      <c r="J131" s="628"/>
      <c r="K131" s="629"/>
      <c r="L131" s="630">
        <v>1</v>
      </c>
      <c r="M131" s="631">
        <v>84343</v>
      </c>
      <c r="N131" s="632"/>
      <c r="O131" s="632">
        <f t="shared" si="412"/>
        <v>0</v>
      </c>
      <c r="P131" s="633"/>
      <c r="Q131" s="634"/>
      <c r="R131" s="634"/>
      <c r="S131" s="634"/>
      <c r="T131" s="634"/>
      <c r="U131" s="634"/>
      <c r="V131" s="634"/>
      <c r="W131" s="634"/>
      <c r="X131" s="634"/>
      <c r="Y131" s="557">
        <f t="shared" si="406"/>
        <v>0</v>
      </c>
      <c r="Z131" s="557">
        <f t="shared" si="407"/>
        <v>0</v>
      </c>
      <c r="AA131" s="557">
        <f t="shared" si="408"/>
        <v>0</v>
      </c>
      <c r="AB131" s="634"/>
      <c r="AC131" s="634"/>
      <c r="AD131" s="634"/>
      <c r="AE131" s="634"/>
      <c r="AF131" s="634"/>
      <c r="AG131" s="634"/>
      <c r="AH131" s="635"/>
      <c r="AI131" s="636">
        <f t="shared" si="413"/>
        <v>0</v>
      </c>
      <c r="AJ131" s="637">
        <f t="shared" si="414"/>
        <v>0</v>
      </c>
      <c r="AK131" s="638"/>
      <c r="AL131" s="639">
        <f t="shared" si="415"/>
        <v>0</v>
      </c>
      <c r="AM131" s="640"/>
      <c r="AN131" s="641">
        <f t="shared" si="416"/>
        <v>0</v>
      </c>
      <c r="AO131" s="642">
        <f t="shared" si="417"/>
        <v>0</v>
      </c>
      <c r="AP131" s="643">
        <f t="shared" si="418"/>
        <v>0</v>
      </c>
      <c r="AQ131" s="644">
        <f t="shared" si="419"/>
        <v>0</v>
      </c>
      <c r="AR131" s="644">
        <f t="shared" si="420"/>
        <v>0</v>
      </c>
      <c r="AS131" s="644">
        <f t="shared" si="421"/>
        <v>0</v>
      </c>
      <c r="AT131" s="644"/>
      <c r="AU131" s="645"/>
      <c r="AV131" s="644">
        <f t="shared" si="422"/>
        <v>0</v>
      </c>
      <c r="AW131" s="646"/>
      <c r="AX131" s="637">
        <f t="shared" si="423"/>
        <v>0</v>
      </c>
      <c r="AY131" s="637">
        <f t="shared" si="424"/>
        <v>0</v>
      </c>
      <c r="BA131" s="564">
        <v>1</v>
      </c>
      <c r="BB131" s="648"/>
      <c r="BC131" s="686">
        <f t="shared" si="409"/>
        <v>0</v>
      </c>
      <c r="BD131" s="687">
        <f t="shared" si="410"/>
        <v>0</v>
      </c>
      <c r="BE131" s="688">
        <f t="shared" si="411"/>
        <v>0</v>
      </c>
      <c r="BF131" s="731">
        <f t="shared" si="239"/>
        <v>-2500</v>
      </c>
      <c r="BG131" s="689"/>
      <c r="BH131" s="648"/>
      <c r="BI131" s="649"/>
      <c r="BJ131" s="649"/>
      <c r="BK131" s="650"/>
      <c r="BL131" s="650"/>
      <c r="BM131" s="388"/>
      <c r="BN131" s="388"/>
      <c r="BO131" s="565">
        <f t="shared" si="240"/>
        <v>0</v>
      </c>
      <c r="BP131" s="651"/>
      <c r="BQ131" s="649"/>
      <c r="BR131" s="652"/>
      <c r="BS131" s="653"/>
      <c r="BT131" s="652"/>
      <c r="BU131" s="678">
        <f t="shared" si="425"/>
        <v>0</v>
      </c>
      <c r="BV131" s="675">
        <f t="shared" si="426"/>
        <v>0</v>
      </c>
      <c r="BW131" s="646"/>
      <c r="BX131" s="654">
        <f t="shared" si="427"/>
        <v>0</v>
      </c>
      <c r="BY131" s="654">
        <f t="shared" si="428"/>
        <v>0</v>
      </c>
      <c r="BZ131" s="655">
        <f t="shared" si="429"/>
        <v>0</v>
      </c>
      <c r="CA131" s="655">
        <f t="shared" si="430"/>
        <v>0</v>
      </c>
      <c r="CC131" s="656">
        <f t="shared" si="431"/>
        <v>0</v>
      </c>
      <c r="CD131" s="657">
        <f t="shared" si="432"/>
        <v>0</v>
      </c>
      <c r="CE131" s="658"/>
      <c r="CF131" s="659">
        <f t="shared" si="433"/>
        <v>0</v>
      </c>
      <c r="CG131" s="660">
        <f t="shared" si="434"/>
        <v>0</v>
      </c>
      <c r="CJ131" s="661">
        <f t="shared" si="435"/>
        <v>0</v>
      </c>
      <c r="CK131" s="662">
        <f t="shared" si="436"/>
        <v>0</v>
      </c>
      <c r="CL131" s="663"/>
      <c r="CM131" s="664">
        <f t="shared" si="437"/>
        <v>0</v>
      </c>
      <c r="CN131" s="665">
        <f t="shared" si="438"/>
        <v>0</v>
      </c>
      <c r="CO131" s="663"/>
    </row>
    <row r="132" spans="1:93" s="647" customFormat="1" ht="30" customHeight="1" thickBot="1" x14ac:dyDescent="0.35">
      <c r="A132" s="729">
        <v>125</v>
      </c>
      <c r="B132" s="582"/>
      <c r="C132" s="623"/>
      <c r="D132" s="624"/>
      <c r="E132" s="624"/>
      <c r="F132" s="625"/>
      <c r="G132" s="626"/>
      <c r="H132" s="627">
        <v>0</v>
      </c>
      <c r="I132" s="588">
        <v>0</v>
      </c>
      <c r="J132" s="628"/>
      <c r="K132" s="629"/>
      <c r="L132" s="630">
        <v>1</v>
      </c>
      <c r="M132" s="631">
        <v>84343</v>
      </c>
      <c r="N132" s="632"/>
      <c r="O132" s="632">
        <f t="shared" si="412"/>
        <v>0</v>
      </c>
      <c r="P132" s="633"/>
      <c r="Q132" s="634"/>
      <c r="R132" s="634"/>
      <c r="S132" s="634"/>
      <c r="T132" s="634"/>
      <c r="U132" s="634"/>
      <c r="V132" s="634"/>
      <c r="W132" s="634"/>
      <c r="X132" s="634"/>
      <c r="Y132" s="557">
        <f t="shared" si="406"/>
        <v>0</v>
      </c>
      <c r="Z132" s="557">
        <f t="shared" si="407"/>
        <v>0</v>
      </c>
      <c r="AA132" s="557">
        <f t="shared" si="408"/>
        <v>0</v>
      </c>
      <c r="AB132" s="634"/>
      <c r="AC132" s="634"/>
      <c r="AD132" s="634"/>
      <c r="AE132" s="634"/>
      <c r="AF132" s="634"/>
      <c r="AG132" s="634"/>
      <c r="AH132" s="635"/>
      <c r="AI132" s="636">
        <f t="shared" si="413"/>
        <v>0</v>
      </c>
      <c r="AJ132" s="637">
        <f t="shared" si="414"/>
        <v>0</v>
      </c>
      <c r="AK132" s="638"/>
      <c r="AL132" s="639">
        <f t="shared" si="415"/>
        <v>0</v>
      </c>
      <c r="AM132" s="640"/>
      <c r="AN132" s="641">
        <f t="shared" si="416"/>
        <v>0</v>
      </c>
      <c r="AO132" s="642">
        <f t="shared" si="417"/>
        <v>0</v>
      </c>
      <c r="AP132" s="643">
        <f t="shared" si="418"/>
        <v>0</v>
      </c>
      <c r="AQ132" s="644">
        <f t="shared" si="419"/>
        <v>0</v>
      </c>
      <c r="AR132" s="644">
        <f t="shared" si="420"/>
        <v>0</v>
      </c>
      <c r="AS132" s="644">
        <f t="shared" si="421"/>
        <v>0</v>
      </c>
      <c r="AT132" s="644"/>
      <c r="AU132" s="645"/>
      <c r="AV132" s="644">
        <f t="shared" si="422"/>
        <v>0</v>
      </c>
      <c r="AW132" s="646"/>
      <c r="AX132" s="637">
        <f t="shared" si="423"/>
        <v>0</v>
      </c>
      <c r="AY132" s="637">
        <f t="shared" si="424"/>
        <v>0</v>
      </c>
      <c r="BA132" s="564">
        <v>1</v>
      </c>
      <c r="BB132" s="648"/>
      <c r="BC132" s="686">
        <f t="shared" si="409"/>
        <v>0</v>
      </c>
      <c r="BD132" s="687">
        <f t="shared" si="410"/>
        <v>0</v>
      </c>
      <c r="BE132" s="688">
        <f t="shared" si="411"/>
        <v>0</v>
      </c>
      <c r="BF132" s="731">
        <f t="shared" si="239"/>
        <v>-2500</v>
      </c>
      <c r="BG132" s="689"/>
      <c r="BH132" s="648"/>
      <c r="BI132" s="649"/>
      <c r="BJ132" s="649"/>
      <c r="BK132" s="650"/>
      <c r="BL132" s="650"/>
      <c r="BM132" s="388"/>
      <c r="BN132" s="388"/>
      <c r="BO132" s="565">
        <f t="shared" si="240"/>
        <v>0</v>
      </c>
      <c r="BP132" s="651"/>
      <c r="BQ132" s="649"/>
      <c r="BR132" s="652"/>
      <c r="BS132" s="653"/>
      <c r="BT132" s="652"/>
      <c r="BU132" s="678">
        <f t="shared" si="425"/>
        <v>0</v>
      </c>
      <c r="BV132" s="675">
        <f t="shared" si="426"/>
        <v>0</v>
      </c>
      <c r="BW132" s="646"/>
      <c r="BX132" s="654">
        <f t="shared" si="427"/>
        <v>0</v>
      </c>
      <c r="BY132" s="654">
        <f t="shared" si="428"/>
        <v>0</v>
      </c>
      <c r="BZ132" s="655">
        <f t="shared" si="429"/>
        <v>0</v>
      </c>
      <c r="CA132" s="655">
        <f t="shared" si="430"/>
        <v>0</v>
      </c>
      <c r="CC132" s="656">
        <f t="shared" si="431"/>
        <v>0</v>
      </c>
      <c r="CD132" s="657">
        <f t="shared" si="432"/>
        <v>0</v>
      </c>
      <c r="CE132" s="658"/>
      <c r="CF132" s="659">
        <f t="shared" si="433"/>
        <v>0</v>
      </c>
      <c r="CG132" s="660">
        <f t="shared" si="434"/>
        <v>0</v>
      </c>
      <c r="CJ132" s="661">
        <f t="shared" si="435"/>
        <v>0</v>
      </c>
      <c r="CK132" s="662">
        <f t="shared" si="436"/>
        <v>0</v>
      </c>
      <c r="CL132" s="663"/>
      <c r="CM132" s="664">
        <f t="shared" si="437"/>
        <v>0</v>
      </c>
      <c r="CN132" s="665">
        <f t="shared" si="438"/>
        <v>0</v>
      </c>
      <c r="CO132" s="663"/>
    </row>
    <row r="133" spans="1:93" s="647" customFormat="1" ht="30" customHeight="1" thickBot="1" x14ac:dyDescent="0.35">
      <c r="A133" s="729">
        <v>126</v>
      </c>
      <c r="B133" s="582"/>
      <c r="C133" s="623"/>
      <c r="D133" s="624"/>
      <c r="E133" s="624"/>
      <c r="F133" s="625"/>
      <c r="G133" s="626"/>
      <c r="H133" s="627">
        <v>0</v>
      </c>
      <c r="I133" s="588">
        <v>0</v>
      </c>
      <c r="J133" s="628"/>
      <c r="K133" s="629"/>
      <c r="L133" s="630">
        <v>1</v>
      </c>
      <c r="M133" s="631">
        <v>84343</v>
      </c>
      <c r="N133" s="632"/>
      <c r="O133" s="632">
        <f t="shared" si="412"/>
        <v>0</v>
      </c>
      <c r="P133" s="633"/>
      <c r="Q133" s="634"/>
      <c r="R133" s="634"/>
      <c r="S133" s="634"/>
      <c r="T133" s="634"/>
      <c r="U133" s="634"/>
      <c r="V133" s="634"/>
      <c r="W133" s="634"/>
      <c r="X133" s="634"/>
      <c r="Y133" s="557">
        <f t="shared" si="406"/>
        <v>0</v>
      </c>
      <c r="Z133" s="557">
        <f t="shared" si="407"/>
        <v>0</v>
      </c>
      <c r="AA133" s="557">
        <f t="shared" si="408"/>
        <v>0</v>
      </c>
      <c r="AB133" s="634"/>
      <c r="AC133" s="634"/>
      <c r="AD133" s="634"/>
      <c r="AE133" s="634"/>
      <c r="AF133" s="634"/>
      <c r="AG133" s="634"/>
      <c r="AH133" s="635"/>
      <c r="AI133" s="636">
        <f t="shared" si="413"/>
        <v>0</v>
      </c>
      <c r="AJ133" s="637">
        <f t="shared" si="414"/>
        <v>0</v>
      </c>
      <c r="AK133" s="638"/>
      <c r="AL133" s="639">
        <f t="shared" si="415"/>
        <v>0</v>
      </c>
      <c r="AM133" s="640"/>
      <c r="AN133" s="641">
        <f t="shared" si="416"/>
        <v>0</v>
      </c>
      <c r="AO133" s="642">
        <f t="shared" si="417"/>
        <v>0</v>
      </c>
      <c r="AP133" s="643">
        <f t="shared" si="418"/>
        <v>0</v>
      </c>
      <c r="AQ133" s="644">
        <f t="shared" si="419"/>
        <v>0</v>
      </c>
      <c r="AR133" s="644">
        <f t="shared" si="420"/>
        <v>0</v>
      </c>
      <c r="AS133" s="644">
        <f t="shared" si="421"/>
        <v>0</v>
      </c>
      <c r="AT133" s="644"/>
      <c r="AU133" s="645"/>
      <c r="AV133" s="644">
        <f t="shared" si="422"/>
        <v>0</v>
      </c>
      <c r="AW133" s="646"/>
      <c r="AX133" s="637">
        <f t="shared" si="423"/>
        <v>0</v>
      </c>
      <c r="AY133" s="637">
        <f t="shared" si="424"/>
        <v>0</v>
      </c>
      <c r="BA133" s="564">
        <v>1</v>
      </c>
      <c r="BB133" s="648"/>
      <c r="BC133" s="686">
        <f t="shared" si="409"/>
        <v>0</v>
      </c>
      <c r="BD133" s="687">
        <f t="shared" si="410"/>
        <v>0</v>
      </c>
      <c r="BE133" s="688">
        <f t="shared" si="411"/>
        <v>0</v>
      </c>
      <c r="BF133" s="731">
        <f t="shared" si="239"/>
        <v>-2500</v>
      </c>
      <c r="BG133" s="689"/>
      <c r="BH133" s="648"/>
      <c r="BI133" s="649"/>
      <c r="BJ133" s="649"/>
      <c r="BK133" s="650"/>
      <c r="BL133" s="650"/>
      <c r="BM133" s="388"/>
      <c r="BN133" s="388"/>
      <c r="BO133" s="565">
        <f t="shared" si="240"/>
        <v>0</v>
      </c>
      <c r="BP133" s="651"/>
      <c r="BQ133" s="649"/>
      <c r="BR133" s="652"/>
      <c r="BS133" s="653"/>
      <c r="BT133" s="652"/>
      <c r="BU133" s="678">
        <f t="shared" si="425"/>
        <v>0</v>
      </c>
      <c r="BV133" s="675">
        <f t="shared" si="426"/>
        <v>0</v>
      </c>
      <c r="BW133" s="646"/>
      <c r="BX133" s="654">
        <f t="shared" si="427"/>
        <v>0</v>
      </c>
      <c r="BY133" s="654">
        <f t="shared" si="428"/>
        <v>0</v>
      </c>
      <c r="BZ133" s="655">
        <f t="shared" si="429"/>
        <v>0</v>
      </c>
      <c r="CA133" s="655">
        <f t="shared" si="430"/>
        <v>0</v>
      </c>
      <c r="CC133" s="656">
        <f t="shared" si="431"/>
        <v>0</v>
      </c>
      <c r="CD133" s="657">
        <f t="shared" si="432"/>
        <v>0</v>
      </c>
      <c r="CE133" s="658"/>
      <c r="CF133" s="659">
        <f t="shared" si="433"/>
        <v>0</v>
      </c>
      <c r="CG133" s="660">
        <f t="shared" si="434"/>
        <v>0</v>
      </c>
      <c r="CJ133" s="661">
        <f t="shared" si="435"/>
        <v>0</v>
      </c>
      <c r="CK133" s="662">
        <f t="shared" si="436"/>
        <v>0</v>
      </c>
      <c r="CL133" s="663"/>
      <c r="CM133" s="664">
        <f t="shared" si="437"/>
        <v>0</v>
      </c>
      <c r="CN133" s="665">
        <f t="shared" si="438"/>
        <v>0</v>
      </c>
      <c r="CO133" s="663"/>
    </row>
    <row r="134" spans="1:93" s="647" customFormat="1" ht="30" customHeight="1" thickBot="1" x14ac:dyDescent="0.35">
      <c r="A134" s="729">
        <v>127</v>
      </c>
      <c r="B134" s="582"/>
      <c r="C134" s="623"/>
      <c r="D134" s="624"/>
      <c r="E134" s="624"/>
      <c r="F134" s="625"/>
      <c r="G134" s="626"/>
      <c r="H134" s="627">
        <v>0</v>
      </c>
      <c r="I134" s="588">
        <v>0</v>
      </c>
      <c r="J134" s="628"/>
      <c r="K134" s="629"/>
      <c r="L134" s="630">
        <v>1</v>
      </c>
      <c r="M134" s="631">
        <v>84343</v>
      </c>
      <c r="N134" s="632"/>
      <c r="O134" s="632">
        <f t="shared" si="412"/>
        <v>0</v>
      </c>
      <c r="P134" s="633"/>
      <c r="Q134" s="634"/>
      <c r="R134" s="634"/>
      <c r="S134" s="634"/>
      <c r="T134" s="634"/>
      <c r="U134" s="634"/>
      <c r="V134" s="634"/>
      <c r="W134" s="634"/>
      <c r="X134" s="634"/>
      <c r="Y134" s="557">
        <f t="shared" si="406"/>
        <v>0</v>
      </c>
      <c r="Z134" s="557">
        <f t="shared" si="407"/>
        <v>0</v>
      </c>
      <c r="AA134" s="557">
        <f t="shared" si="408"/>
        <v>0</v>
      </c>
      <c r="AB134" s="634"/>
      <c r="AC134" s="634"/>
      <c r="AD134" s="634"/>
      <c r="AE134" s="634"/>
      <c r="AF134" s="634"/>
      <c r="AG134" s="634"/>
      <c r="AH134" s="635"/>
      <c r="AI134" s="636">
        <f t="shared" si="413"/>
        <v>0</v>
      </c>
      <c r="AJ134" s="637">
        <f t="shared" si="414"/>
        <v>0</v>
      </c>
      <c r="AK134" s="638"/>
      <c r="AL134" s="639">
        <f t="shared" si="415"/>
        <v>0</v>
      </c>
      <c r="AM134" s="640"/>
      <c r="AN134" s="641">
        <f t="shared" si="416"/>
        <v>0</v>
      </c>
      <c r="AO134" s="642">
        <f t="shared" si="417"/>
        <v>0</v>
      </c>
      <c r="AP134" s="643">
        <f t="shared" si="418"/>
        <v>0</v>
      </c>
      <c r="AQ134" s="644">
        <f t="shared" si="419"/>
        <v>0</v>
      </c>
      <c r="AR134" s="644">
        <f t="shared" si="420"/>
        <v>0</v>
      </c>
      <c r="AS134" s="644">
        <f t="shared" si="421"/>
        <v>0</v>
      </c>
      <c r="AT134" s="644"/>
      <c r="AU134" s="645"/>
      <c r="AV134" s="644">
        <f t="shared" si="422"/>
        <v>0</v>
      </c>
      <c r="AW134" s="646"/>
      <c r="AX134" s="637">
        <f t="shared" si="423"/>
        <v>0</v>
      </c>
      <c r="AY134" s="637">
        <f t="shared" si="424"/>
        <v>0</v>
      </c>
      <c r="BA134" s="564">
        <v>1</v>
      </c>
      <c r="BB134" s="648"/>
      <c r="BC134" s="686">
        <f t="shared" si="409"/>
        <v>0</v>
      </c>
      <c r="BD134" s="687">
        <f t="shared" si="410"/>
        <v>0</v>
      </c>
      <c r="BE134" s="688">
        <f t="shared" si="411"/>
        <v>0</v>
      </c>
      <c r="BF134" s="731">
        <f t="shared" si="239"/>
        <v>-2500</v>
      </c>
      <c r="BG134" s="689"/>
      <c r="BH134" s="648"/>
      <c r="BI134" s="649"/>
      <c r="BJ134" s="649"/>
      <c r="BK134" s="650"/>
      <c r="BL134" s="650"/>
      <c r="BM134" s="388"/>
      <c r="BN134" s="388"/>
      <c r="BO134" s="565">
        <f t="shared" si="240"/>
        <v>0</v>
      </c>
      <c r="BP134" s="651"/>
      <c r="BQ134" s="649"/>
      <c r="BR134" s="652"/>
      <c r="BS134" s="653"/>
      <c r="BT134" s="652"/>
      <c r="BU134" s="678">
        <f t="shared" si="425"/>
        <v>0</v>
      </c>
      <c r="BV134" s="675">
        <f t="shared" si="426"/>
        <v>0</v>
      </c>
      <c r="BW134" s="646"/>
      <c r="BX134" s="654">
        <f t="shared" si="427"/>
        <v>0</v>
      </c>
      <c r="BY134" s="654">
        <f t="shared" si="428"/>
        <v>0</v>
      </c>
      <c r="BZ134" s="655">
        <f t="shared" si="429"/>
        <v>0</v>
      </c>
      <c r="CA134" s="655">
        <f t="shared" si="430"/>
        <v>0</v>
      </c>
      <c r="CC134" s="656">
        <f t="shared" si="431"/>
        <v>0</v>
      </c>
      <c r="CD134" s="657">
        <f t="shared" si="432"/>
        <v>0</v>
      </c>
      <c r="CE134" s="658"/>
      <c r="CF134" s="659">
        <f t="shared" si="433"/>
        <v>0</v>
      </c>
      <c r="CG134" s="660">
        <f t="shared" si="434"/>
        <v>0</v>
      </c>
      <c r="CJ134" s="661">
        <f t="shared" si="435"/>
        <v>0</v>
      </c>
      <c r="CK134" s="662">
        <f t="shared" si="436"/>
        <v>0</v>
      </c>
      <c r="CL134" s="663"/>
      <c r="CM134" s="664">
        <f t="shared" si="437"/>
        <v>0</v>
      </c>
      <c r="CN134" s="665">
        <f t="shared" si="438"/>
        <v>0</v>
      </c>
      <c r="CO134" s="663"/>
    </row>
    <row r="135" spans="1:93" s="647" customFormat="1" ht="30" customHeight="1" thickBot="1" x14ac:dyDescent="0.35">
      <c r="A135" s="729">
        <v>128</v>
      </c>
      <c r="B135" s="582"/>
      <c r="C135" s="623"/>
      <c r="D135" s="624"/>
      <c r="E135" s="624"/>
      <c r="F135" s="625"/>
      <c r="G135" s="626"/>
      <c r="H135" s="627">
        <v>0</v>
      </c>
      <c r="I135" s="588">
        <v>0</v>
      </c>
      <c r="J135" s="628"/>
      <c r="K135" s="629"/>
      <c r="L135" s="630">
        <v>1</v>
      </c>
      <c r="M135" s="631">
        <v>84343</v>
      </c>
      <c r="N135" s="632"/>
      <c r="O135" s="632">
        <f t="shared" si="412"/>
        <v>0</v>
      </c>
      <c r="P135" s="633"/>
      <c r="Q135" s="634"/>
      <c r="R135" s="634"/>
      <c r="S135" s="634"/>
      <c r="T135" s="634"/>
      <c r="U135" s="634"/>
      <c r="V135" s="634"/>
      <c r="W135" s="634"/>
      <c r="X135" s="634"/>
      <c r="Y135" s="557">
        <f t="shared" si="406"/>
        <v>0</v>
      </c>
      <c r="Z135" s="557">
        <f t="shared" si="407"/>
        <v>0</v>
      </c>
      <c r="AA135" s="557">
        <f t="shared" si="408"/>
        <v>0</v>
      </c>
      <c r="AB135" s="634"/>
      <c r="AC135" s="634"/>
      <c r="AD135" s="634"/>
      <c r="AE135" s="634"/>
      <c r="AF135" s="634"/>
      <c r="AG135" s="634"/>
      <c r="AH135" s="635"/>
      <c r="AI135" s="636">
        <f t="shared" si="413"/>
        <v>0</v>
      </c>
      <c r="AJ135" s="637">
        <f t="shared" si="414"/>
        <v>0</v>
      </c>
      <c r="AK135" s="638"/>
      <c r="AL135" s="639">
        <f t="shared" si="415"/>
        <v>0</v>
      </c>
      <c r="AM135" s="640"/>
      <c r="AN135" s="641">
        <f t="shared" si="416"/>
        <v>0</v>
      </c>
      <c r="AO135" s="642">
        <f t="shared" si="417"/>
        <v>0</v>
      </c>
      <c r="AP135" s="643">
        <f t="shared" si="418"/>
        <v>0</v>
      </c>
      <c r="AQ135" s="644">
        <f t="shared" si="419"/>
        <v>0</v>
      </c>
      <c r="AR135" s="644">
        <f t="shared" si="420"/>
        <v>0</v>
      </c>
      <c r="AS135" s="644">
        <f t="shared" si="421"/>
        <v>0</v>
      </c>
      <c r="AT135" s="644"/>
      <c r="AU135" s="645"/>
      <c r="AV135" s="644">
        <f t="shared" si="422"/>
        <v>0</v>
      </c>
      <c r="AW135" s="646"/>
      <c r="AX135" s="637">
        <f t="shared" si="423"/>
        <v>0</v>
      </c>
      <c r="AY135" s="637">
        <f t="shared" si="424"/>
        <v>0</v>
      </c>
      <c r="BA135" s="564">
        <v>1</v>
      </c>
      <c r="BB135" s="648"/>
      <c r="BC135" s="686">
        <f t="shared" si="409"/>
        <v>0</v>
      </c>
      <c r="BD135" s="687">
        <f t="shared" si="410"/>
        <v>0</v>
      </c>
      <c r="BE135" s="688">
        <f t="shared" si="411"/>
        <v>0</v>
      </c>
      <c r="BF135" s="731">
        <f t="shared" si="239"/>
        <v>-2500</v>
      </c>
      <c r="BG135" s="689"/>
      <c r="BH135" s="648"/>
      <c r="BI135" s="649"/>
      <c r="BJ135" s="649"/>
      <c r="BK135" s="650"/>
      <c r="BL135" s="650"/>
      <c r="BM135" s="388"/>
      <c r="BN135" s="388"/>
      <c r="BO135" s="565">
        <f t="shared" si="240"/>
        <v>0</v>
      </c>
      <c r="BP135" s="651"/>
      <c r="BQ135" s="649"/>
      <c r="BR135" s="652"/>
      <c r="BS135" s="653"/>
      <c r="BT135" s="652"/>
      <c r="BU135" s="678">
        <f t="shared" si="425"/>
        <v>0</v>
      </c>
      <c r="BV135" s="675">
        <f t="shared" si="426"/>
        <v>0</v>
      </c>
      <c r="BW135" s="646"/>
      <c r="BX135" s="654">
        <f t="shared" si="427"/>
        <v>0</v>
      </c>
      <c r="BY135" s="654">
        <f t="shared" si="428"/>
        <v>0</v>
      </c>
      <c r="BZ135" s="655">
        <f t="shared" si="429"/>
        <v>0</v>
      </c>
      <c r="CA135" s="655">
        <f t="shared" si="430"/>
        <v>0</v>
      </c>
      <c r="CC135" s="656">
        <f t="shared" si="431"/>
        <v>0</v>
      </c>
      <c r="CD135" s="657">
        <f t="shared" si="432"/>
        <v>0</v>
      </c>
      <c r="CE135" s="658"/>
      <c r="CF135" s="659">
        <f t="shared" si="433"/>
        <v>0</v>
      </c>
      <c r="CG135" s="660">
        <f t="shared" si="434"/>
        <v>0</v>
      </c>
      <c r="CJ135" s="661">
        <f t="shared" si="435"/>
        <v>0</v>
      </c>
      <c r="CK135" s="662">
        <f t="shared" si="436"/>
        <v>0</v>
      </c>
      <c r="CL135" s="663"/>
      <c r="CM135" s="664">
        <f t="shared" si="437"/>
        <v>0</v>
      </c>
      <c r="CN135" s="665">
        <f t="shared" si="438"/>
        <v>0</v>
      </c>
      <c r="CO135" s="663"/>
    </row>
    <row r="136" spans="1:93" s="647" customFormat="1" ht="30" customHeight="1" thickBot="1" x14ac:dyDescent="0.35">
      <c r="A136" s="729">
        <v>129</v>
      </c>
      <c r="B136" s="582"/>
      <c r="C136" s="623"/>
      <c r="D136" s="624"/>
      <c r="E136" s="624"/>
      <c r="F136" s="625"/>
      <c r="G136" s="626"/>
      <c r="H136" s="627">
        <v>0</v>
      </c>
      <c r="I136" s="588">
        <v>0</v>
      </c>
      <c r="J136" s="628"/>
      <c r="K136" s="629"/>
      <c r="L136" s="630">
        <v>1</v>
      </c>
      <c r="M136" s="631">
        <v>84343</v>
      </c>
      <c r="N136" s="632"/>
      <c r="O136" s="632">
        <f t="shared" si="412"/>
        <v>0</v>
      </c>
      <c r="P136" s="633"/>
      <c r="Q136" s="634"/>
      <c r="R136" s="634"/>
      <c r="S136" s="634"/>
      <c r="T136" s="634"/>
      <c r="U136" s="634"/>
      <c r="V136" s="634"/>
      <c r="W136" s="634"/>
      <c r="X136" s="634"/>
      <c r="Y136" s="557">
        <f t="shared" si="406"/>
        <v>0</v>
      </c>
      <c r="Z136" s="557">
        <f t="shared" si="407"/>
        <v>0</v>
      </c>
      <c r="AA136" s="557">
        <f t="shared" si="408"/>
        <v>0</v>
      </c>
      <c r="AB136" s="634"/>
      <c r="AC136" s="634"/>
      <c r="AD136" s="634"/>
      <c r="AE136" s="634"/>
      <c r="AF136" s="634"/>
      <c r="AG136" s="634"/>
      <c r="AH136" s="635"/>
      <c r="AI136" s="636">
        <f t="shared" si="413"/>
        <v>0</v>
      </c>
      <c r="AJ136" s="637">
        <f t="shared" si="414"/>
        <v>0</v>
      </c>
      <c r="AK136" s="638"/>
      <c r="AL136" s="639">
        <f t="shared" si="415"/>
        <v>0</v>
      </c>
      <c r="AM136" s="640"/>
      <c r="AN136" s="641">
        <f t="shared" si="416"/>
        <v>0</v>
      </c>
      <c r="AO136" s="642">
        <f t="shared" si="417"/>
        <v>0</v>
      </c>
      <c r="AP136" s="643">
        <f t="shared" si="418"/>
        <v>0</v>
      </c>
      <c r="AQ136" s="644">
        <f t="shared" si="419"/>
        <v>0</v>
      </c>
      <c r="AR136" s="644">
        <f t="shared" si="420"/>
        <v>0</v>
      </c>
      <c r="AS136" s="644">
        <f t="shared" si="421"/>
        <v>0</v>
      </c>
      <c r="AT136" s="644"/>
      <c r="AU136" s="645"/>
      <c r="AV136" s="644">
        <f t="shared" si="422"/>
        <v>0</v>
      </c>
      <c r="AW136" s="646"/>
      <c r="AX136" s="637">
        <f t="shared" si="423"/>
        <v>0</v>
      </c>
      <c r="AY136" s="637">
        <f t="shared" si="424"/>
        <v>0</v>
      </c>
      <c r="BA136" s="564">
        <v>1</v>
      </c>
      <c r="BB136" s="648"/>
      <c r="BC136" s="686">
        <f t="shared" si="409"/>
        <v>0</v>
      </c>
      <c r="BD136" s="687">
        <f t="shared" si="410"/>
        <v>0</v>
      </c>
      <c r="BE136" s="688">
        <f t="shared" si="411"/>
        <v>0</v>
      </c>
      <c r="BF136" s="731">
        <f t="shared" si="239"/>
        <v>-2500</v>
      </c>
      <c r="BG136" s="689"/>
      <c r="BH136" s="648"/>
      <c r="BI136" s="649"/>
      <c r="BJ136" s="649"/>
      <c r="BK136" s="650"/>
      <c r="BL136" s="650"/>
      <c r="BM136" s="388"/>
      <c r="BN136" s="388"/>
      <c r="BO136" s="565">
        <f t="shared" si="240"/>
        <v>0</v>
      </c>
      <c r="BP136" s="651"/>
      <c r="BQ136" s="649"/>
      <c r="BR136" s="652"/>
      <c r="BS136" s="653"/>
      <c r="BT136" s="652"/>
      <c r="BU136" s="678">
        <f t="shared" si="425"/>
        <v>0</v>
      </c>
      <c r="BV136" s="675">
        <f t="shared" si="426"/>
        <v>0</v>
      </c>
      <c r="BW136" s="646"/>
      <c r="BX136" s="654">
        <f t="shared" si="427"/>
        <v>0</v>
      </c>
      <c r="BY136" s="654">
        <f t="shared" si="428"/>
        <v>0</v>
      </c>
      <c r="BZ136" s="655">
        <f t="shared" si="429"/>
        <v>0</v>
      </c>
      <c r="CA136" s="655">
        <f t="shared" si="430"/>
        <v>0</v>
      </c>
      <c r="CC136" s="656">
        <f t="shared" si="431"/>
        <v>0</v>
      </c>
      <c r="CD136" s="657">
        <f t="shared" si="432"/>
        <v>0</v>
      </c>
      <c r="CE136" s="658"/>
      <c r="CF136" s="659">
        <f t="shared" si="433"/>
        <v>0</v>
      </c>
      <c r="CG136" s="660">
        <f t="shared" si="434"/>
        <v>0</v>
      </c>
      <c r="CJ136" s="661">
        <f t="shared" si="435"/>
        <v>0</v>
      </c>
      <c r="CK136" s="662">
        <f t="shared" si="436"/>
        <v>0</v>
      </c>
      <c r="CL136" s="663"/>
      <c r="CM136" s="664">
        <f t="shared" si="437"/>
        <v>0</v>
      </c>
      <c r="CN136" s="665">
        <f t="shared" si="438"/>
        <v>0</v>
      </c>
      <c r="CO136" s="663"/>
    </row>
    <row r="137" spans="1:93" s="647" customFormat="1" ht="30" customHeight="1" thickBot="1" x14ac:dyDescent="0.35">
      <c r="A137" s="729">
        <v>130</v>
      </c>
      <c r="B137" s="582"/>
      <c r="C137" s="623"/>
      <c r="D137" s="624"/>
      <c r="E137" s="624"/>
      <c r="F137" s="625"/>
      <c r="G137" s="626"/>
      <c r="H137" s="627">
        <v>0</v>
      </c>
      <c r="I137" s="588">
        <v>0</v>
      </c>
      <c r="J137" s="628"/>
      <c r="K137" s="629"/>
      <c r="L137" s="630">
        <v>1</v>
      </c>
      <c r="M137" s="631">
        <v>84343</v>
      </c>
      <c r="N137" s="632"/>
      <c r="O137" s="632">
        <f>N137/655.957</f>
        <v>0</v>
      </c>
      <c r="P137" s="633"/>
      <c r="Q137" s="634"/>
      <c r="R137" s="634"/>
      <c r="S137" s="634"/>
      <c r="T137" s="634"/>
      <c r="U137" s="634"/>
      <c r="V137" s="634"/>
      <c r="W137" s="634"/>
      <c r="X137" s="634"/>
      <c r="Y137" s="557">
        <f t="shared" si="406"/>
        <v>0</v>
      </c>
      <c r="Z137" s="557">
        <f t="shared" si="407"/>
        <v>0</v>
      </c>
      <c r="AA137" s="557">
        <f t="shared" si="408"/>
        <v>0</v>
      </c>
      <c r="AB137" s="634"/>
      <c r="AC137" s="634"/>
      <c r="AD137" s="634"/>
      <c r="AE137" s="634"/>
      <c r="AF137" s="634"/>
      <c r="AG137" s="634"/>
      <c r="AH137" s="635"/>
      <c r="AI137" s="636">
        <f>SUM(N137,Q137:AG137)*L137</f>
        <v>0</v>
      </c>
      <c r="AJ137" s="637">
        <f>AI137/655.957</f>
        <v>0</v>
      </c>
      <c r="AK137" s="638"/>
      <c r="AL137" s="639">
        <f>IF(AI137&gt;1200000,48000,AI137*0.04)</f>
        <v>0</v>
      </c>
      <c r="AM137" s="640"/>
      <c r="AN137" s="641">
        <f>IF(AI137&gt;1200000,96000,AI137*0.08)</f>
        <v>0</v>
      </c>
      <c r="AO137" s="642">
        <f>IF(AI137&gt;600000,600000*12.28%,AI137*12.28%)</f>
        <v>0</v>
      </c>
      <c r="AP137" s="643">
        <f>IF(AI137&gt;600000,600000*2.25%,AI137*2.25%)*0</f>
        <v>0</v>
      </c>
      <c r="AQ137" s="644">
        <f>AI137*4.5%</f>
        <v>0</v>
      </c>
      <c r="AR137" s="644">
        <f>AI137*3%</f>
        <v>0</v>
      </c>
      <c r="AS137" s="644">
        <f>AI137*10%*0</f>
        <v>0</v>
      </c>
      <c r="AT137" s="644"/>
      <c r="AU137" s="645"/>
      <c r="AV137" s="644">
        <f>SUM(AN137:AU137)</f>
        <v>0</v>
      </c>
      <c r="AW137" s="646"/>
      <c r="AX137" s="637">
        <f>AI137-AL137</f>
        <v>0</v>
      </c>
      <c r="AY137" s="637">
        <f>BC137/655.957</f>
        <v>0</v>
      </c>
      <c r="BA137" s="564">
        <v>1</v>
      </c>
      <c r="BB137" s="648"/>
      <c r="BC137" s="686">
        <f t="shared" si="409"/>
        <v>0</v>
      </c>
      <c r="BD137" s="687">
        <f t="shared" si="410"/>
        <v>0</v>
      </c>
      <c r="BE137" s="688">
        <f t="shared" si="411"/>
        <v>0</v>
      </c>
      <c r="BF137" s="731">
        <f t="shared" ref="BF137:BF200" si="439">((AI137-AL137)-500000)*0.5%</f>
        <v>-2500</v>
      </c>
      <c r="BG137" s="689"/>
      <c r="BH137" s="648"/>
      <c r="BI137" s="649"/>
      <c r="BJ137" s="649"/>
      <c r="BK137" s="650"/>
      <c r="BL137" s="650"/>
      <c r="BM137" s="388"/>
      <c r="BN137" s="388"/>
      <c r="BO137" s="565">
        <f t="shared" ref="BO137:BO200" si="440">BM137*BN137</f>
        <v>0</v>
      </c>
      <c r="BP137" s="651"/>
      <c r="BQ137" s="649"/>
      <c r="BR137" s="652"/>
      <c r="BS137" s="653"/>
      <c r="BT137" s="652"/>
      <c r="BU137" s="678">
        <f>AX137-BE137+SUM(BI137:BQ137)-BS137-BG137</f>
        <v>0</v>
      </c>
      <c r="BV137" s="675">
        <f>+BU137/655.957</f>
        <v>0</v>
      </c>
      <c r="BW137" s="646"/>
      <c r="BX137" s="654">
        <f t="shared" si="427"/>
        <v>0</v>
      </c>
      <c r="BY137" s="654">
        <f>+BX137/655.957</f>
        <v>0</v>
      </c>
      <c r="BZ137" s="655">
        <f>(BX137/12)+BU137</f>
        <v>0</v>
      </c>
      <c r="CA137" s="655">
        <f>+BZ137/655.957</f>
        <v>0</v>
      </c>
      <c r="CC137" s="656">
        <f>((N137*13/12)*35%)/12</f>
        <v>0</v>
      </c>
      <c r="CD137" s="657">
        <f>+CC137/655.957</f>
        <v>0</v>
      </c>
      <c r="CE137" s="658"/>
      <c r="CF137" s="659">
        <f>AI137*0.02</f>
        <v>0</v>
      </c>
      <c r="CG137" s="660">
        <f>CF137/655.957</f>
        <v>0</v>
      </c>
      <c r="CJ137" s="661">
        <f>(AI137+AV137+CC137+CF137)*(13/12)+SUM(BI137:BQ137)</f>
        <v>0</v>
      </c>
      <c r="CK137" s="662">
        <f>CJ137/655.957</f>
        <v>0</v>
      </c>
      <c r="CL137" s="663"/>
      <c r="CM137" s="664">
        <f>CJ137*12</f>
        <v>0</v>
      </c>
      <c r="CN137" s="665">
        <f>CM137/655.957</f>
        <v>0</v>
      </c>
      <c r="CO137" s="663"/>
    </row>
    <row r="138" spans="1:93" s="434" customFormat="1" ht="30" customHeight="1" thickBot="1" x14ac:dyDescent="0.35">
      <c r="A138" s="547">
        <v>131</v>
      </c>
      <c r="B138" s="548"/>
      <c r="C138" s="549"/>
      <c r="D138" s="550"/>
      <c r="E138" s="550"/>
      <c r="F138" s="551"/>
      <c r="G138" s="437"/>
      <c r="H138" s="588">
        <v>0</v>
      </c>
      <c r="I138" s="588">
        <v>0</v>
      </c>
      <c r="J138" s="552"/>
      <c r="K138" s="553"/>
      <c r="L138" s="591">
        <v>1</v>
      </c>
      <c r="M138" s="554"/>
      <c r="N138" s="555"/>
      <c r="O138" s="555">
        <f>N138/655.957</f>
        <v>0</v>
      </c>
      <c r="P138" s="556"/>
      <c r="Q138" s="557"/>
      <c r="R138" s="557"/>
      <c r="S138" s="557"/>
      <c r="T138" s="557"/>
      <c r="U138" s="557"/>
      <c r="V138" s="557"/>
      <c r="W138" s="557"/>
      <c r="X138" s="557"/>
      <c r="Y138" s="557">
        <f>((N138+AB138)*10%)*0</f>
        <v>0</v>
      </c>
      <c r="Z138" s="557">
        <f>((O138+AC138)*25%)*0</f>
        <v>0</v>
      </c>
      <c r="AA138" s="557">
        <f>((P138+AD138)*50%)*0</f>
        <v>0</v>
      </c>
      <c r="AB138" s="557"/>
      <c r="AC138" s="557"/>
      <c r="AD138" s="557"/>
      <c r="AE138" s="557"/>
      <c r="AF138" s="557"/>
      <c r="AG138" s="557"/>
      <c r="AH138" s="558"/>
      <c r="AI138" s="559">
        <f>SUM(N138,Q138:AG138)*L138</f>
        <v>0</v>
      </c>
      <c r="AJ138" s="560">
        <f>AI138/655.957</f>
        <v>0</v>
      </c>
      <c r="AK138" s="561"/>
      <c r="AL138" s="545">
        <f>IF(AI138&gt;1200000,48000,AI138*0.04)</f>
        <v>0</v>
      </c>
      <c r="AM138" s="667"/>
      <c r="AN138" s="546">
        <f>IF(AI138&gt;1200000,96000,AI138*0.08)</f>
        <v>0</v>
      </c>
      <c r="AO138" s="562">
        <f>IF(AI138&gt;600000,600000*12.28%,AI138*12.28%)</f>
        <v>0</v>
      </c>
      <c r="AP138" s="562">
        <f>IF(AI138&gt;600000,600000*2.25%,AI138*2.25%)*0</f>
        <v>0</v>
      </c>
      <c r="AQ138" s="563">
        <f>AI138*4.5%</f>
        <v>0</v>
      </c>
      <c r="AR138" s="563">
        <f>AI138*3%</f>
        <v>0</v>
      </c>
      <c r="AS138" s="563">
        <f>AI138*10%*0</f>
        <v>0</v>
      </c>
      <c r="AT138" s="563"/>
      <c r="AU138" s="668"/>
      <c r="AV138" s="563">
        <f>SUM(AN138:AU138)</f>
        <v>0</v>
      </c>
      <c r="AW138" s="446"/>
      <c r="AX138" s="560">
        <f>AI138-AL138</f>
        <v>0</v>
      </c>
      <c r="AY138" s="560">
        <f>BC138/655.957</f>
        <v>0</v>
      </c>
      <c r="BA138" s="564">
        <v>1</v>
      </c>
      <c r="BB138" s="679"/>
      <c r="BC138" s="680">
        <f>((AI138*12)-(AL138*12))*80%</f>
        <v>0</v>
      </c>
      <c r="BD138" s="681">
        <f>BC138/BA138</f>
        <v>0</v>
      </c>
      <c r="BE138" s="682">
        <f>(IF(BD138&lt;464000,BA138*0.01*BD138,IF(BD138&lt;1000000,(4640+(BD138-464000)*0.1)*BA138,IF(BD138&lt;3000000,(4640+53600+(BD138-1000000)*0.25)*BA138,(4640+53600+500000+(BD138-3000000)*0.4)*BA138))))/12</f>
        <v>0</v>
      </c>
      <c r="BF138" s="731">
        <f t="shared" si="439"/>
        <v>-2500</v>
      </c>
      <c r="BG138" s="683"/>
      <c r="BH138" s="669"/>
      <c r="BI138" s="565"/>
      <c r="BJ138" s="388"/>
      <c r="BK138" s="607"/>
      <c r="BL138" s="388"/>
      <c r="BM138" s="388"/>
      <c r="BN138" s="388"/>
      <c r="BO138" s="565">
        <f t="shared" si="440"/>
        <v>0</v>
      </c>
      <c r="BP138" s="565"/>
      <c r="BQ138" s="565"/>
      <c r="BR138" s="670"/>
      <c r="BS138" s="583"/>
      <c r="BT138" s="671"/>
      <c r="BU138" s="676">
        <f>AX138-BE138+SUM(BI138:BQ138)-BS138-BG138</f>
        <v>0</v>
      </c>
      <c r="BV138" s="673">
        <f>+BU138/655.957</f>
        <v>0</v>
      </c>
      <c r="BW138" s="672"/>
      <c r="BX138" s="567">
        <f>(AI138-BI138-BJ138-BK138-BO138-BP138-BQ138)/12</f>
        <v>0</v>
      </c>
      <c r="BY138" s="567">
        <f>+BX138/655.957</f>
        <v>0</v>
      </c>
      <c r="BZ138" s="566">
        <f>(BX138/12)+BU138</f>
        <v>0</v>
      </c>
      <c r="CA138" s="566">
        <f>+BZ138/655.957</f>
        <v>0</v>
      </c>
      <c r="CC138" s="568">
        <f>((N138*13/12)*35%)/12</f>
        <v>0</v>
      </c>
      <c r="CD138" s="569">
        <f>+CC138/655.957</f>
        <v>0</v>
      </c>
      <c r="CE138" s="447"/>
      <c r="CF138" s="570">
        <f>AI138*0.02</f>
        <v>0</v>
      </c>
      <c r="CG138" s="571">
        <f>CF138/655.957</f>
        <v>0</v>
      </c>
      <c r="CJ138" s="572">
        <f>(AI138+AV138+CC138+CF138)*(13/12)+SUM(BI138:BQ138)</f>
        <v>0</v>
      </c>
      <c r="CK138" s="573">
        <f>CJ138/655.957</f>
        <v>0</v>
      </c>
      <c r="CL138" s="443"/>
      <c r="CM138" s="574">
        <f>CJ138*12</f>
        <v>0</v>
      </c>
      <c r="CN138" s="575">
        <f>CM138/655.957</f>
        <v>0</v>
      </c>
      <c r="CO138" s="443"/>
    </row>
    <row r="139" spans="1:93" s="387" customFormat="1" ht="30" customHeight="1" thickBot="1" x14ac:dyDescent="0.35">
      <c r="A139" s="547">
        <v>132</v>
      </c>
      <c r="B139" s="548"/>
      <c r="C139" s="584"/>
      <c r="D139" s="585"/>
      <c r="E139" s="585"/>
      <c r="F139" s="586"/>
      <c r="G139" s="587"/>
      <c r="H139" s="588">
        <v>0</v>
      </c>
      <c r="I139" s="588">
        <v>0</v>
      </c>
      <c r="J139" s="589"/>
      <c r="K139" s="590"/>
      <c r="L139" s="591">
        <v>1</v>
      </c>
      <c r="M139" s="592"/>
      <c r="N139" s="593"/>
      <c r="O139" s="593">
        <f>N139/655.957</f>
        <v>0</v>
      </c>
      <c r="P139" s="594"/>
      <c r="Q139" s="595"/>
      <c r="R139" s="595"/>
      <c r="S139" s="595"/>
      <c r="T139" s="595"/>
      <c r="U139" s="595"/>
      <c r="V139" s="595"/>
      <c r="W139" s="595"/>
      <c r="X139" s="595"/>
      <c r="Y139" s="557">
        <f t="shared" ref="Y139:Y147" si="441">((N139+AB139)*10%)*0</f>
        <v>0</v>
      </c>
      <c r="Z139" s="557">
        <f t="shared" ref="Z139:Z147" si="442">((O139+AC139)*25%)*0</f>
        <v>0</v>
      </c>
      <c r="AA139" s="557">
        <f t="shared" ref="AA139:AA147" si="443">((P139+AD139)*50%)*0</f>
        <v>0</v>
      </c>
      <c r="AB139" s="595"/>
      <c r="AC139" s="595"/>
      <c r="AD139" s="595"/>
      <c r="AE139" s="595"/>
      <c r="AF139" s="595"/>
      <c r="AG139" s="595"/>
      <c r="AH139" s="596"/>
      <c r="AI139" s="597">
        <f>SUM(N139,Q139:AG139)*L139</f>
        <v>0</v>
      </c>
      <c r="AJ139" s="598">
        <f>AI139/655.957</f>
        <v>0</v>
      </c>
      <c r="AK139" s="599"/>
      <c r="AL139" s="545">
        <f>IF(AI139&gt;1200000,48000,AI139*0.04)</f>
        <v>0</v>
      </c>
      <c r="AM139" s="600"/>
      <c r="AN139" s="546">
        <f>IF(AI139&gt;1200000,96000,AI139*0.08)</f>
        <v>0</v>
      </c>
      <c r="AO139" s="601">
        <f>IF(AI139&gt;600000,600000*12.28%,AI139*12.28%)</f>
        <v>0</v>
      </c>
      <c r="AP139" s="602">
        <f>IF(AI139&gt;600000,600000*2.25%,AI139*2.25%)*0</f>
        <v>0</v>
      </c>
      <c r="AQ139" s="603">
        <f>AI139*4.5%</f>
        <v>0</v>
      </c>
      <c r="AR139" s="603">
        <f>AI139*3%</f>
        <v>0</v>
      </c>
      <c r="AS139" s="603">
        <f>AI139*10%*0</f>
        <v>0</v>
      </c>
      <c r="AT139" s="603"/>
      <c r="AU139" s="604"/>
      <c r="AV139" s="603">
        <f>SUM(AN139:AU139)</f>
        <v>0</v>
      </c>
      <c r="AW139" s="605"/>
      <c r="AX139" s="598">
        <f>AI139-AL139</f>
        <v>0</v>
      </c>
      <c r="AY139" s="598">
        <f>BC139/655.957</f>
        <v>0</v>
      </c>
      <c r="BA139" s="564">
        <v>1</v>
      </c>
      <c r="BB139" s="606"/>
      <c r="BC139" s="684">
        <f t="shared" ref="BC139:BC147" si="444">((AI139*12)-(AL139*12))*80%</f>
        <v>0</v>
      </c>
      <c r="BD139" s="666">
        <f t="shared" ref="BD139:BD147" si="445">BC139/BA139</f>
        <v>0</v>
      </c>
      <c r="BE139" s="546">
        <f t="shared" ref="BE139:BE147" si="446">(IF(BD139&lt;464000,BA139*0.01*BD139,IF(BD139&lt;1000000,(4640+(BD139-464000)*0.1)*BA139,IF(BD139&lt;3000000,(4640+53600+(BD139-1000000)*0.25)*BA139,(4640+53600+500000+(BD139-3000000)*0.4)*BA139))))/12</f>
        <v>0</v>
      </c>
      <c r="BF139" s="731">
        <f t="shared" si="439"/>
        <v>-2500</v>
      </c>
      <c r="BG139" s="685"/>
      <c r="BH139" s="606"/>
      <c r="BI139" s="388"/>
      <c r="BJ139" s="388"/>
      <c r="BK139" s="607"/>
      <c r="BL139" s="607"/>
      <c r="BM139" s="388"/>
      <c r="BN139" s="388"/>
      <c r="BO139" s="565">
        <f t="shared" si="440"/>
        <v>0</v>
      </c>
      <c r="BP139" s="608"/>
      <c r="BQ139" s="388"/>
      <c r="BR139" s="609"/>
      <c r="BS139" s="610"/>
      <c r="BT139" s="609"/>
      <c r="BU139" s="677">
        <f>AX139-BE139+SUM(BI139:BQ139)-BS139-BG139</f>
        <v>0</v>
      </c>
      <c r="BV139" s="674">
        <f>+BU139/655.957</f>
        <v>0</v>
      </c>
      <c r="BW139" s="605"/>
      <c r="BX139" s="611">
        <f>(AI139-BI139-BJ139-BK139-BG375-BP139-BQ139)/12</f>
        <v>0</v>
      </c>
      <c r="BY139" s="611">
        <f>+BX139/655.957</f>
        <v>0</v>
      </c>
      <c r="BZ139" s="612">
        <f>(BX139/12)+BU139</f>
        <v>0</v>
      </c>
      <c r="CA139" s="612">
        <f>+BZ139/655.957</f>
        <v>0</v>
      </c>
      <c r="CC139" s="613">
        <f>((N139*13/12)*35%)/12</f>
        <v>0</v>
      </c>
      <c r="CD139" s="614">
        <f>+CC139/655.957</f>
        <v>0</v>
      </c>
      <c r="CE139" s="615"/>
      <c r="CF139" s="616">
        <f>AI139*0.02</f>
        <v>0</v>
      </c>
      <c r="CG139" s="617">
        <f>CF139/655.957</f>
        <v>0</v>
      </c>
      <c r="CJ139" s="618">
        <f>(AI139+AV139+CC139+CF139)*(13/12)+SUM(BI139:BQ139)</f>
        <v>0</v>
      </c>
      <c r="CK139" s="619">
        <f>CJ139/655.957</f>
        <v>0</v>
      </c>
      <c r="CL139" s="620"/>
      <c r="CM139" s="621">
        <f>CJ139*12</f>
        <v>0</v>
      </c>
      <c r="CN139" s="622">
        <f>CM139/655.957</f>
        <v>0</v>
      </c>
      <c r="CO139" s="620"/>
    </row>
    <row r="140" spans="1:93" s="647" customFormat="1" ht="30" customHeight="1" thickBot="1" x14ac:dyDescent="0.35">
      <c r="A140" s="729">
        <v>133</v>
      </c>
      <c r="B140" s="582"/>
      <c r="C140" s="623"/>
      <c r="D140" s="624"/>
      <c r="E140" s="624"/>
      <c r="F140" s="625"/>
      <c r="G140" s="626"/>
      <c r="H140" s="627">
        <v>0</v>
      </c>
      <c r="I140" s="588">
        <v>0</v>
      </c>
      <c r="J140" s="628"/>
      <c r="K140" s="629"/>
      <c r="L140" s="630">
        <v>1</v>
      </c>
      <c r="M140" s="631">
        <v>84343</v>
      </c>
      <c r="N140" s="632"/>
      <c r="O140" s="632">
        <f t="shared" ref="O140:O146" si="447">N140/655.957</f>
        <v>0</v>
      </c>
      <c r="P140" s="633"/>
      <c r="Q140" s="634"/>
      <c r="R140" s="634"/>
      <c r="S140" s="634"/>
      <c r="T140" s="634"/>
      <c r="U140" s="634"/>
      <c r="V140" s="634"/>
      <c r="W140" s="634"/>
      <c r="X140" s="634"/>
      <c r="Y140" s="557">
        <f t="shared" si="441"/>
        <v>0</v>
      </c>
      <c r="Z140" s="557">
        <f t="shared" si="442"/>
        <v>0</v>
      </c>
      <c r="AA140" s="557">
        <f t="shared" si="443"/>
        <v>0</v>
      </c>
      <c r="AB140" s="634"/>
      <c r="AC140" s="634"/>
      <c r="AD140" s="634"/>
      <c r="AE140" s="634"/>
      <c r="AF140" s="634"/>
      <c r="AG140" s="634"/>
      <c r="AH140" s="635"/>
      <c r="AI140" s="636">
        <f t="shared" ref="AI140:AI146" si="448">SUM(N140,Q140:AG140)*L140</f>
        <v>0</v>
      </c>
      <c r="AJ140" s="637">
        <f t="shared" ref="AJ140:AJ146" si="449">AI140/655.957</f>
        <v>0</v>
      </c>
      <c r="AK140" s="638"/>
      <c r="AL140" s="639">
        <f t="shared" ref="AL140:AL146" si="450">IF(AI140&gt;1200000,48000,AI140*0.04)</f>
        <v>0</v>
      </c>
      <c r="AM140" s="640"/>
      <c r="AN140" s="641">
        <f t="shared" ref="AN140:AN146" si="451">IF(AI140&gt;1200000,96000,AI140*0.08)</f>
        <v>0</v>
      </c>
      <c r="AO140" s="642">
        <f t="shared" ref="AO140:AO146" si="452">IF(AI140&gt;600000,600000*12.28%,AI140*12.28%)</f>
        <v>0</v>
      </c>
      <c r="AP140" s="643">
        <f t="shared" ref="AP140:AP146" si="453">IF(AI140&gt;600000,600000*2.25%,AI140*2.25%)*0</f>
        <v>0</v>
      </c>
      <c r="AQ140" s="644">
        <f t="shared" ref="AQ140:AQ146" si="454">AI140*4.5%</f>
        <v>0</v>
      </c>
      <c r="AR140" s="644">
        <f t="shared" ref="AR140:AR146" si="455">AI140*3%</f>
        <v>0</v>
      </c>
      <c r="AS140" s="644">
        <f t="shared" ref="AS140:AS146" si="456">AI140*10%*0</f>
        <v>0</v>
      </c>
      <c r="AT140" s="644"/>
      <c r="AU140" s="645"/>
      <c r="AV140" s="644">
        <f t="shared" ref="AV140:AV146" si="457">SUM(AN140:AU140)</f>
        <v>0</v>
      </c>
      <c r="AW140" s="646"/>
      <c r="AX140" s="637">
        <f t="shared" ref="AX140:AX146" si="458">AI140-AL140</f>
        <v>0</v>
      </c>
      <c r="AY140" s="637">
        <f t="shared" ref="AY140:AY146" si="459">BC140/655.957</f>
        <v>0</v>
      </c>
      <c r="BA140" s="564">
        <v>1</v>
      </c>
      <c r="BB140" s="648"/>
      <c r="BC140" s="686">
        <f t="shared" si="444"/>
        <v>0</v>
      </c>
      <c r="BD140" s="687">
        <f t="shared" si="445"/>
        <v>0</v>
      </c>
      <c r="BE140" s="688">
        <f t="shared" si="446"/>
        <v>0</v>
      </c>
      <c r="BF140" s="731">
        <f t="shared" si="439"/>
        <v>-2500</v>
      </c>
      <c r="BG140" s="689"/>
      <c r="BH140" s="648"/>
      <c r="BI140" s="649"/>
      <c r="BJ140" s="649"/>
      <c r="BK140" s="650"/>
      <c r="BL140" s="650"/>
      <c r="BM140" s="388"/>
      <c r="BN140" s="388"/>
      <c r="BO140" s="565">
        <f t="shared" si="440"/>
        <v>0</v>
      </c>
      <c r="BP140" s="651"/>
      <c r="BQ140" s="649"/>
      <c r="BR140" s="652"/>
      <c r="BS140" s="653"/>
      <c r="BT140" s="652"/>
      <c r="BU140" s="678">
        <f t="shared" ref="BU140:BU146" si="460">AX140-BE140+SUM(BI140:BQ140)-BS140-BG140</f>
        <v>0</v>
      </c>
      <c r="BV140" s="675">
        <f t="shared" ref="BV140:BV146" si="461">+BU140/655.957</f>
        <v>0</v>
      </c>
      <c r="BW140" s="646"/>
      <c r="BX140" s="654">
        <f t="shared" ref="BX140:BX147" si="462">(AI140-BI140-BJ140-BK140-BG370-BP140-BQ140)/12</f>
        <v>0</v>
      </c>
      <c r="BY140" s="654">
        <f t="shared" ref="BY140:BY146" si="463">+BX140/655.957</f>
        <v>0</v>
      </c>
      <c r="BZ140" s="655">
        <f t="shared" ref="BZ140:BZ146" si="464">(BX140/12)+BU140</f>
        <v>0</v>
      </c>
      <c r="CA140" s="655">
        <f t="shared" ref="CA140:CA146" si="465">+BZ140/655.957</f>
        <v>0</v>
      </c>
      <c r="CC140" s="656">
        <f t="shared" ref="CC140:CC146" si="466">((N140*13/12)*35%)/12</f>
        <v>0</v>
      </c>
      <c r="CD140" s="657">
        <f t="shared" ref="CD140:CD146" si="467">+CC140/655.957</f>
        <v>0</v>
      </c>
      <c r="CE140" s="658"/>
      <c r="CF140" s="659">
        <f t="shared" ref="CF140:CF146" si="468">AI140*0.02</f>
        <v>0</v>
      </c>
      <c r="CG140" s="660">
        <f t="shared" ref="CG140:CG146" si="469">CF140/655.957</f>
        <v>0</v>
      </c>
      <c r="CJ140" s="661">
        <f t="shared" ref="CJ140:CJ146" si="470">(AI140+AV140+CC140+CF140)*(13/12)+SUM(BI140:BQ140)</f>
        <v>0</v>
      </c>
      <c r="CK140" s="662">
        <f t="shared" ref="CK140:CK146" si="471">CJ140/655.957</f>
        <v>0</v>
      </c>
      <c r="CL140" s="663"/>
      <c r="CM140" s="664">
        <f t="shared" ref="CM140:CM146" si="472">CJ140*12</f>
        <v>0</v>
      </c>
      <c r="CN140" s="665">
        <f t="shared" ref="CN140:CN146" si="473">CM140/655.957</f>
        <v>0</v>
      </c>
      <c r="CO140" s="663"/>
    </row>
    <row r="141" spans="1:93" s="647" customFormat="1" ht="30" customHeight="1" thickBot="1" x14ac:dyDescent="0.35">
      <c r="A141" s="729">
        <v>134</v>
      </c>
      <c r="B141" s="582"/>
      <c r="C141" s="623"/>
      <c r="D141" s="624"/>
      <c r="E141" s="624"/>
      <c r="F141" s="625"/>
      <c r="G141" s="626"/>
      <c r="H141" s="627">
        <v>0</v>
      </c>
      <c r="I141" s="588">
        <v>0</v>
      </c>
      <c r="J141" s="628"/>
      <c r="K141" s="629"/>
      <c r="L141" s="630">
        <v>1</v>
      </c>
      <c r="M141" s="631">
        <v>84343</v>
      </c>
      <c r="N141" s="632"/>
      <c r="O141" s="632">
        <f t="shared" si="447"/>
        <v>0</v>
      </c>
      <c r="P141" s="633"/>
      <c r="Q141" s="634"/>
      <c r="R141" s="634"/>
      <c r="S141" s="634"/>
      <c r="T141" s="634"/>
      <c r="U141" s="634"/>
      <c r="V141" s="634"/>
      <c r="W141" s="634"/>
      <c r="X141" s="634"/>
      <c r="Y141" s="557">
        <f t="shared" si="441"/>
        <v>0</v>
      </c>
      <c r="Z141" s="557">
        <f t="shared" si="442"/>
        <v>0</v>
      </c>
      <c r="AA141" s="557">
        <f t="shared" si="443"/>
        <v>0</v>
      </c>
      <c r="AB141" s="634"/>
      <c r="AC141" s="634"/>
      <c r="AD141" s="634"/>
      <c r="AE141" s="634"/>
      <c r="AF141" s="634"/>
      <c r="AG141" s="634"/>
      <c r="AH141" s="635"/>
      <c r="AI141" s="636">
        <f t="shared" si="448"/>
        <v>0</v>
      </c>
      <c r="AJ141" s="637">
        <f t="shared" si="449"/>
        <v>0</v>
      </c>
      <c r="AK141" s="638"/>
      <c r="AL141" s="639">
        <f t="shared" si="450"/>
        <v>0</v>
      </c>
      <c r="AM141" s="640"/>
      <c r="AN141" s="641">
        <f t="shared" si="451"/>
        <v>0</v>
      </c>
      <c r="AO141" s="642">
        <f t="shared" si="452"/>
        <v>0</v>
      </c>
      <c r="AP141" s="643">
        <f t="shared" si="453"/>
        <v>0</v>
      </c>
      <c r="AQ141" s="644">
        <f t="shared" si="454"/>
        <v>0</v>
      </c>
      <c r="AR141" s="644">
        <f t="shared" si="455"/>
        <v>0</v>
      </c>
      <c r="AS141" s="644">
        <f t="shared" si="456"/>
        <v>0</v>
      </c>
      <c r="AT141" s="644"/>
      <c r="AU141" s="645"/>
      <c r="AV141" s="644">
        <f t="shared" si="457"/>
        <v>0</v>
      </c>
      <c r="AW141" s="646"/>
      <c r="AX141" s="637">
        <f t="shared" si="458"/>
        <v>0</v>
      </c>
      <c r="AY141" s="637">
        <f t="shared" si="459"/>
        <v>0</v>
      </c>
      <c r="BA141" s="564">
        <v>1</v>
      </c>
      <c r="BB141" s="648"/>
      <c r="BC141" s="686">
        <f t="shared" si="444"/>
        <v>0</v>
      </c>
      <c r="BD141" s="687">
        <f t="shared" si="445"/>
        <v>0</v>
      </c>
      <c r="BE141" s="688">
        <f t="shared" si="446"/>
        <v>0</v>
      </c>
      <c r="BF141" s="731">
        <f t="shared" si="439"/>
        <v>-2500</v>
      </c>
      <c r="BG141" s="689"/>
      <c r="BH141" s="648"/>
      <c r="BI141" s="649"/>
      <c r="BJ141" s="649"/>
      <c r="BK141" s="650"/>
      <c r="BL141" s="650"/>
      <c r="BM141" s="388"/>
      <c r="BN141" s="388"/>
      <c r="BO141" s="565">
        <f t="shared" si="440"/>
        <v>0</v>
      </c>
      <c r="BP141" s="651"/>
      <c r="BQ141" s="649"/>
      <c r="BR141" s="652"/>
      <c r="BS141" s="653"/>
      <c r="BT141" s="652"/>
      <c r="BU141" s="678">
        <f t="shared" si="460"/>
        <v>0</v>
      </c>
      <c r="BV141" s="675">
        <f t="shared" si="461"/>
        <v>0</v>
      </c>
      <c r="BW141" s="646"/>
      <c r="BX141" s="654">
        <f t="shared" si="462"/>
        <v>0</v>
      </c>
      <c r="BY141" s="654">
        <f t="shared" si="463"/>
        <v>0</v>
      </c>
      <c r="BZ141" s="655">
        <f t="shared" si="464"/>
        <v>0</v>
      </c>
      <c r="CA141" s="655">
        <f t="shared" si="465"/>
        <v>0</v>
      </c>
      <c r="CC141" s="656">
        <f t="shared" si="466"/>
        <v>0</v>
      </c>
      <c r="CD141" s="657">
        <f t="shared" si="467"/>
        <v>0</v>
      </c>
      <c r="CE141" s="658"/>
      <c r="CF141" s="659">
        <f t="shared" si="468"/>
        <v>0</v>
      </c>
      <c r="CG141" s="660">
        <f t="shared" si="469"/>
        <v>0</v>
      </c>
      <c r="CJ141" s="661">
        <f t="shared" si="470"/>
        <v>0</v>
      </c>
      <c r="CK141" s="662">
        <f t="shared" si="471"/>
        <v>0</v>
      </c>
      <c r="CL141" s="663"/>
      <c r="CM141" s="664">
        <f t="shared" si="472"/>
        <v>0</v>
      </c>
      <c r="CN141" s="665">
        <f t="shared" si="473"/>
        <v>0</v>
      </c>
      <c r="CO141" s="663"/>
    </row>
    <row r="142" spans="1:93" s="647" customFormat="1" ht="30" customHeight="1" thickBot="1" x14ac:dyDescent="0.35">
      <c r="A142" s="729">
        <v>135</v>
      </c>
      <c r="B142" s="582"/>
      <c r="C142" s="623"/>
      <c r="D142" s="624"/>
      <c r="E142" s="624"/>
      <c r="F142" s="625"/>
      <c r="G142" s="626"/>
      <c r="H142" s="627">
        <v>0</v>
      </c>
      <c r="I142" s="588">
        <v>0</v>
      </c>
      <c r="J142" s="628"/>
      <c r="K142" s="629"/>
      <c r="L142" s="630">
        <v>1</v>
      </c>
      <c r="M142" s="631">
        <v>84343</v>
      </c>
      <c r="N142" s="632"/>
      <c r="O142" s="632">
        <f t="shared" si="447"/>
        <v>0</v>
      </c>
      <c r="P142" s="633"/>
      <c r="Q142" s="634"/>
      <c r="R142" s="634"/>
      <c r="S142" s="634"/>
      <c r="T142" s="634"/>
      <c r="U142" s="634"/>
      <c r="V142" s="634"/>
      <c r="W142" s="634"/>
      <c r="X142" s="634"/>
      <c r="Y142" s="557">
        <f t="shared" si="441"/>
        <v>0</v>
      </c>
      <c r="Z142" s="557">
        <f t="shared" si="442"/>
        <v>0</v>
      </c>
      <c r="AA142" s="557">
        <f t="shared" si="443"/>
        <v>0</v>
      </c>
      <c r="AB142" s="634"/>
      <c r="AC142" s="634"/>
      <c r="AD142" s="634"/>
      <c r="AE142" s="634"/>
      <c r="AF142" s="634"/>
      <c r="AG142" s="634"/>
      <c r="AH142" s="635"/>
      <c r="AI142" s="636">
        <f t="shared" si="448"/>
        <v>0</v>
      </c>
      <c r="AJ142" s="637">
        <f t="shared" si="449"/>
        <v>0</v>
      </c>
      <c r="AK142" s="638"/>
      <c r="AL142" s="639">
        <f t="shared" si="450"/>
        <v>0</v>
      </c>
      <c r="AM142" s="640"/>
      <c r="AN142" s="641">
        <f t="shared" si="451"/>
        <v>0</v>
      </c>
      <c r="AO142" s="642">
        <f t="shared" si="452"/>
        <v>0</v>
      </c>
      <c r="AP142" s="643">
        <f t="shared" si="453"/>
        <v>0</v>
      </c>
      <c r="AQ142" s="644">
        <f t="shared" si="454"/>
        <v>0</v>
      </c>
      <c r="AR142" s="644">
        <f t="shared" si="455"/>
        <v>0</v>
      </c>
      <c r="AS142" s="644">
        <f t="shared" si="456"/>
        <v>0</v>
      </c>
      <c r="AT142" s="644"/>
      <c r="AU142" s="645"/>
      <c r="AV142" s="644">
        <f t="shared" si="457"/>
        <v>0</v>
      </c>
      <c r="AW142" s="646"/>
      <c r="AX142" s="637">
        <f t="shared" si="458"/>
        <v>0</v>
      </c>
      <c r="AY142" s="637">
        <f t="shared" si="459"/>
        <v>0</v>
      </c>
      <c r="BA142" s="564">
        <v>1</v>
      </c>
      <c r="BB142" s="648"/>
      <c r="BC142" s="686">
        <f t="shared" si="444"/>
        <v>0</v>
      </c>
      <c r="BD142" s="687">
        <f t="shared" si="445"/>
        <v>0</v>
      </c>
      <c r="BE142" s="688">
        <f t="shared" si="446"/>
        <v>0</v>
      </c>
      <c r="BF142" s="731">
        <f t="shared" si="439"/>
        <v>-2500</v>
      </c>
      <c r="BG142" s="689"/>
      <c r="BH142" s="648"/>
      <c r="BI142" s="649"/>
      <c r="BJ142" s="649"/>
      <c r="BK142" s="650"/>
      <c r="BL142" s="650"/>
      <c r="BM142" s="388"/>
      <c r="BN142" s="388"/>
      <c r="BO142" s="565">
        <f t="shared" si="440"/>
        <v>0</v>
      </c>
      <c r="BP142" s="651"/>
      <c r="BQ142" s="649"/>
      <c r="BR142" s="652"/>
      <c r="BS142" s="653"/>
      <c r="BT142" s="652"/>
      <c r="BU142" s="678">
        <f t="shared" si="460"/>
        <v>0</v>
      </c>
      <c r="BV142" s="675">
        <f t="shared" si="461"/>
        <v>0</v>
      </c>
      <c r="BW142" s="646"/>
      <c r="BX142" s="654">
        <f t="shared" si="462"/>
        <v>0</v>
      </c>
      <c r="BY142" s="654">
        <f t="shared" si="463"/>
        <v>0</v>
      </c>
      <c r="BZ142" s="655">
        <f t="shared" si="464"/>
        <v>0</v>
      </c>
      <c r="CA142" s="655">
        <f t="shared" si="465"/>
        <v>0</v>
      </c>
      <c r="CC142" s="656">
        <f t="shared" si="466"/>
        <v>0</v>
      </c>
      <c r="CD142" s="657">
        <f t="shared" si="467"/>
        <v>0</v>
      </c>
      <c r="CE142" s="658"/>
      <c r="CF142" s="659">
        <f t="shared" si="468"/>
        <v>0</v>
      </c>
      <c r="CG142" s="660">
        <f t="shared" si="469"/>
        <v>0</v>
      </c>
      <c r="CJ142" s="661">
        <f t="shared" si="470"/>
        <v>0</v>
      </c>
      <c r="CK142" s="662">
        <f t="shared" si="471"/>
        <v>0</v>
      </c>
      <c r="CL142" s="663"/>
      <c r="CM142" s="664">
        <f t="shared" si="472"/>
        <v>0</v>
      </c>
      <c r="CN142" s="665">
        <f t="shared" si="473"/>
        <v>0</v>
      </c>
      <c r="CO142" s="663"/>
    </row>
    <row r="143" spans="1:93" s="647" customFormat="1" ht="30" customHeight="1" thickBot="1" x14ac:dyDescent="0.35">
      <c r="A143" s="729">
        <v>136</v>
      </c>
      <c r="B143" s="582"/>
      <c r="C143" s="623"/>
      <c r="D143" s="624"/>
      <c r="E143" s="624"/>
      <c r="F143" s="625"/>
      <c r="G143" s="626"/>
      <c r="H143" s="627">
        <v>0</v>
      </c>
      <c r="I143" s="588">
        <v>0</v>
      </c>
      <c r="J143" s="628"/>
      <c r="K143" s="629"/>
      <c r="L143" s="630">
        <v>1</v>
      </c>
      <c r="M143" s="631">
        <v>84343</v>
      </c>
      <c r="N143" s="632"/>
      <c r="O143" s="632">
        <f t="shared" si="447"/>
        <v>0</v>
      </c>
      <c r="P143" s="633"/>
      <c r="Q143" s="634"/>
      <c r="R143" s="634"/>
      <c r="S143" s="634"/>
      <c r="T143" s="634"/>
      <c r="U143" s="634"/>
      <c r="V143" s="634"/>
      <c r="W143" s="634"/>
      <c r="X143" s="634"/>
      <c r="Y143" s="557">
        <f t="shared" si="441"/>
        <v>0</v>
      </c>
      <c r="Z143" s="557">
        <f t="shared" si="442"/>
        <v>0</v>
      </c>
      <c r="AA143" s="557">
        <f t="shared" si="443"/>
        <v>0</v>
      </c>
      <c r="AB143" s="634"/>
      <c r="AC143" s="634"/>
      <c r="AD143" s="634"/>
      <c r="AE143" s="634"/>
      <c r="AF143" s="634"/>
      <c r="AG143" s="634"/>
      <c r="AH143" s="635"/>
      <c r="AI143" s="636">
        <f t="shared" si="448"/>
        <v>0</v>
      </c>
      <c r="AJ143" s="637">
        <f t="shared" si="449"/>
        <v>0</v>
      </c>
      <c r="AK143" s="638"/>
      <c r="AL143" s="639">
        <f t="shared" si="450"/>
        <v>0</v>
      </c>
      <c r="AM143" s="640"/>
      <c r="AN143" s="641">
        <f t="shared" si="451"/>
        <v>0</v>
      </c>
      <c r="AO143" s="642">
        <f t="shared" si="452"/>
        <v>0</v>
      </c>
      <c r="AP143" s="643">
        <f t="shared" si="453"/>
        <v>0</v>
      </c>
      <c r="AQ143" s="644">
        <f t="shared" si="454"/>
        <v>0</v>
      </c>
      <c r="AR143" s="644">
        <f t="shared" si="455"/>
        <v>0</v>
      </c>
      <c r="AS143" s="644">
        <f t="shared" si="456"/>
        <v>0</v>
      </c>
      <c r="AT143" s="644"/>
      <c r="AU143" s="645"/>
      <c r="AV143" s="644">
        <f t="shared" si="457"/>
        <v>0</v>
      </c>
      <c r="AW143" s="646"/>
      <c r="AX143" s="637">
        <f t="shared" si="458"/>
        <v>0</v>
      </c>
      <c r="AY143" s="637">
        <f t="shared" si="459"/>
        <v>0</v>
      </c>
      <c r="BA143" s="564">
        <v>1</v>
      </c>
      <c r="BB143" s="648"/>
      <c r="BC143" s="686">
        <f t="shared" si="444"/>
        <v>0</v>
      </c>
      <c r="BD143" s="687">
        <f t="shared" si="445"/>
        <v>0</v>
      </c>
      <c r="BE143" s="688">
        <f t="shared" si="446"/>
        <v>0</v>
      </c>
      <c r="BF143" s="731">
        <f t="shared" si="439"/>
        <v>-2500</v>
      </c>
      <c r="BG143" s="689"/>
      <c r="BH143" s="648"/>
      <c r="BI143" s="649"/>
      <c r="BJ143" s="649"/>
      <c r="BK143" s="650"/>
      <c r="BL143" s="650"/>
      <c r="BM143" s="388"/>
      <c r="BN143" s="388"/>
      <c r="BO143" s="565">
        <f t="shared" si="440"/>
        <v>0</v>
      </c>
      <c r="BP143" s="651"/>
      <c r="BQ143" s="649"/>
      <c r="BR143" s="652"/>
      <c r="BS143" s="653"/>
      <c r="BT143" s="652"/>
      <c r="BU143" s="678">
        <f t="shared" si="460"/>
        <v>0</v>
      </c>
      <c r="BV143" s="675">
        <f t="shared" si="461"/>
        <v>0</v>
      </c>
      <c r="BW143" s="646"/>
      <c r="BX143" s="654">
        <f t="shared" si="462"/>
        <v>0</v>
      </c>
      <c r="BY143" s="654">
        <f t="shared" si="463"/>
        <v>0</v>
      </c>
      <c r="BZ143" s="655">
        <f t="shared" si="464"/>
        <v>0</v>
      </c>
      <c r="CA143" s="655">
        <f t="shared" si="465"/>
        <v>0</v>
      </c>
      <c r="CC143" s="656">
        <f t="shared" si="466"/>
        <v>0</v>
      </c>
      <c r="CD143" s="657">
        <f t="shared" si="467"/>
        <v>0</v>
      </c>
      <c r="CE143" s="658"/>
      <c r="CF143" s="659">
        <f t="shared" si="468"/>
        <v>0</v>
      </c>
      <c r="CG143" s="660">
        <f t="shared" si="469"/>
        <v>0</v>
      </c>
      <c r="CJ143" s="661">
        <f t="shared" si="470"/>
        <v>0</v>
      </c>
      <c r="CK143" s="662">
        <f t="shared" si="471"/>
        <v>0</v>
      </c>
      <c r="CL143" s="663"/>
      <c r="CM143" s="664">
        <f t="shared" si="472"/>
        <v>0</v>
      </c>
      <c r="CN143" s="665">
        <f t="shared" si="473"/>
        <v>0</v>
      </c>
      <c r="CO143" s="663"/>
    </row>
    <row r="144" spans="1:93" s="647" customFormat="1" ht="30" customHeight="1" thickBot="1" x14ac:dyDescent="0.35">
      <c r="A144" s="729">
        <v>137</v>
      </c>
      <c r="B144" s="582"/>
      <c r="C144" s="623"/>
      <c r="D144" s="624"/>
      <c r="E144" s="624"/>
      <c r="F144" s="625"/>
      <c r="G144" s="626"/>
      <c r="H144" s="627">
        <v>0</v>
      </c>
      <c r="I144" s="588">
        <v>0</v>
      </c>
      <c r="J144" s="628"/>
      <c r="K144" s="629"/>
      <c r="L144" s="630">
        <v>1</v>
      </c>
      <c r="M144" s="631">
        <v>84343</v>
      </c>
      <c r="N144" s="632"/>
      <c r="O144" s="632">
        <f t="shared" si="447"/>
        <v>0</v>
      </c>
      <c r="P144" s="633"/>
      <c r="Q144" s="634"/>
      <c r="R144" s="634"/>
      <c r="S144" s="634"/>
      <c r="T144" s="634"/>
      <c r="U144" s="634"/>
      <c r="V144" s="634"/>
      <c r="W144" s="634"/>
      <c r="X144" s="634"/>
      <c r="Y144" s="557">
        <f t="shared" si="441"/>
        <v>0</v>
      </c>
      <c r="Z144" s="557">
        <f t="shared" si="442"/>
        <v>0</v>
      </c>
      <c r="AA144" s="557">
        <f t="shared" si="443"/>
        <v>0</v>
      </c>
      <c r="AB144" s="634"/>
      <c r="AC144" s="634"/>
      <c r="AD144" s="634"/>
      <c r="AE144" s="634"/>
      <c r="AF144" s="634"/>
      <c r="AG144" s="634"/>
      <c r="AH144" s="635"/>
      <c r="AI144" s="636">
        <f t="shared" si="448"/>
        <v>0</v>
      </c>
      <c r="AJ144" s="637">
        <f t="shared" si="449"/>
        <v>0</v>
      </c>
      <c r="AK144" s="638"/>
      <c r="AL144" s="639">
        <f t="shared" si="450"/>
        <v>0</v>
      </c>
      <c r="AM144" s="640"/>
      <c r="AN144" s="641">
        <f t="shared" si="451"/>
        <v>0</v>
      </c>
      <c r="AO144" s="642">
        <f t="shared" si="452"/>
        <v>0</v>
      </c>
      <c r="AP144" s="643">
        <f t="shared" si="453"/>
        <v>0</v>
      </c>
      <c r="AQ144" s="644">
        <f t="shared" si="454"/>
        <v>0</v>
      </c>
      <c r="AR144" s="644">
        <f t="shared" si="455"/>
        <v>0</v>
      </c>
      <c r="AS144" s="644">
        <f t="shared" si="456"/>
        <v>0</v>
      </c>
      <c r="AT144" s="644"/>
      <c r="AU144" s="645"/>
      <c r="AV144" s="644">
        <f t="shared" si="457"/>
        <v>0</v>
      </c>
      <c r="AW144" s="646"/>
      <c r="AX144" s="637">
        <f t="shared" si="458"/>
        <v>0</v>
      </c>
      <c r="AY144" s="637">
        <f t="shared" si="459"/>
        <v>0</v>
      </c>
      <c r="BA144" s="564">
        <v>1</v>
      </c>
      <c r="BB144" s="648"/>
      <c r="BC144" s="686">
        <f t="shared" si="444"/>
        <v>0</v>
      </c>
      <c r="BD144" s="687">
        <f t="shared" si="445"/>
        <v>0</v>
      </c>
      <c r="BE144" s="688">
        <f t="shared" si="446"/>
        <v>0</v>
      </c>
      <c r="BF144" s="731">
        <f t="shared" si="439"/>
        <v>-2500</v>
      </c>
      <c r="BG144" s="689"/>
      <c r="BH144" s="648"/>
      <c r="BI144" s="649"/>
      <c r="BJ144" s="649"/>
      <c r="BK144" s="650"/>
      <c r="BL144" s="650"/>
      <c r="BM144" s="388"/>
      <c r="BN144" s="388"/>
      <c r="BO144" s="565">
        <f t="shared" si="440"/>
        <v>0</v>
      </c>
      <c r="BP144" s="651"/>
      <c r="BQ144" s="649"/>
      <c r="BR144" s="652"/>
      <c r="BS144" s="653"/>
      <c r="BT144" s="652"/>
      <c r="BU144" s="678">
        <f t="shared" si="460"/>
        <v>0</v>
      </c>
      <c r="BV144" s="675">
        <f t="shared" si="461"/>
        <v>0</v>
      </c>
      <c r="BW144" s="646"/>
      <c r="BX144" s="654">
        <f t="shared" si="462"/>
        <v>0</v>
      </c>
      <c r="BY144" s="654">
        <f t="shared" si="463"/>
        <v>0</v>
      </c>
      <c r="BZ144" s="655">
        <f t="shared" si="464"/>
        <v>0</v>
      </c>
      <c r="CA144" s="655">
        <f t="shared" si="465"/>
        <v>0</v>
      </c>
      <c r="CC144" s="656">
        <f t="shared" si="466"/>
        <v>0</v>
      </c>
      <c r="CD144" s="657">
        <f t="shared" si="467"/>
        <v>0</v>
      </c>
      <c r="CE144" s="658"/>
      <c r="CF144" s="659">
        <f t="shared" si="468"/>
        <v>0</v>
      </c>
      <c r="CG144" s="660">
        <f t="shared" si="469"/>
        <v>0</v>
      </c>
      <c r="CJ144" s="661">
        <f t="shared" si="470"/>
        <v>0</v>
      </c>
      <c r="CK144" s="662">
        <f t="shared" si="471"/>
        <v>0</v>
      </c>
      <c r="CL144" s="663"/>
      <c r="CM144" s="664">
        <f t="shared" si="472"/>
        <v>0</v>
      </c>
      <c r="CN144" s="665">
        <f t="shared" si="473"/>
        <v>0</v>
      </c>
      <c r="CO144" s="663"/>
    </row>
    <row r="145" spans="1:93" s="647" customFormat="1" ht="30" customHeight="1" thickBot="1" x14ac:dyDescent="0.35">
      <c r="A145" s="729">
        <v>138</v>
      </c>
      <c r="B145" s="582"/>
      <c r="C145" s="623"/>
      <c r="D145" s="624"/>
      <c r="E145" s="624"/>
      <c r="F145" s="625"/>
      <c r="G145" s="626"/>
      <c r="H145" s="627">
        <v>0</v>
      </c>
      <c r="I145" s="588">
        <v>0</v>
      </c>
      <c r="J145" s="628"/>
      <c r="K145" s="629"/>
      <c r="L145" s="630">
        <v>1</v>
      </c>
      <c r="M145" s="631">
        <v>84343</v>
      </c>
      <c r="N145" s="632"/>
      <c r="O145" s="632">
        <f t="shared" si="447"/>
        <v>0</v>
      </c>
      <c r="P145" s="633"/>
      <c r="Q145" s="634"/>
      <c r="R145" s="634"/>
      <c r="S145" s="634"/>
      <c r="T145" s="634"/>
      <c r="U145" s="634"/>
      <c r="V145" s="634"/>
      <c r="W145" s="634"/>
      <c r="X145" s="634"/>
      <c r="Y145" s="557">
        <f t="shared" si="441"/>
        <v>0</v>
      </c>
      <c r="Z145" s="557">
        <f t="shared" si="442"/>
        <v>0</v>
      </c>
      <c r="AA145" s="557">
        <f t="shared" si="443"/>
        <v>0</v>
      </c>
      <c r="AB145" s="634"/>
      <c r="AC145" s="634"/>
      <c r="AD145" s="634"/>
      <c r="AE145" s="634"/>
      <c r="AF145" s="634"/>
      <c r="AG145" s="634"/>
      <c r="AH145" s="635"/>
      <c r="AI145" s="636">
        <f t="shared" si="448"/>
        <v>0</v>
      </c>
      <c r="AJ145" s="637">
        <f t="shared" si="449"/>
        <v>0</v>
      </c>
      <c r="AK145" s="638"/>
      <c r="AL145" s="639">
        <f t="shared" si="450"/>
        <v>0</v>
      </c>
      <c r="AM145" s="640"/>
      <c r="AN145" s="641">
        <f t="shared" si="451"/>
        <v>0</v>
      </c>
      <c r="AO145" s="642">
        <f t="shared" si="452"/>
        <v>0</v>
      </c>
      <c r="AP145" s="643">
        <f t="shared" si="453"/>
        <v>0</v>
      </c>
      <c r="AQ145" s="644">
        <f t="shared" si="454"/>
        <v>0</v>
      </c>
      <c r="AR145" s="644">
        <f t="shared" si="455"/>
        <v>0</v>
      </c>
      <c r="AS145" s="644">
        <f t="shared" si="456"/>
        <v>0</v>
      </c>
      <c r="AT145" s="644"/>
      <c r="AU145" s="645"/>
      <c r="AV145" s="644">
        <f t="shared" si="457"/>
        <v>0</v>
      </c>
      <c r="AW145" s="646"/>
      <c r="AX145" s="637">
        <f t="shared" si="458"/>
        <v>0</v>
      </c>
      <c r="AY145" s="637">
        <f t="shared" si="459"/>
        <v>0</v>
      </c>
      <c r="BA145" s="564">
        <v>1</v>
      </c>
      <c r="BB145" s="648"/>
      <c r="BC145" s="686">
        <f t="shared" si="444"/>
        <v>0</v>
      </c>
      <c r="BD145" s="687">
        <f t="shared" si="445"/>
        <v>0</v>
      </c>
      <c r="BE145" s="688">
        <f t="shared" si="446"/>
        <v>0</v>
      </c>
      <c r="BF145" s="731">
        <f t="shared" si="439"/>
        <v>-2500</v>
      </c>
      <c r="BG145" s="689"/>
      <c r="BH145" s="648"/>
      <c r="BI145" s="649"/>
      <c r="BJ145" s="649"/>
      <c r="BK145" s="650"/>
      <c r="BL145" s="650"/>
      <c r="BM145" s="388"/>
      <c r="BN145" s="388"/>
      <c r="BO145" s="565">
        <f t="shared" si="440"/>
        <v>0</v>
      </c>
      <c r="BP145" s="651"/>
      <c r="BQ145" s="649"/>
      <c r="BR145" s="652"/>
      <c r="BS145" s="653"/>
      <c r="BT145" s="652"/>
      <c r="BU145" s="678">
        <f t="shared" si="460"/>
        <v>0</v>
      </c>
      <c r="BV145" s="675">
        <f t="shared" si="461"/>
        <v>0</v>
      </c>
      <c r="BW145" s="646"/>
      <c r="BX145" s="654">
        <f t="shared" si="462"/>
        <v>0</v>
      </c>
      <c r="BY145" s="654">
        <f t="shared" si="463"/>
        <v>0</v>
      </c>
      <c r="BZ145" s="655">
        <f t="shared" si="464"/>
        <v>0</v>
      </c>
      <c r="CA145" s="655">
        <f t="shared" si="465"/>
        <v>0</v>
      </c>
      <c r="CC145" s="656">
        <f t="shared" si="466"/>
        <v>0</v>
      </c>
      <c r="CD145" s="657">
        <f t="shared" si="467"/>
        <v>0</v>
      </c>
      <c r="CE145" s="658"/>
      <c r="CF145" s="659">
        <f t="shared" si="468"/>
        <v>0</v>
      </c>
      <c r="CG145" s="660">
        <f t="shared" si="469"/>
        <v>0</v>
      </c>
      <c r="CJ145" s="661">
        <f t="shared" si="470"/>
        <v>0</v>
      </c>
      <c r="CK145" s="662">
        <f t="shared" si="471"/>
        <v>0</v>
      </c>
      <c r="CL145" s="663"/>
      <c r="CM145" s="664">
        <f t="shared" si="472"/>
        <v>0</v>
      </c>
      <c r="CN145" s="665">
        <f t="shared" si="473"/>
        <v>0</v>
      </c>
      <c r="CO145" s="663"/>
    </row>
    <row r="146" spans="1:93" s="647" customFormat="1" ht="30" customHeight="1" thickBot="1" x14ac:dyDescent="0.35">
      <c r="A146" s="729">
        <v>139</v>
      </c>
      <c r="B146" s="582"/>
      <c r="C146" s="623"/>
      <c r="D146" s="624"/>
      <c r="E146" s="624"/>
      <c r="F146" s="625"/>
      <c r="G146" s="626"/>
      <c r="H146" s="627">
        <v>0</v>
      </c>
      <c r="I146" s="588">
        <v>0</v>
      </c>
      <c r="J146" s="628"/>
      <c r="K146" s="629"/>
      <c r="L146" s="630">
        <v>1</v>
      </c>
      <c r="M146" s="631">
        <v>84343</v>
      </c>
      <c r="N146" s="632"/>
      <c r="O146" s="632">
        <f t="shared" si="447"/>
        <v>0</v>
      </c>
      <c r="P146" s="633"/>
      <c r="Q146" s="634"/>
      <c r="R146" s="634"/>
      <c r="S146" s="634"/>
      <c r="T146" s="634"/>
      <c r="U146" s="634"/>
      <c r="V146" s="634"/>
      <c r="W146" s="634"/>
      <c r="X146" s="634"/>
      <c r="Y146" s="557">
        <f t="shared" si="441"/>
        <v>0</v>
      </c>
      <c r="Z146" s="557">
        <f t="shared" si="442"/>
        <v>0</v>
      </c>
      <c r="AA146" s="557">
        <f t="shared" si="443"/>
        <v>0</v>
      </c>
      <c r="AB146" s="634"/>
      <c r="AC146" s="634"/>
      <c r="AD146" s="634"/>
      <c r="AE146" s="634"/>
      <c r="AF146" s="634"/>
      <c r="AG146" s="634"/>
      <c r="AH146" s="635"/>
      <c r="AI146" s="636">
        <f t="shared" si="448"/>
        <v>0</v>
      </c>
      <c r="AJ146" s="637">
        <f t="shared" si="449"/>
        <v>0</v>
      </c>
      <c r="AK146" s="638"/>
      <c r="AL146" s="639">
        <f t="shared" si="450"/>
        <v>0</v>
      </c>
      <c r="AM146" s="640"/>
      <c r="AN146" s="641">
        <f t="shared" si="451"/>
        <v>0</v>
      </c>
      <c r="AO146" s="642">
        <f t="shared" si="452"/>
        <v>0</v>
      </c>
      <c r="AP146" s="643">
        <f t="shared" si="453"/>
        <v>0</v>
      </c>
      <c r="AQ146" s="644">
        <f t="shared" si="454"/>
        <v>0</v>
      </c>
      <c r="AR146" s="644">
        <f t="shared" si="455"/>
        <v>0</v>
      </c>
      <c r="AS146" s="644">
        <f t="shared" si="456"/>
        <v>0</v>
      </c>
      <c r="AT146" s="644"/>
      <c r="AU146" s="645"/>
      <c r="AV146" s="644">
        <f t="shared" si="457"/>
        <v>0</v>
      </c>
      <c r="AW146" s="646"/>
      <c r="AX146" s="637">
        <f t="shared" si="458"/>
        <v>0</v>
      </c>
      <c r="AY146" s="637">
        <f t="shared" si="459"/>
        <v>0</v>
      </c>
      <c r="BA146" s="564">
        <v>1</v>
      </c>
      <c r="BB146" s="648"/>
      <c r="BC146" s="686">
        <f t="shared" si="444"/>
        <v>0</v>
      </c>
      <c r="BD146" s="687">
        <f t="shared" si="445"/>
        <v>0</v>
      </c>
      <c r="BE146" s="688">
        <f t="shared" si="446"/>
        <v>0</v>
      </c>
      <c r="BF146" s="731">
        <f t="shared" si="439"/>
        <v>-2500</v>
      </c>
      <c r="BG146" s="689"/>
      <c r="BH146" s="648"/>
      <c r="BI146" s="649"/>
      <c r="BJ146" s="649"/>
      <c r="BK146" s="650"/>
      <c r="BL146" s="650"/>
      <c r="BM146" s="388"/>
      <c r="BN146" s="388"/>
      <c r="BO146" s="565">
        <f t="shared" si="440"/>
        <v>0</v>
      </c>
      <c r="BP146" s="651"/>
      <c r="BQ146" s="649"/>
      <c r="BR146" s="652"/>
      <c r="BS146" s="653"/>
      <c r="BT146" s="652"/>
      <c r="BU146" s="678">
        <f t="shared" si="460"/>
        <v>0</v>
      </c>
      <c r="BV146" s="675">
        <f t="shared" si="461"/>
        <v>0</v>
      </c>
      <c r="BW146" s="646"/>
      <c r="BX146" s="654">
        <f t="shared" si="462"/>
        <v>0</v>
      </c>
      <c r="BY146" s="654">
        <f t="shared" si="463"/>
        <v>0</v>
      </c>
      <c r="BZ146" s="655">
        <f t="shared" si="464"/>
        <v>0</v>
      </c>
      <c r="CA146" s="655">
        <f t="shared" si="465"/>
        <v>0</v>
      </c>
      <c r="CC146" s="656">
        <f t="shared" si="466"/>
        <v>0</v>
      </c>
      <c r="CD146" s="657">
        <f t="shared" si="467"/>
        <v>0</v>
      </c>
      <c r="CE146" s="658"/>
      <c r="CF146" s="659">
        <f t="shared" si="468"/>
        <v>0</v>
      </c>
      <c r="CG146" s="660">
        <f t="shared" si="469"/>
        <v>0</v>
      </c>
      <c r="CJ146" s="661">
        <f t="shared" si="470"/>
        <v>0</v>
      </c>
      <c r="CK146" s="662">
        <f t="shared" si="471"/>
        <v>0</v>
      </c>
      <c r="CL146" s="663"/>
      <c r="CM146" s="664">
        <f t="shared" si="472"/>
        <v>0</v>
      </c>
      <c r="CN146" s="665">
        <f t="shared" si="473"/>
        <v>0</v>
      </c>
      <c r="CO146" s="663"/>
    </row>
    <row r="147" spans="1:93" s="647" customFormat="1" ht="30" customHeight="1" thickBot="1" x14ac:dyDescent="0.35">
      <c r="A147" s="729">
        <v>140</v>
      </c>
      <c r="B147" s="582"/>
      <c r="C147" s="623"/>
      <c r="D147" s="624"/>
      <c r="E147" s="624"/>
      <c r="F147" s="625"/>
      <c r="G147" s="626"/>
      <c r="H147" s="627">
        <v>0</v>
      </c>
      <c r="I147" s="588">
        <v>0</v>
      </c>
      <c r="J147" s="628"/>
      <c r="K147" s="629"/>
      <c r="L147" s="630">
        <v>1</v>
      </c>
      <c r="M147" s="631">
        <v>84343</v>
      </c>
      <c r="N147" s="632"/>
      <c r="O147" s="632">
        <f>N147/655.957</f>
        <v>0</v>
      </c>
      <c r="P147" s="633"/>
      <c r="Q147" s="634"/>
      <c r="R147" s="634"/>
      <c r="S147" s="634"/>
      <c r="T147" s="634"/>
      <c r="U147" s="634"/>
      <c r="V147" s="634"/>
      <c r="W147" s="634"/>
      <c r="X147" s="634"/>
      <c r="Y147" s="557">
        <f t="shared" si="441"/>
        <v>0</v>
      </c>
      <c r="Z147" s="557">
        <f t="shared" si="442"/>
        <v>0</v>
      </c>
      <c r="AA147" s="557">
        <f t="shared" si="443"/>
        <v>0</v>
      </c>
      <c r="AB147" s="634"/>
      <c r="AC147" s="634"/>
      <c r="AD147" s="634"/>
      <c r="AE147" s="634"/>
      <c r="AF147" s="634"/>
      <c r="AG147" s="634"/>
      <c r="AH147" s="635"/>
      <c r="AI147" s="636">
        <f>SUM(N147,Q147:AG147)*L147</f>
        <v>0</v>
      </c>
      <c r="AJ147" s="637">
        <f>AI147/655.957</f>
        <v>0</v>
      </c>
      <c r="AK147" s="638"/>
      <c r="AL147" s="639">
        <f>IF(AI147&gt;1200000,48000,AI147*0.04)</f>
        <v>0</v>
      </c>
      <c r="AM147" s="640"/>
      <c r="AN147" s="641">
        <f>IF(AI147&gt;1200000,96000,AI147*0.08)</f>
        <v>0</v>
      </c>
      <c r="AO147" s="642">
        <f>IF(AI147&gt;600000,600000*12.28%,AI147*12.28%)</f>
        <v>0</v>
      </c>
      <c r="AP147" s="643">
        <f>IF(AI147&gt;600000,600000*2.25%,AI147*2.25%)*0</f>
        <v>0</v>
      </c>
      <c r="AQ147" s="644">
        <f>AI147*4.5%</f>
        <v>0</v>
      </c>
      <c r="AR147" s="644">
        <f>AI147*3%</f>
        <v>0</v>
      </c>
      <c r="AS147" s="644">
        <f>AI147*10%*0</f>
        <v>0</v>
      </c>
      <c r="AT147" s="644"/>
      <c r="AU147" s="645"/>
      <c r="AV147" s="644">
        <f>SUM(AN147:AU147)</f>
        <v>0</v>
      </c>
      <c r="AW147" s="646"/>
      <c r="AX147" s="637">
        <f>AI147-AL147</f>
        <v>0</v>
      </c>
      <c r="AY147" s="637">
        <f>BC147/655.957</f>
        <v>0</v>
      </c>
      <c r="BA147" s="564">
        <v>1</v>
      </c>
      <c r="BB147" s="648"/>
      <c r="BC147" s="686">
        <f t="shared" si="444"/>
        <v>0</v>
      </c>
      <c r="BD147" s="687">
        <f t="shared" si="445"/>
        <v>0</v>
      </c>
      <c r="BE147" s="688">
        <f t="shared" si="446"/>
        <v>0</v>
      </c>
      <c r="BF147" s="731">
        <f t="shared" si="439"/>
        <v>-2500</v>
      </c>
      <c r="BG147" s="689"/>
      <c r="BH147" s="648"/>
      <c r="BI147" s="649"/>
      <c r="BJ147" s="649"/>
      <c r="BK147" s="650"/>
      <c r="BL147" s="650"/>
      <c r="BM147" s="388"/>
      <c r="BN147" s="388"/>
      <c r="BO147" s="565">
        <f t="shared" si="440"/>
        <v>0</v>
      </c>
      <c r="BP147" s="651"/>
      <c r="BQ147" s="649"/>
      <c r="BR147" s="652"/>
      <c r="BS147" s="653"/>
      <c r="BT147" s="652"/>
      <c r="BU147" s="678">
        <f>AX147-BE147+SUM(BI147:BQ147)-BS147-BG147</f>
        <v>0</v>
      </c>
      <c r="BV147" s="675">
        <f>+BU147/655.957</f>
        <v>0</v>
      </c>
      <c r="BW147" s="646"/>
      <c r="BX147" s="654">
        <f t="shared" si="462"/>
        <v>0</v>
      </c>
      <c r="BY147" s="654">
        <f>+BX147/655.957</f>
        <v>0</v>
      </c>
      <c r="BZ147" s="655">
        <f>(BX147/12)+BU147</f>
        <v>0</v>
      </c>
      <c r="CA147" s="655">
        <f>+BZ147/655.957</f>
        <v>0</v>
      </c>
      <c r="CC147" s="656">
        <f>((N147*13/12)*35%)/12</f>
        <v>0</v>
      </c>
      <c r="CD147" s="657">
        <f>+CC147/655.957</f>
        <v>0</v>
      </c>
      <c r="CE147" s="658"/>
      <c r="CF147" s="659">
        <f>AI147*0.02</f>
        <v>0</v>
      </c>
      <c r="CG147" s="660">
        <f>CF147/655.957</f>
        <v>0</v>
      </c>
      <c r="CJ147" s="661">
        <f>(AI147+AV147+CC147+CF147)*(13/12)+SUM(BI147:BQ147)</f>
        <v>0</v>
      </c>
      <c r="CK147" s="662">
        <f>CJ147/655.957</f>
        <v>0</v>
      </c>
      <c r="CL147" s="663"/>
      <c r="CM147" s="664">
        <f>CJ147*12</f>
        <v>0</v>
      </c>
      <c r="CN147" s="665">
        <f>CM147/655.957</f>
        <v>0</v>
      </c>
      <c r="CO147" s="663"/>
    </row>
    <row r="148" spans="1:93" s="434" customFormat="1" ht="30" customHeight="1" thickBot="1" x14ac:dyDescent="0.35">
      <c r="A148" s="547">
        <v>141</v>
      </c>
      <c r="B148" s="548"/>
      <c r="C148" s="549"/>
      <c r="D148" s="550"/>
      <c r="E148" s="550"/>
      <c r="F148" s="551"/>
      <c r="G148" s="437"/>
      <c r="H148" s="588">
        <v>0</v>
      </c>
      <c r="I148" s="588">
        <v>0</v>
      </c>
      <c r="J148" s="552"/>
      <c r="K148" s="553"/>
      <c r="L148" s="591">
        <v>1</v>
      </c>
      <c r="M148" s="554"/>
      <c r="N148" s="555"/>
      <c r="O148" s="555">
        <f>N148/655.957</f>
        <v>0</v>
      </c>
      <c r="P148" s="556"/>
      <c r="Q148" s="557"/>
      <c r="R148" s="557"/>
      <c r="S148" s="557"/>
      <c r="T148" s="557"/>
      <c r="U148" s="557"/>
      <c r="V148" s="557"/>
      <c r="W148" s="557"/>
      <c r="X148" s="557"/>
      <c r="Y148" s="557">
        <f>((N148+AB148)*10%)*0</f>
        <v>0</v>
      </c>
      <c r="Z148" s="557">
        <f>((O148+AC148)*25%)*0</f>
        <v>0</v>
      </c>
      <c r="AA148" s="557">
        <f>((P148+AD148)*50%)*0</f>
        <v>0</v>
      </c>
      <c r="AB148" s="557"/>
      <c r="AC148" s="557"/>
      <c r="AD148" s="557"/>
      <c r="AE148" s="557"/>
      <c r="AF148" s="557"/>
      <c r="AG148" s="557"/>
      <c r="AH148" s="558"/>
      <c r="AI148" s="559">
        <f>SUM(N148,Q148:AG148)*L148</f>
        <v>0</v>
      </c>
      <c r="AJ148" s="560">
        <f>AI148/655.957</f>
        <v>0</v>
      </c>
      <c r="AK148" s="561"/>
      <c r="AL148" s="545">
        <f>IF(AI148&gt;1200000,48000,AI148*0.04)</f>
        <v>0</v>
      </c>
      <c r="AM148" s="667"/>
      <c r="AN148" s="546">
        <f>IF(AI148&gt;1200000,96000,AI148*0.08)</f>
        <v>0</v>
      </c>
      <c r="AO148" s="562">
        <f>IF(AI148&gt;600000,600000*12.28%,AI148*12.28%)</f>
        <v>0</v>
      </c>
      <c r="AP148" s="562">
        <f>IF(AI148&gt;600000,600000*2.25%,AI148*2.25%)*0</f>
        <v>0</v>
      </c>
      <c r="AQ148" s="563">
        <f>AI148*4.5%</f>
        <v>0</v>
      </c>
      <c r="AR148" s="563">
        <f>AI148*3%</f>
        <v>0</v>
      </c>
      <c r="AS148" s="563">
        <f>AI148*10%*0</f>
        <v>0</v>
      </c>
      <c r="AT148" s="563"/>
      <c r="AU148" s="668"/>
      <c r="AV148" s="563">
        <f>SUM(AN148:AU148)</f>
        <v>0</v>
      </c>
      <c r="AW148" s="446"/>
      <c r="AX148" s="560">
        <f>AI148-AL148</f>
        <v>0</v>
      </c>
      <c r="AY148" s="560">
        <f>BC148/655.957</f>
        <v>0</v>
      </c>
      <c r="BA148" s="564">
        <v>1</v>
      </c>
      <c r="BB148" s="679"/>
      <c r="BC148" s="680">
        <f>((AI148*12)-(AL148*12))*80%</f>
        <v>0</v>
      </c>
      <c r="BD148" s="681">
        <f>BC148/BA148</f>
        <v>0</v>
      </c>
      <c r="BE148" s="682">
        <f>(IF(BD148&lt;464000,BA148*0.01*BD148,IF(BD148&lt;1000000,(4640+(BD148-464000)*0.1)*BA148,IF(BD148&lt;3000000,(4640+53600+(BD148-1000000)*0.25)*BA148,(4640+53600+500000+(BD148-3000000)*0.4)*BA148))))/12</f>
        <v>0</v>
      </c>
      <c r="BF148" s="731">
        <f t="shared" si="439"/>
        <v>-2500</v>
      </c>
      <c r="BG148" s="683"/>
      <c r="BH148" s="669"/>
      <c r="BI148" s="565"/>
      <c r="BJ148" s="388"/>
      <c r="BK148" s="607"/>
      <c r="BL148" s="388"/>
      <c r="BM148" s="388"/>
      <c r="BN148" s="388"/>
      <c r="BO148" s="565">
        <f t="shared" si="440"/>
        <v>0</v>
      </c>
      <c r="BP148" s="565"/>
      <c r="BQ148" s="565"/>
      <c r="BR148" s="670"/>
      <c r="BS148" s="583"/>
      <c r="BT148" s="671"/>
      <c r="BU148" s="676">
        <f>AX148-BE148+SUM(BI148:BQ148)-BS148-BG148</f>
        <v>0</v>
      </c>
      <c r="BV148" s="673">
        <f>+BU148/655.957</f>
        <v>0</v>
      </c>
      <c r="BW148" s="672"/>
      <c r="BX148" s="567">
        <f>(AI148-BI148-BJ148-BK148-BO148-BP148-BQ148)/12</f>
        <v>0</v>
      </c>
      <c r="BY148" s="567">
        <f>+BX148/655.957</f>
        <v>0</v>
      </c>
      <c r="BZ148" s="566">
        <f>(BX148/12)+BU148</f>
        <v>0</v>
      </c>
      <c r="CA148" s="566">
        <f>+BZ148/655.957</f>
        <v>0</v>
      </c>
      <c r="CC148" s="568">
        <f>((N148*13/12)*35%)/12</f>
        <v>0</v>
      </c>
      <c r="CD148" s="569">
        <f>+CC148/655.957</f>
        <v>0</v>
      </c>
      <c r="CE148" s="447"/>
      <c r="CF148" s="570">
        <f>AI148*0.02</f>
        <v>0</v>
      </c>
      <c r="CG148" s="571">
        <f>CF148/655.957</f>
        <v>0</v>
      </c>
      <c r="CJ148" s="572">
        <f>(AI148+AV148+CC148+CF148)*(13/12)+SUM(BI148:BQ148)</f>
        <v>0</v>
      </c>
      <c r="CK148" s="573">
        <f>CJ148/655.957</f>
        <v>0</v>
      </c>
      <c r="CL148" s="443"/>
      <c r="CM148" s="574">
        <f>CJ148*12</f>
        <v>0</v>
      </c>
      <c r="CN148" s="575">
        <f>CM148/655.957</f>
        <v>0</v>
      </c>
      <c r="CO148" s="443"/>
    </row>
    <row r="149" spans="1:93" s="387" customFormat="1" ht="30" customHeight="1" thickBot="1" x14ac:dyDescent="0.35">
      <c r="A149" s="547">
        <v>142</v>
      </c>
      <c r="B149" s="548"/>
      <c r="C149" s="584"/>
      <c r="D149" s="585"/>
      <c r="E149" s="585"/>
      <c r="F149" s="586"/>
      <c r="G149" s="587"/>
      <c r="H149" s="588">
        <v>0</v>
      </c>
      <c r="I149" s="588">
        <v>0</v>
      </c>
      <c r="J149" s="589"/>
      <c r="K149" s="590"/>
      <c r="L149" s="591">
        <v>1</v>
      </c>
      <c r="M149" s="592"/>
      <c r="N149" s="593"/>
      <c r="O149" s="593">
        <f>N149/655.957</f>
        <v>0</v>
      </c>
      <c r="P149" s="594"/>
      <c r="Q149" s="595"/>
      <c r="R149" s="595"/>
      <c r="S149" s="595"/>
      <c r="T149" s="595"/>
      <c r="U149" s="595"/>
      <c r="V149" s="595"/>
      <c r="W149" s="595"/>
      <c r="X149" s="595"/>
      <c r="Y149" s="557">
        <f t="shared" ref="Y149:Y157" si="474">((N149+AB149)*10%)*0</f>
        <v>0</v>
      </c>
      <c r="Z149" s="557">
        <f t="shared" ref="Z149:Z157" si="475">((O149+AC149)*25%)*0</f>
        <v>0</v>
      </c>
      <c r="AA149" s="557">
        <f t="shared" ref="AA149:AA157" si="476">((P149+AD149)*50%)*0</f>
        <v>0</v>
      </c>
      <c r="AB149" s="595"/>
      <c r="AC149" s="595"/>
      <c r="AD149" s="595"/>
      <c r="AE149" s="595"/>
      <c r="AF149" s="595"/>
      <c r="AG149" s="595"/>
      <c r="AH149" s="596"/>
      <c r="AI149" s="597">
        <f>SUM(N149,Q149:AG149)*L149</f>
        <v>0</v>
      </c>
      <c r="AJ149" s="598">
        <f>AI149/655.957</f>
        <v>0</v>
      </c>
      <c r="AK149" s="599"/>
      <c r="AL149" s="545">
        <f>IF(AI149&gt;1200000,48000,AI149*0.04)</f>
        <v>0</v>
      </c>
      <c r="AM149" s="600"/>
      <c r="AN149" s="546">
        <f>IF(AI149&gt;1200000,96000,AI149*0.08)</f>
        <v>0</v>
      </c>
      <c r="AO149" s="601">
        <f>IF(AI149&gt;600000,600000*12.28%,AI149*12.28%)</f>
        <v>0</v>
      </c>
      <c r="AP149" s="602">
        <f>IF(AI149&gt;600000,600000*2.25%,AI149*2.25%)*0</f>
        <v>0</v>
      </c>
      <c r="AQ149" s="603">
        <f>AI149*4.5%</f>
        <v>0</v>
      </c>
      <c r="AR149" s="603">
        <f>AI149*3%</f>
        <v>0</v>
      </c>
      <c r="AS149" s="603">
        <f>AI149*10%*0</f>
        <v>0</v>
      </c>
      <c r="AT149" s="603"/>
      <c r="AU149" s="604"/>
      <c r="AV149" s="603">
        <f>SUM(AN149:AU149)</f>
        <v>0</v>
      </c>
      <c r="AW149" s="605"/>
      <c r="AX149" s="598">
        <f>AI149-AL149</f>
        <v>0</v>
      </c>
      <c r="AY149" s="598">
        <f>BC149/655.957</f>
        <v>0</v>
      </c>
      <c r="BA149" s="564">
        <v>1</v>
      </c>
      <c r="BB149" s="606"/>
      <c r="BC149" s="684">
        <f t="shared" ref="BC149:BC157" si="477">((AI149*12)-(AL149*12))*80%</f>
        <v>0</v>
      </c>
      <c r="BD149" s="666">
        <f t="shared" ref="BD149:BD157" si="478">BC149/BA149</f>
        <v>0</v>
      </c>
      <c r="BE149" s="546">
        <f t="shared" ref="BE149:BE157" si="479">(IF(BD149&lt;464000,BA149*0.01*BD149,IF(BD149&lt;1000000,(4640+(BD149-464000)*0.1)*BA149,IF(BD149&lt;3000000,(4640+53600+(BD149-1000000)*0.25)*BA149,(4640+53600+500000+(BD149-3000000)*0.4)*BA149))))/12</f>
        <v>0</v>
      </c>
      <c r="BF149" s="731">
        <f t="shared" si="439"/>
        <v>-2500</v>
      </c>
      <c r="BG149" s="685"/>
      <c r="BH149" s="606"/>
      <c r="BI149" s="388"/>
      <c r="BJ149" s="388"/>
      <c r="BK149" s="607"/>
      <c r="BL149" s="607"/>
      <c r="BM149" s="388"/>
      <c r="BN149" s="388"/>
      <c r="BO149" s="565">
        <f t="shared" si="440"/>
        <v>0</v>
      </c>
      <c r="BP149" s="608"/>
      <c r="BQ149" s="388"/>
      <c r="BR149" s="609"/>
      <c r="BS149" s="610"/>
      <c r="BT149" s="609"/>
      <c r="BU149" s="677">
        <f>AX149-BE149+SUM(BI149:BQ149)-BS149-BG149</f>
        <v>0</v>
      </c>
      <c r="BV149" s="674">
        <f>+BU149/655.957</f>
        <v>0</v>
      </c>
      <c r="BW149" s="605"/>
      <c r="BX149" s="611">
        <f>(AI149-BI149-BJ149-BK149-BG385-BP149-BQ149)/12</f>
        <v>0</v>
      </c>
      <c r="BY149" s="611">
        <f>+BX149/655.957</f>
        <v>0</v>
      </c>
      <c r="BZ149" s="612">
        <f>(BX149/12)+BU149</f>
        <v>0</v>
      </c>
      <c r="CA149" s="612">
        <f>+BZ149/655.957</f>
        <v>0</v>
      </c>
      <c r="CC149" s="613">
        <f>((N149*13/12)*35%)/12</f>
        <v>0</v>
      </c>
      <c r="CD149" s="614">
        <f>+CC149/655.957</f>
        <v>0</v>
      </c>
      <c r="CE149" s="615"/>
      <c r="CF149" s="616">
        <f>AI149*0.02</f>
        <v>0</v>
      </c>
      <c r="CG149" s="617">
        <f>CF149/655.957</f>
        <v>0</v>
      </c>
      <c r="CJ149" s="618">
        <f>(AI149+AV149+CC149+CF149)*(13/12)+SUM(BI149:BQ149)</f>
        <v>0</v>
      </c>
      <c r="CK149" s="619">
        <f>CJ149/655.957</f>
        <v>0</v>
      </c>
      <c r="CL149" s="620"/>
      <c r="CM149" s="621">
        <f>CJ149*12</f>
        <v>0</v>
      </c>
      <c r="CN149" s="622">
        <f>CM149/655.957</f>
        <v>0</v>
      </c>
      <c r="CO149" s="620"/>
    </row>
    <row r="150" spans="1:93" s="647" customFormat="1" ht="30" customHeight="1" thickBot="1" x14ac:dyDescent="0.35">
      <c r="A150" s="729">
        <v>143</v>
      </c>
      <c r="B150" s="582"/>
      <c r="C150" s="623"/>
      <c r="D150" s="624"/>
      <c r="E150" s="624"/>
      <c r="F150" s="625"/>
      <c r="G150" s="626"/>
      <c r="H150" s="627">
        <v>0</v>
      </c>
      <c r="I150" s="588">
        <v>0</v>
      </c>
      <c r="J150" s="628"/>
      <c r="K150" s="629"/>
      <c r="L150" s="630">
        <v>1</v>
      </c>
      <c r="M150" s="631">
        <v>84343</v>
      </c>
      <c r="N150" s="632"/>
      <c r="O150" s="632">
        <f t="shared" ref="O150:O156" si="480">N150/655.957</f>
        <v>0</v>
      </c>
      <c r="P150" s="633"/>
      <c r="Q150" s="634"/>
      <c r="R150" s="634"/>
      <c r="S150" s="634"/>
      <c r="T150" s="634"/>
      <c r="U150" s="634"/>
      <c r="V150" s="634"/>
      <c r="W150" s="634"/>
      <c r="X150" s="634"/>
      <c r="Y150" s="557">
        <f t="shared" si="474"/>
        <v>0</v>
      </c>
      <c r="Z150" s="557">
        <f t="shared" si="475"/>
        <v>0</v>
      </c>
      <c r="AA150" s="557">
        <f t="shared" si="476"/>
        <v>0</v>
      </c>
      <c r="AB150" s="634"/>
      <c r="AC150" s="634"/>
      <c r="AD150" s="634"/>
      <c r="AE150" s="634"/>
      <c r="AF150" s="634"/>
      <c r="AG150" s="634"/>
      <c r="AH150" s="635"/>
      <c r="AI150" s="636">
        <f t="shared" ref="AI150:AI156" si="481">SUM(N150,Q150:AG150)*L150</f>
        <v>0</v>
      </c>
      <c r="AJ150" s="637">
        <f t="shared" ref="AJ150:AJ156" si="482">AI150/655.957</f>
        <v>0</v>
      </c>
      <c r="AK150" s="638"/>
      <c r="AL150" s="639">
        <f t="shared" ref="AL150:AL156" si="483">IF(AI150&gt;1200000,48000,AI150*0.04)</f>
        <v>0</v>
      </c>
      <c r="AM150" s="640"/>
      <c r="AN150" s="641">
        <f t="shared" ref="AN150:AN156" si="484">IF(AI150&gt;1200000,96000,AI150*0.08)</f>
        <v>0</v>
      </c>
      <c r="AO150" s="642">
        <f t="shared" ref="AO150:AO156" si="485">IF(AI150&gt;600000,600000*12.28%,AI150*12.28%)</f>
        <v>0</v>
      </c>
      <c r="AP150" s="643">
        <f t="shared" ref="AP150:AP156" si="486">IF(AI150&gt;600000,600000*2.25%,AI150*2.25%)*0</f>
        <v>0</v>
      </c>
      <c r="AQ150" s="644">
        <f t="shared" ref="AQ150:AQ156" si="487">AI150*4.5%</f>
        <v>0</v>
      </c>
      <c r="AR150" s="644">
        <f t="shared" ref="AR150:AR156" si="488">AI150*3%</f>
        <v>0</v>
      </c>
      <c r="AS150" s="644">
        <f t="shared" ref="AS150:AS156" si="489">AI150*10%*0</f>
        <v>0</v>
      </c>
      <c r="AT150" s="644"/>
      <c r="AU150" s="645"/>
      <c r="AV150" s="644">
        <f t="shared" ref="AV150:AV156" si="490">SUM(AN150:AU150)</f>
        <v>0</v>
      </c>
      <c r="AW150" s="646"/>
      <c r="AX150" s="637">
        <f t="shared" ref="AX150:AX156" si="491">AI150-AL150</f>
        <v>0</v>
      </c>
      <c r="AY150" s="637">
        <f t="shared" ref="AY150:AY156" si="492">BC150/655.957</f>
        <v>0</v>
      </c>
      <c r="BA150" s="564">
        <v>1</v>
      </c>
      <c r="BB150" s="648"/>
      <c r="BC150" s="686">
        <f t="shared" si="477"/>
        <v>0</v>
      </c>
      <c r="BD150" s="687">
        <f t="shared" si="478"/>
        <v>0</v>
      </c>
      <c r="BE150" s="688">
        <f t="shared" si="479"/>
        <v>0</v>
      </c>
      <c r="BF150" s="731">
        <f t="shared" si="439"/>
        <v>-2500</v>
      </c>
      <c r="BG150" s="689"/>
      <c r="BH150" s="648"/>
      <c r="BI150" s="649"/>
      <c r="BJ150" s="649"/>
      <c r="BK150" s="650"/>
      <c r="BL150" s="650"/>
      <c r="BM150" s="388"/>
      <c r="BN150" s="388"/>
      <c r="BO150" s="565">
        <f t="shared" si="440"/>
        <v>0</v>
      </c>
      <c r="BP150" s="651"/>
      <c r="BQ150" s="649"/>
      <c r="BR150" s="652"/>
      <c r="BS150" s="653"/>
      <c r="BT150" s="652"/>
      <c r="BU150" s="678">
        <f t="shared" ref="BU150:BU156" si="493">AX150-BE150+SUM(BI150:BQ150)-BS150-BG150</f>
        <v>0</v>
      </c>
      <c r="BV150" s="675">
        <f t="shared" ref="BV150:BV156" si="494">+BU150/655.957</f>
        <v>0</v>
      </c>
      <c r="BW150" s="646"/>
      <c r="BX150" s="654">
        <f t="shared" ref="BX150:BX157" si="495">(AI150-BI150-BJ150-BK150-BG380-BP150-BQ150)/12</f>
        <v>0</v>
      </c>
      <c r="BY150" s="654">
        <f t="shared" ref="BY150:BY156" si="496">+BX150/655.957</f>
        <v>0</v>
      </c>
      <c r="BZ150" s="655">
        <f t="shared" ref="BZ150:BZ156" si="497">(BX150/12)+BU150</f>
        <v>0</v>
      </c>
      <c r="CA150" s="655">
        <f t="shared" ref="CA150:CA156" si="498">+BZ150/655.957</f>
        <v>0</v>
      </c>
      <c r="CC150" s="656">
        <f t="shared" ref="CC150:CC156" si="499">((N150*13/12)*35%)/12</f>
        <v>0</v>
      </c>
      <c r="CD150" s="657">
        <f t="shared" ref="CD150:CD156" si="500">+CC150/655.957</f>
        <v>0</v>
      </c>
      <c r="CE150" s="658"/>
      <c r="CF150" s="659">
        <f t="shared" ref="CF150:CF156" si="501">AI150*0.02</f>
        <v>0</v>
      </c>
      <c r="CG150" s="660">
        <f t="shared" ref="CG150:CG156" si="502">CF150/655.957</f>
        <v>0</v>
      </c>
      <c r="CJ150" s="661">
        <f t="shared" ref="CJ150:CJ156" si="503">(AI150+AV150+CC150+CF150)*(13/12)+SUM(BI150:BQ150)</f>
        <v>0</v>
      </c>
      <c r="CK150" s="662">
        <f t="shared" ref="CK150:CK156" si="504">CJ150/655.957</f>
        <v>0</v>
      </c>
      <c r="CL150" s="663"/>
      <c r="CM150" s="664">
        <f t="shared" ref="CM150:CM156" si="505">CJ150*12</f>
        <v>0</v>
      </c>
      <c r="CN150" s="665">
        <f t="shared" ref="CN150:CN156" si="506">CM150/655.957</f>
        <v>0</v>
      </c>
      <c r="CO150" s="663"/>
    </row>
    <row r="151" spans="1:93" s="647" customFormat="1" ht="30" customHeight="1" thickBot="1" x14ac:dyDescent="0.35">
      <c r="A151" s="729">
        <v>144</v>
      </c>
      <c r="B151" s="582"/>
      <c r="C151" s="623"/>
      <c r="D151" s="624"/>
      <c r="E151" s="624"/>
      <c r="F151" s="625"/>
      <c r="G151" s="626"/>
      <c r="H151" s="627">
        <v>0</v>
      </c>
      <c r="I151" s="588">
        <v>0</v>
      </c>
      <c r="J151" s="628"/>
      <c r="K151" s="629"/>
      <c r="L151" s="630">
        <v>1</v>
      </c>
      <c r="M151" s="631">
        <v>84343</v>
      </c>
      <c r="N151" s="632"/>
      <c r="O151" s="632">
        <f t="shared" si="480"/>
        <v>0</v>
      </c>
      <c r="P151" s="633"/>
      <c r="Q151" s="634"/>
      <c r="R151" s="634"/>
      <c r="S151" s="634"/>
      <c r="T151" s="634"/>
      <c r="U151" s="634"/>
      <c r="V151" s="634"/>
      <c r="W151" s="634"/>
      <c r="X151" s="634"/>
      <c r="Y151" s="557">
        <f t="shared" si="474"/>
        <v>0</v>
      </c>
      <c r="Z151" s="557">
        <f t="shared" si="475"/>
        <v>0</v>
      </c>
      <c r="AA151" s="557">
        <f t="shared" si="476"/>
        <v>0</v>
      </c>
      <c r="AB151" s="634"/>
      <c r="AC151" s="634"/>
      <c r="AD151" s="634"/>
      <c r="AE151" s="634"/>
      <c r="AF151" s="634"/>
      <c r="AG151" s="634"/>
      <c r="AH151" s="635"/>
      <c r="AI151" s="636">
        <f t="shared" si="481"/>
        <v>0</v>
      </c>
      <c r="AJ151" s="637">
        <f t="shared" si="482"/>
        <v>0</v>
      </c>
      <c r="AK151" s="638"/>
      <c r="AL151" s="639">
        <f t="shared" si="483"/>
        <v>0</v>
      </c>
      <c r="AM151" s="640"/>
      <c r="AN151" s="641">
        <f t="shared" si="484"/>
        <v>0</v>
      </c>
      <c r="AO151" s="642">
        <f t="shared" si="485"/>
        <v>0</v>
      </c>
      <c r="AP151" s="643">
        <f t="shared" si="486"/>
        <v>0</v>
      </c>
      <c r="AQ151" s="644">
        <f t="shared" si="487"/>
        <v>0</v>
      </c>
      <c r="AR151" s="644">
        <f t="shared" si="488"/>
        <v>0</v>
      </c>
      <c r="AS151" s="644">
        <f t="shared" si="489"/>
        <v>0</v>
      </c>
      <c r="AT151" s="644"/>
      <c r="AU151" s="645"/>
      <c r="AV151" s="644">
        <f t="shared" si="490"/>
        <v>0</v>
      </c>
      <c r="AW151" s="646"/>
      <c r="AX151" s="637">
        <f t="shared" si="491"/>
        <v>0</v>
      </c>
      <c r="AY151" s="637">
        <f t="shared" si="492"/>
        <v>0</v>
      </c>
      <c r="BA151" s="564">
        <v>1</v>
      </c>
      <c r="BB151" s="648"/>
      <c r="BC151" s="686">
        <f t="shared" si="477"/>
        <v>0</v>
      </c>
      <c r="BD151" s="687">
        <f t="shared" si="478"/>
        <v>0</v>
      </c>
      <c r="BE151" s="688">
        <f t="shared" si="479"/>
        <v>0</v>
      </c>
      <c r="BF151" s="731">
        <f t="shared" si="439"/>
        <v>-2500</v>
      </c>
      <c r="BG151" s="689"/>
      <c r="BH151" s="648"/>
      <c r="BI151" s="649"/>
      <c r="BJ151" s="649"/>
      <c r="BK151" s="650"/>
      <c r="BL151" s="650"/>
      <c r="BM151" s="388"/>
      <c r="BN151" s="388"/>
      <c r="BO151" s="565">
        <f t="shared" si="440"/>
        <v>0</v>
      </c>
      <c r="BP151" s="651"/>
      <c r="BQ151" s="649"/>
      <c r="BR151" s="652"/>
      <c r="BS151" s="653"/>
      <c r="BT151" s="652"/>
      <c r="BU151" s="678">
        <f t="shared" si="493"/>
        <v>0</v>
      </c>
      <c r="BV151" s="675">
        <f t="shared" si="494"/>
        <v>0</v>
      </c>
      <c r="BW151" s="646"/>
      <c r="BX151" s="654">
        <f t="shared" si="495"/>
        <v>0</v>
      </c>
      <c r="BY151" s="654">
        <f t="shared" si="496"/>
        <v>0</v>
      </c>
      <c r="BZ151" s="655">
        <f t="shared" si="497"/>
        <v>0</v>
      </c>
      <c r="CA151" s="655">
        <f t="shared" si="498"/>
        <v>0</v>
      </c>
      <c r="CC151" s="656">
        <f t="shared" si="499"/>
        <v>0</v>
      </c>
      <c r="CD151" s="657">
        <f t="shared" si="500"/>
        <v>0</v>
      </c>
      <c r="CE151" s="658"/>
      <c r="CF151" s="659">
        <f t="shared" si="501"/>
        <v>0</v>
      </c>
      <c r="CG151" s="660">
        <f t="shared" si="502"/>
        <v>0</v>
      </c>
      <c r="CJ151" s="661">
        <f t="shared" si="503"/>
        <v>0</v>
      </c>
      <c r="CK151" s="662">
        <f t="shared" si="504"/>
        <v>0</v>
      </c>
      <c r="CL151" s="663"/>
      <c r="CM151" s="664">
        <f t="shared" si="505"/>
        <v>0</v>
      </c>
      <c r="CN151" s="665">
        <f t="shared" si="506"/>
        <v>0</v>
      </c>
      <c r="CO151" s="663"/>
    </row>
    <row r="152" spans="1:93" s="647" customFormat="1" ht="30" customHeight="1" thickBot="1" x14ac:dyDescent="0.35">
      <c r="A152" s="729">
        <v>145</v>
      </c>
      <c r="B152" s="582"/>
      <c r="C152" s="623"/>
      <c r="D152" s="624"/>
      <c r="E152" s="624"/>
      <c r="F152" s="625"/>
      <c r="G152" s="626"/>
      <c r="H152" s="627">
        <v>0</v>
      </c>
      <c r="I152" s="588">
        <v>0</v>
      </c>
      <c r="J152" s="628"/>
      <c r="K152" s="629"/>
      <c r="L152" s="630">
        <v>1</v>
      </c>
      <c r="M152" s="631">
        <v>84343</v>
      </c>
      <c r="N152" s="632"/>
      <c r="O152" s="632">
        <f t="shared" si="480"/>
        <v>0</v>
      </c>
      <c r="P152" s="633"/>
      <c r="Q152" s="634"/>
      <c r="R152" s="634"/>
      <c r="S152" s="634"/>
      <c r="T152" s="634"/>
      <c r="U152" s="634"/>
      <c r="V152" s="634"/>
      <c r="W152" s="634"/>
      <c r="X152" s="634"/>
      <c r="Y152" s="557">
        <f t="shared" si="474"/>
        <v>0</v>
      </c>
      <c r="Z152" s="557">
        <f t="shared" si="475"/>
        <v>0</v>
      </c>
      <c r="AA152" s="557">
        <f t="shared" si="476"/>
        <v>0</v>
      </c>
      <c r="AB152" s="634"/>
      <c r="AC152" s="634"/>
      <c r="AD152" s="634"/>
      <c r="AE152" s="634"/>
      <c r="AF152" s="634"/>
      <c r="AG152" s="634"/>
      <c r="AH152" s="635"/>
      <c r="AI152" s="636">
        <f t="shared" si="481"/>
        <v>0</v>
      </c>
      <c r="AJ152" s="637">
        <f t="shared" si="482"/>
        <v>0</v>
      </c>
      <c r="AK152" s="638"/>
      <c r="AL152" s="639">
        <f t="shared" si="483"/>
        <v>0</v>
      </c>
      <c r="AM152" s="640"/>
      <c r="AN152" s="641">
        <f t="shared" si="484"/>
        <v>0</v>
      </c>
      <c r="AO152" s="642">
        <f t="shared" si="485"/>
        <v>0</v>
      </c>
      <c r="AP152" s="643">
        <f t="shared" si="486"/>
        <v>0</v>
      </c>
      <c r="AQ152" s="644">
        <f t="shared" si="487"/>
        <v>0</v>
      </c>
      <c r="AR152" s="644">
        <f t="shared" si="488"/>
        <v>0</v>
      </c>
      <c r="AS152" s="644">
        <f t="shared" si="489"/>
        <v>0</v>
      </c>
      <c r="AT152" s="644"/>
      <c r="AU152" s="645"/>
      <c r="AV152" s="644">
        <f t="shared" si="490"/>
        <v>0</v>
      </c>
      <c r="AW152" s="646"/>
      <c r="AX152" s="637">
        <f t="shared" si="491"/>
        <v>0</v>
      </c>
      <c r="AY152" s="637">
        <f t="shared" si="492"/>
        <v>0</v>
      </c>
      <c r="BA152" s="564">
        <v>1</v>
      </c>
      <c r="BB152" s="648"/>
      <c r="BC152" s="686">
        <f t="shared" si="477"/>
        <v>0</v>
      </c>
      <c r="BD152" s="687">
        <f t="shared" si="478"/>
        <v>0</v>
      </c>
      <c r="BE152" s="688">
        <f t="shared" si="479"/>
        <v>0</v>
      </c>
      <c r="BF152" s="731">
        <f t="shared" si="439"/>
        <v>-2500</v>
      </c>
      <c r="BG152" s="689"/>
      <c r="BH152" s="648"/>
      <c r="BI152" s="649"/>
      <c r="BJ152" s="649"/>
      <c r="BK152" s="650"/>
      <c r="BL152" s="650"/>
      <c r="BM152" s="388"/>
      <c r="BN152" s="388"/>
      <c r="BO152" s="565">
        <f t="shared" si="440"/>
        <v>0</v>
      </c>
      <c r="BP152" s="651"/>
      <c r="BQ152" s="649"/>
      <c r="BR152" s="652"/>
      <c r="BS152" s="653"/>
      <c r="BT152" s="652"/>
      <c r="BU152" s="678">
        <f t="shared" si="493"/>
        <v>0</v>
      </c>
      <c r="BV152" s="675">
        <f t="shared" si="494"/>
        <v>0</v>
      </c>
      <c r="BW152" s="646"/>
      <c r="BX152" s="654">
        <f t="shared" si="495"/>
        <v>0</v>
      </c>
      <c r="BY152" s="654">
        <f t="shared" si="496"/>
        <v>0</v>
      </c>
      <c r="BZ152" s="655">
        <f t="shared" si="497"/>
        <v>0</v>
      </c>
      <c r="CA152" s="655">
        <f t="shared" si="498"/>
        <v>0</v>
      </c>
      <c r="CC152" s="656">
        <f t="shared" si="499"/>
        <v>0</v>
      </c>
      <c r="CD152" s="657">
        <f t="shared" si="500"/>
        <v>0</v>
      </c>
      <c r="CE152" s="658"/>
      <c r="CF152" s="659">
        <f t="shared" si="501"/>
        <v>0</v>
      </c>
      <c r="CG152" s="660">
        <f t="shared" si="502"/>
        <v>0</v>
      </c>
      <c r="CJ152" s="661">
        <f t="shared" si="503"/>
        <v>0</v>
      </c>
      <c r="CK152" s="662">
        <f t="shared" si="504"/>
        <v>0</v>
      </c>
      <c r="CL152" s="663"/>
      <c r="CM152" s="664">
        <f t="shared" si="505"/>
        <v>0</v>
      </c>
      <c r="CN152" s="665">
        <f t="shared" si="506"/>
        <v>0</v>
      </c>
      <c r="CO152" s="663"/>
    </row>
    <row r="153" spans="1:93" s="647" customFormat="1" ht="30" customHeight="1" thickBot="1" x14ac:dyDescent="0.35">
      <c r="A153" s="729">
        <v>146</v>
      </c>
      <c r="B153" s="582"/>
      <c r="C153" s="623"/>
      <c r="D153" s="624"/>
      <c r="E153" s="624"/>
      <c r="F153" s="625"/>
      <c r="G153" s="626"/>
      <c r="H153" s="627">
        <v>0</v>
      </c>
      <c r="I153" s="588">
        <v>0</v>
      </c>
      <c r="J153" s="628"/>
      <c r="K153" s="629"/>
      <c r="L153" s="630">
        <v>1</v>
      </c>
      <c r="M153" s="631">
        <v>84343</v>
      </c>
      <c r="N153" s="632"/>
      <c r="O153" s="632">
        <f t="shared" si="480"/>
        <v>0</v>
      </c>
      <c r="P153" s="633"/>
      <c r="Q153" s="634"/>
      <c r="R153" s="634"/>
      <c r="S153" s="634"/>
      <c r="T153" s="634"/>
      <c r="U153" s="634"/>
      <c r="V153" s="634"/>
      <c r="W153" s="634"/>
      <c r="X153" s="634"/>
      <c r="Y153" s="557">
        <f t="shared" si="474"/>
        <v>0</v>
      </c>
      <c r="Z153" s="557">
        <f t="shared" si="475"/>
        <v>0</v>
      </c>
      <c r="AA153" s="557">
        <f t="shared" si="476"/>
        <v>0</v>
      </c>
      <c r="AB153" s="634"/>
      <c r="AC153" s="634"/>
      <c r="AD153" s="634"/>
      <c r="AE153" s="634"/>
      <c r="AF153" s="634"/>
      <c r="AG153" s="634"/>
      <c r="AH153" s="635"/>
      <c r="AI153" s="636">
        <f t="shared" si="481"/>
        <v>0</v>
      </c>
      <c r="AJ153" s="637">
        <f t="shared" si="482"/>
        <v>0</v>
      </c>
      <c r="AK153" s="638"/>
      <c r="AL153" s="639">
        <f t="shared" si="483"/>
        <v>0</v>
      </c>
      <c r="AM153" s="640"/>
      <c r="AN153" s="641">
        <f t="shared" si="484"/>
        <v>0</v>
      </c>
      <c r="AO153" s="642">
        <f t="shared" si="485"/>
        <v>0</v>
      </c>
      <c r="AP153" s="643">
        <f t="shared" si="486"/>
        <v>0</v>
      </c>
      <c r="AQ153" s="644">
        <f t="shared" si="487"/>
        <v>0</v>
      </c>
      <c r="AR153" s="644">
        <f t="shared" si="488"/>
        <v>0</v>
      </c>
      <c r="AS153" s="644">
        <f t="shared" si="489"/>
        <v>0</v>
      </c>
      <c r="AT153" s="644"/>
      <c r="AU153" s="645"/>
      <c r="AV153" s="644">
        <f t="shared" si="490"/>
        <v>0</v>
      </c>
      <c r="AW153" s="646"/>
      <c r="AX153" s="637">
        <f t="shared" si="491"/>
        <v>0</v>
      </c>
      <c r="AY153" s="637">
        <f t="shared" si="492"/>
        <v>0</v>
      </c>
      <c r="BA153" s="564">
        <v>1</v>
      </c>
      <c r="BB153" s="648"/>
      <c r="BC153" s="686">
        <f t="shared" si="477"/>
        <v>0</v>
      </c>
      <c r="BD153" s="687">
        <f t="shared" si="478"/>
        <v>0</v>
      </c>
      <c r="BE153" s="688">
        <f t="shared" si="479"/>
        <v>0</v>
      </c>
      <c r="BF153" s="731">
        <f t="shared" si="439"/>
        <v>-2500</v>
      </c>
      <c r="BG153" s="689"/>
      <c r="BH153" s="648"/>
      <c r="BI153" s="649"/>
      <c r="BJ153" s="649"/>
      <c r="BK153" s="650"/>
      <c r="BL153" s="650"/>
      <c r="BM153" s="388"/>
      <c r="BN153" s="388"/>
      <c r="BO153" s="565">
        <f t="shared" si="440"/>
        <v>0</v>
      </c>
      <c r="BP153" s="651"/>
      <c r="BQ153" s="649"/>
      <c r="BR153" s="652"/>
      <c r="BS153" s="653"/>
      <c r="BT153" s="652"/>
      <c r="BU153" s="678">
        <f t="shared" si="493"/>
        <v>0</v>
      </c>
      <c r="BV153" s="675">
        <f t="shared" si="494"/>
        <v>0</v>
      </c>
      <c r="BW153" s="646"/>
      <c r="BX153" s="654">
        <f t="shared" si="495"/>
        <v>0</v>
      </c>
      <c r="BY153" s="654">
        <f t="shared" si="496"/>
        <v>0</v>
      </c>
      <c r="BZ153" s="655">
        <f t="shared" si="497"/>
        <v>0</v>
      </c>
      <c r="CA153" s="655">
        <f t="shared" si="498"/>
        <v>0</v>
      </c>
      <c r="CC153" s="656">
        <f t="shared" si="499"/>
        <v>0</v>
      </c>
      <c r="CD153" s="657">
        <f t="shared" si="500"/>
        <v>0</v>
      </c>
      <c r="CE153" s="658"/>
      <c r="CF153" s="659">
        <f t="shared" si="501"/>
        <v>0</v>
      </c>
      <c r="CG153" s="660">
        <f t="shared" si="502"/>
        <v>0</v>
      </c>
      <c r="CJ153" s="661">
        <f t="shared" si="503"/>
        <v>0</v>
      </c>
      <c r="CK153" s="662">
        <f t="shared" si="504"/>
        <v>0</v>
      </c>
      <c r="CL153" s="663"/>
      <c r="CM153" s="664">
        <f t="shared" si="505"/>
        <v>0</v>
      </c>
      <c r="CN153" s="665">
        <f t="shared" si="506"/>
        <v>0</v>
      </c>
      <c r="CO153" s="663"/>
    </row>
    <row r="154" spans="1:93" s="647" customFormat="1" ht="30" customHeight="1" thickBot="1" x14ac:dyDescent="0.35">
      <c r="A154" s="729">
        <v>147</v>
      </c>
      <c r="B154" s="582"/>
      <c r="C154" s="623"/>
      <c r="D154" s="624"/>
      <c r="E154" s="624"/>
      <c r="F154" s="625"/>
      <c r="G154" s="626"/>
      <c r="H154" s="627">
        <v>0</v>
      </c>
      <c r="I154" s="588">
        <v>0</v>
      </c>
      <c r="J154" s="628"/>
      <c r="K154" s="629"/>
      <c r="L154" s="630">
        <v>1</v>
      </c>
      <c r="M154" s="631">
        <v>84343</v>
      </c>
      <c r="N154" s="632"/>
      <c r="O154" s="632">
        <f t="shared" si="480"/>
        <v>0</v>
      </c>
      <c r="P154" s="633"/>
      <c r="Q154" s="634"/>
      <c r="R154" s="634"/>
      <c r="S154" s="634"/>
      <c r="T154" s="634"/>
      <c r="U154" s="634"/>
      <c r="V154" s="634"/>
      <c r="W154" s="634"/>
      <c r="X154" s="634"/>
      <c r="Y154" s="557">
        <f t="shared" si="474"/>
        <v>0</v>
      </c>
      <c r="Z154" s="557">
        <f t="shared" si="475"/>
        <v>0</v>
      </c>
      <c r="AA154" s="557">
        <f t="shared" si="476"/>
        <v>0</v>
      </c>
      <c r="AB154" s="634"/>
      <c r="AC154" s="634"/>
      <c r="AD154" s="634"/>
      <c r="AE154" s="634"/>
      <c r="AF154" s="634"/>
      <c r="AG154" s="634"/>
      <c r="AH154" s="635"/>
      <c r="AI154" s="636">
        <f t="shared" si="481"/>
        <v>0</v>
      </c>
      <c r="AJ154" s="637">
        <f t="shared" si="482"/>
        <v>0</v>
      </c>
      <c r="AK154" s="638"/>
      <c r="AL154" s="639">
        <f t="shared" si="483"/>
        <v>0</v>
      </c>
      <c r="AM154" s="640"/>
      <c r="AN154" s="641">
        <f t="shared" si="484"/>
        <v>0</v>
      </c>
      <c r="AO154" s="642">
        <f t="shared" si="485"/>
        <v>0</v>
      </c>
      <c r="AP154" s="643">
        <f t="shared" si="486"/>
        <v>0</v>
      </c>
      <c r="AQ154" s="644">
        <f t="shared" si="487"/>
        <v>0</v>
      </c>
      <c r="AR154" s="644">
        <f t="shared" si="488"/>
        <v>0</v>
      </c>
      <c r="AS154" s="644">
        <f t="shared" si="489"/>
        <v>0</v>
      </c>
      <c r="AT154" s="644"/>
      <c r="AU154" s="645"/>
      <c r="AV154" s="644">
        <f t="shared" si="490"/>
        <v>0</v>
      </c>
      <c r="AW154" s="646"/>
      <c r="AX154" s="637">
        <f t="shared" si="491"/>
        <v>0</v>
      </c>
      <c r="AY154" s="637">
        <f t="shared" si="492"/>
        <v>0</v>
      </c>
      <c r="BA154" s="564">
        <v>1</v>
      </c>
      <c r="BB154" s="648"/>
      <c r="BC154" s="686">
        <f t="shared" si="477"/>
        <v>0</v>
      </c>
      <c r="BD154" s="687">
        <f t="shared" si="478"/>
        <v>0</v>
      </c>
      <c r="BE154" s="688">
        <f t="shared" si="479"/>
        <v>0</v>
      </c>
      <c r="BF154" s="731">
        <f t="shared" si="439"/>
        <v>-2500</v>
      </c>
      <c r="BG154" s="689"/>
      <c r="BH154" s="648"/>
      <c r="BI154" s="649"/>
      <c r="BJ154" s="649"/>
      <c r="BK154" s="650"/>
      <c r="BL154" s="650"/>
      <c r="BM154" s="388"/>
      <c r="BN154" s="388"/>
      <c r="BO154" s="565">
        <f t="shared" si="440"/>
        <v>0</v>
      </c>
      <c r="BP154" s="651"/>
      <c r="BQ154" s="649"/>
      <c r="BR154" s="652"/>
      <c r="BS154" s="653"/>
      <c r="BT154" s="652"/>
      <c r="BU154" s="678">
        <f t="shared" si="493"/>
        <v>0</v>
      </c>
      <c r="BV154" s="675">
        <f t="shared" si="494"/>
        <v>0</v>
      </c>
      <c r="BW154" s="646"/>
      <c r="BX154" s="654">
        <f t="shared" si="495"/>
        <v>0</v>
      </c>
      <c r="BY154" s="654">
        <f t="shared" si="496"/>
        <v>0</v>
      </c>
      <c r="BZ154" s="655">
        <f t="shared" si="497"/>
        <v>0</v>
      </c>
      <c r="CA154" s="655">
        <f t="shared" si="498"/>
        <v>0</v>
      </c>
      <c r="CC154" s="656">
        <f t="shared" si="499"/>
        <v>0</v>
      </c>
      <c r="CD154" s="657">
        <f t="shared" si="500"/>
        <v>0</v>
      </c>
      <c r="CE154" s="658"/>
      <c r="CF154" s="659">
        <f t="shared" si="501"/>
        <v>0</v>
      </c>
      <c r="CG154" s="660">
        <f t="shared" si="502"/>
        <v>0</v>
      </c>
      <c r="CJ154" s="661">
        <f t="shared" si="503"/>
        <v>0</v>
      </c>
      <c r="CK154" s="662">
        <f t="shared" si="504"/>
        <v>0</v>
      </c>
      <c r="CL154" s="663"/>
      <c r="CM154" s="664">
        <f t="shared" si="505"/>
        <v>0</v>
      </c>
      <c r="CN154" s="665">
        <f t="shared" si="506"/>
        <v>0</v>
      </c>
      <c r="CO154" s="663"/>
    </row>
    <row r="155" spans="1:93" s="647" customFormat="1" ht="30" customHeight="1" thickBot="1" x14ac:dyDescent="0.35">
      <c r="A155" s="729">
        <v>148</v>
      </c>
      <c r="B155" s="582"/>
      <c r="C155" s="623"/>
      <c r="D155" s="624"/>
      <c r="E155" s="624"/>
      <c r="F155" s="625"/>
      <c r="G155" s="626"/>
      <c r="H155" s="627">
        <v>0</v>
      </c>
      <c r="I155" s="588">
        <v>0</v>
      </c>
      <c r="J155" s="628"/>
      <c r="K155" s="629"/>
      <c r="L155" s="630">
        <v>1</v>
      </c>
      <c r="M155" s="631">
        <v>84343</v>
      </c>
      <c r="N155" s="632"/>
      <c r="O155" s="632">
        <f t="shared" si="480"/>
        <v>0</v>
      </c>
      <c r="P155" s="633"/>
      <c r="Q155" s="634"/>
      <c r="R155" s="634"/>
      <c r="S155" s="634"/>
      <c r="T155" s="634"/>
      <c r="U155" s="634"/>
      <c r="V155" s="634"/>
      <c r="W155" s="634"/>
      <c r="X155" s="634"/>
      <c r="Y155" s="557">
        <f t="shared" si="474"/>
        <v>0</v>
      </c>
      <c r="Z155" s="557">
        <f t="shared" si="475"/>
        <v>0</v>
      </c>
      <c r="AA155" s="557">
        <f t="shared" si="476"/>
        <v>0</v>
      </c>
      <c r="AB155" s="634"/>
      <c r="AC155" s="634"/>
      <c r="AD155" s="634"/>
      <c r="AE155" s="634"/>
      <c r="AF155" s="634"/>
      <c r="AG155" s="634"/>
      <c r="AH155" s="635"/>
      <c r="AI155" s="636">
        <f t="shared" si="481"/>
        <v>0</v>
      </c>
      <c r="AJ155" s="637">
        <f t="shared" si="482"/>
        <v>0</v>
      </c>
      <c r="AK155" s="638"/>
      <c r="AL155" s="639">
        <f t="shared" si="483"/>
        <v>0</v>
      </c>
      <c r="AM155" s="640"/>
      <c r="AN155" s="641">
        <f t="shared" si="484"/>
        <v>0</v>
      </c>
      <c r="AO155" s="642">
        <f t="shared" si="485"/>
        <v>0</v>
      </c>
      <c r="AP155" s="643">
        <f t="shared" si="486"/>
        <v>0</v>
      </c>
      <c r="AQ155" s="644">
        <f t="shared" si="487"/>
        <v>0</v>
      </c>
      <c r="AR155" s="644">
        <f t="shared" si="488"/>
        <v>0</v>
      </c>
      <c r="AS155" s="644">
        <f t="shared" si="489"/>
        <v>0</v>
      </c>
      <c r="AT155" s="644"/>
      <c r="AU155" s="645"/>
      <c r="AV155" s="644">
        <f t="shared" si="490"/>
        <v>0</v>
      </c>
      <c r="AW155" s="646"/>
      <c r="AX155" s="637">
        <f t="shared" si="491"/>
        <v>0</v>
      </c>
      <c r="AY155" s="637">
        <f t="shared" si="492"/>
        <v>0</v>
      </c>
      <c r="BA155" s="564">
        <v>1</v>
      </c>
      <c r="BB155" s="648"/>
      <c r="BC155" s="686">
        <f t="shared" si="477"/>
        <v>0</v>
      </c>
      <c r="BD155" s="687">
        <f t="shared" si="478"/>
        <v>0</v>
      </c>
      <c r="BE155" s="688">
        <f t="shared" si="479"/>
        <v>0</v>
      </c>
      <c r="BF155" s="731">
        <f t="shared" si="439"/>
        <v>-2500</v>
      </c>
      <c r="BG155" s="689"/>
      <c r="BH155" s="648"/>
      <c r="BI155" s="649"/>
      <c r="BJ155" s="649"/>
      <c r="BK155" s="650"/>
      <c r="BL155" s="650"/>
      <c r="BM155" s="388"/>
      <c r="BN155" s="388"/>
      <c r="BO155" s="565">
        <f t="shared" si="440"/>
        <v>0</v>
      </c>
      <c r="BP155" s="651"/>
      <c r="BQ155" s="649"/>
      <c r="BR155" s="652"/>
      <c r="BS155" s="653"/>
      <c r="BT155" s="652"/>
      <c r="BU155" s="678">
        <f t="shared" si="493"/>
        <v>0</v>
      </c>
      <c r="BV155" s="675">
        <f t="shared" si="494"/>
        <v>0</v>
      </c>
      <c r="BW155" s="646"/>
      <c r="BX155" s="654">
        <f t="shared" si="495"/>
        <v>0</v>
      </c>
      <c r="BY155" s="654">
        <f t="shared" si="496"/>
        <v>0</v>
      </c>
      <c r="BZ155" s="655">
        <f t="shared" si="497"/>
        <v>0</v>
      </c>
      <c r="CA155" s="655">
        <f t="shared" si="498"/>
        <v>0</v>
      </c>
      <c r="CC155" s="656">
        <f t="shared" si="499"/>
        <v>0</v>
      </c>
      <c r="CD155" s="657">
        <f t="shared" si="500"/>
        <v>0</v>
      </c>
      <c r="CE155" s="658"/>
      <c r="CF155" s="659">
        <f t="shared" si="501"/>
        <v>0</v>
      </c>
      <c r="CG155" s="660">
        <f t="shared" si="502"/>
        <v>0</v>
      </c>
      <c r="CJ155" s="661">
        <f t="shared" si="503"/>
        <v>0</v>
      </c>
      <c r="CK155" s="662">
        <f t="shared" si="504"/>
        <v>0</v>
      </c>
      <c r="CL155" s="663"/>
      <c r="CM155" s="664">
        <f t="shared" si="505"/>
        <v>0</v>
      </c>
      <c r="CN155" s="665">
        <f t="shared" si="506"/>
        <v>0</v>
      </c>
      <c r="CO155" s="663"/>
    </row>
    <row r="156" spans="1:93" s="647" customFormat="1" ht="30" customHeight="1" thickBot="1" x14ac:dyDescent="0.35">
      <c r="A156" s="729">
        <v>149</v>
      </c>
      <c r="B156" s="582"/>
      <c r="C156" s="623"/>
      <c r="D156" s="624"/>
      <c r="E156" s="624"/>
      <c r="F156" s="625"/>
      <c r="G156" s="626"/>
      <c r="H156" s="627">
        <v>0</v>
      </c>
      <c r="I156" s="588">
        <v>0</v>
      </c>
      <c r="J156" s="628"/>
      <c r="K156" s="629"/>
      <c r="L156" s="630">
        <v>1</v>
      </c>
      <c r="M156" s="631">
        <v>84343</v>
      </c>
      <c r="N156" s="632"/>
      <c r="O156" s="632">
        <f t="shared" si="480"/>
        <v>0</v>
      </c>
      <c r="P156" s="633"/>
      <c r="Q156" s="634"/>
      <c r="R156" s="634"/>
      <c r="S156" s="634"/>
      <c r="T156" s="634"/>
      <c r="U156" s="634"/>
      <c r="V156" s="634"/>
      <c r="W156" s="634"/>
      <c r="X156" s="634"/>
      <c r="Y156" s="557">
        <f t="shared" si="474"/>
        <v>0</v>
      </c>
      <c r="Z156" s="557">
        <f t="shared" si="475"/>
        <v>0</v>
      </c>
      <c r="AA156" s="557">
        <f t="shared" si="476"/>
        <v>0</v>
      </c>
      <c r="AB156" s="634"/>
      <c r="AC156" s="634"/>
      <c r="AD156" s="634"/>
      <c r="AE156" s="634"/>
      <c r="AF156" s="634"/>
      <c r="AG156" s="634"/>
      <c r="AH156" s="635"/>
      <c r="AI156" s="636">
        <f t="shared" si="481"/>
        <v>0</v>
      </c>
      <c r="AJ156" s="637">
        <f t="shared" si="482"/>
        <v>0</v>
      </c>
      <c r="AK156" s="638"/>
      <c r="AL156" s="639">
        <f t="shared" si="483"/>
        <v>0</v>
      </c>
      <c r="AM156" s="640"/>
      <c r="AN156" s="641">
        <f t="shared" si="484"/>
        <v>0</v>
      </c>
      <c r="AO156" s="642">
        <f t="shared" si="485"/>
        <v>0</v>
      </c>
      <c r="AP156" s="643">
        <f t="shared" si="486"/>
        <v>0</v>
      </c>
      <c r="AQ156" s="644">
        <f t="shared" si="487"/>
        <v>0</v>
      </c>
      <c r="AR156" s="644">
        <f t="shared" si="488"/>
        <v>0</v>
      </c>
      <c r="AS156" s="644">
        <f t="shared" si="489"/>
        <v>0</v>
      </c>
      <c r="AT156" s="644"/>
      <c r="AU156" s="645"/>
      <c r="AV156" s="644">
        <f t="shared" si="490"/>
        <v>0</v>
      </c>
      <c r="AW156" s="646"/>
      <c r="AX156" s="637">
        <f t="shared" si="491"/>
        <v>0</v>
      </c>
      <c r="AY156" s="637">
        <f t="shared" si="492"/>
        <v>0</v>
      </c>
      <c r="BA156" s="564">
        <v>1</v>
      </c>
      <c r="BB156" s="648"/>
      <c r="BC156" s="686">
        <f t="shared" si="477"/>
        <v>0</v>
      </c>
      <c r="BD156" s="687">
        <f t="shared" si="478"/>
        <v>0</v>
      </c>
      <c r="BE156" s="688">
        <f t="shared" si="479"/>
        <v>0</v>
      </c>
      <c r="BF156" s="731">
        <f t="shared" si="439"/>
        <v>-2500</v>
      </c>
      <c r="BG156" s="689"/>
      <c r="BH156" s="648"/>
      <c r="BI156" s="649"/>
      <c r="BJ156" s="649"/>
      <c r="BK156" s="650"/>
      <c r="BL156" s="650"/>
      <c r="BM156" s="388"/>
      <c r="BN156" s="388"/>
      <c r="BO156" s="565">
        <f t="shared" si="440"/>
        <v>0</v>
      </c>
      <c r="BP156" s="651"/>
      <c r="BQ156" s="649"/>
      <c r="BR156" s="652"/>
      <c r="BS156" s="653"/>
      <c r="BT156" s="652"/>
      <c r="BU156" s="678">
        <f t="shared" si="493"/>
        <v>0</v>
      </c>
      <c r="BV156" s="675">
        <f t="shared" si="494"/>
        <v>0</v>
      </c>
      <c r="BW156" s="646"/>
      <c r="BX156" s="654">
        <f t="shared" si="495"/>
        <v>0</v>
      </c>
      <c r="BY156" s="654">
        <f t="shared" si="496"/>
        <v>0</v>
      </c>
      <c r="BZ156" s="655">
        <f t="shared" si="497"/>
        <v>0</v>
      </c>
      <c r="CA156" s="655">
        <f t="shared" si="498"/>
        <v>0</v>
      </c>
      <c r="CC156" s="656">
        <f t="shared" si="499"/>
        <v>0</v>
      </c>
      <c r="CD156" s="657">
        <f t="shared" si="500"/>
        <v>0</v>
      </c>
      <c r="CE156" s="658"/>
      <c r="CF156" s="659">
        <f t="shared" si="501"/>
        <v>0</v>
      </c>
      <c r="CG156" s="660">
        <f t="shared" si="502"/>
        <v>0</v>
      </c>
      <c r="CJ156" s="661">
        <f t="shared" si="503"/>
        <v>0</v>
      </c>
      <c r="CK156" s="662">
        <f t="shared" si="504"/>
        <v>0</v>
      </c>
      <c r="CL156" s="663"/>
      <c r="CM156" s="664">
        <f t="shared" si="505"/>
        <v>0</v>
      </c>
      <c r="CN156" s="665">
        <f t="shared" si="506"/>
        <v>0</v>
      </c>
      <c r="CO156" s="663"/>
    </row>
    <row r="157" spans="1:93" s="647" customFormat="1" ht="30" customHeight="1" thickBot="1" x14ac:dyDescent="0.35">
      <c r="A157" s="729">
        <v>150</v>
      </c>
      <c r="B157" s="582"/>
      <c r="C157" s="623"/>
      <c r="D157" s="624"/>
      <c r="E157" s="624"/>
      <c r="F157" s="625"/>
      <c r="G157" s="626"/>
      <c r="H157" s="627">
        <v>0</v>
      </c>
      <c r="I157" s="588">
        <v>0</v>
      </c>
      <c r="J157" s="628"/>
      <c r="K157" s="629"/>
      <c r="L157" s="630">
        <v>1</v>
      </c>
      <c r="M157" s="631">
        <v>84343</v>
      </c>
      <c r="N157" s="632"/>
      <c r="O157" s="632">
        <f>N157/655.957</f>
        <v>0</v>
      </c>
      <c r="P157" s="633"/>
      <c r="Q157" s="634"/>
      <c r="R157" s="634"/>
      <c r="S157" s="634"/>
      <c r="T157" s="634"/>
      <c r="U157" s="634"/>
      <c r="V157" s="634"/>
      <c r="W157" s="634"/>
      <c r="X157" s="634"/>
      <c r="Y157" s="557">
        <f t="shared" si="474"/>
        <v>0</v>
      </c>
      <c r="Z157" s="557">
        <f t="shared" si="475"/>
        <v>0</v>
      </c>
      <c r="AA157" s="557">
        <f t="shared" si="476"/>
        <v>0</v>
      </c>
      <c r="AB157" s="634"/>
      <c r="AC157" s="634"/>
      <c r="AD157" s="634"/>
      <c r="AE157" s="634"/>
      <c r="AF157" s="634"/>
      <c r="AG157" s="634"/>
      <c r="AH157" s="635"/>
      <c r="AI157" s="636">
        <f>SUM(N157,Q157:AG157)*L157</f>
        <v>0</v>
      </c>
      <c r="AJ157" s="637">
        <f>AI157/655.957</f>
        <v>0</v>
      </c>
      <c r="AK157" s="638"/>
      <c r="AL157" s="639">
        <f>IF(AI157&gt;1200000,48000,AI157*0.04)</f>
        <v>0</v>
      </c>
      <c r="AM157" s="640"/>
      <c r="AN157" s="641">
        <f>IF(AI157&gt;1200000,96000,AI157*0.08)</f>
        <v>0</v>
      </c>
      <c r="AO157" s="642">
        <f>IF(AI157&gt;600000,600000*12.28%,AI157*12.28%)</f>
        <v>0</v>
      </c>
      <c r="AP157" s="643">
        <f>IF(AI157&gt;600000,600000*2.25%,AI157*2.25%)*0</f>
        <v>0</v>
      </c>
      <c r="AQ157" s="644">
        <f>AI157*4.5%</f>
        <v>0</v>
      </c>
      <c r="AR157" s="644">
        <f>AI157*3%</f>
        <v>0</v>
      </c>
      <c r="AS157" s="644">
        <f>AI157*10%*0</f>
        <v>0</v>
      </c>
      <c r="AT157" s="644"/>
      <c r="AU157" s="645"/>
      <c r="AV157" s="644">
        <f>SUM(AN157:AU157)</f>
        <v>0</v>
      </c>
      <c r="AW157" s="646"/>
      <c r="AX157" s="637">
        <f>AI157-AL157</f>
        <v>0</v>
      </c>
      <c r="AY157" s="637">
        <f>BC157/655.957</f>
        <v>0</v>
      </c>
      <c r="BA157" s="564">
        <v>1</v>
      </c>
      <c r="BB157" s="648"/>
      <c r="BC157" s="686">
        <f t="shared" si="477"/>
        <v>0</v>
      </c>
      <c r="BD157" s="687">
        <f t="shared" si="478"/>
        <v>0</v>
      </c>
      <c r="BE157" s="688">
        <f t="shared" si="479"/>
        <v>0</v>
      </c>
      <c r="BF157" s="731">
        <f t="shared" si="439"/>
        <v>-2500</v>
      </c>
      <c r="BG157" s="689"/>
      <c r="BH157" s="648"/>
      <c r="BI157" s="649"/>
      <c r="BJ157" s="649"/>
      <c r="BK157" s="650"/>
      <c r="BL157" s="650"/>
      <c r="BM157" s="388"/>
      <c r="BN157" s="388"/>
      <c r="BO157" s="565">
        <f t="shared" si="440"/>
        <v>0</v>
      </c>
      <c r="BP157" s="651"/>
      <c r="BQ157" s="649"/>
      <c r="BR157" s="652"/>
      <c r="BS157" s="653"/>
      <c r="BT157" s="652"/>
      <c r="BU157" s="678">
        <f>AX157-BE157+SUM(BI157:BQ157)-BS157-BG157</f>
        <v>0</v>
      </c>
      <c r="BV157" s="675">
        <f>+BU157/655.957</f>
        <v>0</v>
      </c>
      <c r="BW157" s="646"/>
      <c r="BX157" s="654">
        <f t="shared" si="495"/>
        <v>0</v>
      </c>
      <c r="BY157" s="654">
        <f>+BX157/655.957</f>
        <v>0</v>
      </c>
      <c r="BZ157" s="655">
        <f>(BX157/12)+BU157</f>
        <v>0</v>
      </c>
      <c r="CA157" s="655">
        <f>+BZ157/655.957</f>
        <v>0</v>
      </c>
      <c r="CC157" s="656">
        <f>((N157*13/12)*35%)/12</f>
        <v>0</v>
      </c>
      <c r="CD157" s="657">
        <f>+CC157/655.957</f>
        <v>0</v>
      </c>
      <c r="CE157" s="658"/>
      <c r="CF157" s="659">
        <f>AI157*0.02</f>
        <v>0</v>
      </c>
      <c r="CG157" s="660">
        <f>CF157/655.957</f>
        <v>0</v>
      </c>
      <c r="CJ157" s="661">
        <f>(AI157+AV157+CC157+CF157)*(13/12)+SUM(BI157:BQ157)</f>
        <v>0</v>
      </c>
      <c r="CK157" s="662">
        <f>CJ157/655.957</f>
        <v>0</v>
      </c>
      <c r="CL157" s="663"/>
      <c r="CM157" s="664">
        <f>CJ157*12</f>
        <v>0</v>
      </c>
      <c r="CN157" s="665">
        <f>CM157/655.957</f>
        <v>0</v>
      </c>
      <c r="CO157" s="663"/>
    </row>
    <row r="158" spans="1:93" s="434" customFormat="1" ht="30" customHeight="1" thickBot="1" x14ac:dyDescent="0.35">
      <c r="A158" s="547">
        <v>151</v>
      </c>
      <c r="B158" s="548"/>
      <c r="C158" s="549"/>
      <c r="D158" s="550"/>
      <c r="E158" s="550"/>
      <c r="F158" s="551"/>
      <c r="G158" s="437"/>
      <c r="H158" s="588">
        <v>0</v>
      </c>
      <c r="I158" s="588">
        <v>0</v>
      </c>
      <c r="J158" s="552"/>
      <c r="K158" s="553"/>
      <c r="L158" s="591">
        <v>1</v>
      </c>
      <c r="M158" s="554"/>
      <c r="N158" s="555"/>
      <c r="O158" s="555">
        <f>N158/655.957</f>
        <v>0</v>
      </c>
      <c r="P158" s="556"/>
      <c r="Q158" s="557"/>
      <c r="R158" s="557"/>
      <c r="S158" s="557"/>
      <c r="T158" s="557"/>
      <c r="U158" s="557"/>
      <c r="V158" s="557"/>
      <c r="W158" s="557"/>
      <c r="X158" s="557"/>
      <c r="Y158" s="557">
        <f>((N158+AB158)*10%)*0</f>
        <v>0</v>
      </c>
      <c r="Z158" s="557">
        <f>((O158+AC158)*25%)*0</f>
        <v>0</v>
      </c>
      <c r="AA158" s="557">
        <f>((P158+AD158)*50%)*0</f>
        <v>0</v>
      </c>
      <c r="AB158" s="557"/>
      <c r="AC158" s="557"/>
      <c r="AD158" s="557"/>
      <c r="AE158" s="557"/>
      <c r="AF158" s="557"/>
      <c r="AG158" s="557"/>
      <c r="AH158" s="558"/>
      <c r="AI158" s="559">
        <f>SUM(N158,Q158:AG158)*L158</f>
        <v>0</v>
      </c>
      <c r="AJ158" s="560">
        <f>AI158/655.957</f>
        <v>0</v>
      </c>
      <c r="AK158" s="561"/>
      <c r="AL158" s="545">
        <f>IF(AI158&gt;1200000,48000,AI158*0.04)</f>
        <v>0</v>
      </c>
      <c r="AM158" s="667"/>
      <c r="AN158" s="546">
        <f>IF(AI158&gt;1200000,96000,AI158*0.08)</f>
        <v>0</v>
      </c>
      <c r="AO158" s="562">
        <f>IF(AI158&gt;600000,600000*12.28%,AI158*12.28%)</f>
        <v>0</v>
      </c>
      <c r="AP158" s="562">
        <f>IF(AI158&gt;600000,600000*2.25%,AI158*2.25%)*0</f>
        <v>0</v>
      </c>
      <c r="AQ158" s="563">
        <f>AI158*4.5%</f>
        <v>0</v>
      </c>
      <c r="AR158" s="563">
        <f>AI158*3%</f>
        <v>0</v>
      </c>
      <c r="AS158" s="563">
        <f>AI158*10%*0</f>
        <v>0</v>
      </c>
      <c r="AT158" s="563"/>
      <c r="AU158" s="668"/>
      <c r="AV158" s="563">
        <f>SUM(AN158:AU158)</f>
        <v>0</v>
      </c>
      <c r="AW158" s="446"/>
      <c r="AX158" s="560">
        <f>AI158-AL158</f>
        <v>0</v>
      </c>
      <c r="AY158" s="560">
        <f>BC158/655.957</f>
        <v>0</v>
      </c>
      <c r="BA158" s="564">
        <v>1</v>
      </c>
      <c r="BB158" s="679"/>
      <c r="BC158" s="680">
        <f>((AI158*12)-(AL158*12))*80%</f>
        <v>0</v>
      </c>
      <c r="BD158" s="681">
        <f>BC158/BA158</f>
        <v>0</v>
      </c>
      <c r="BE158" s="682">
        <f>(IF(BD158&lt;464000,BA158*0.01*BD158,IF(BD158&lt;1000000,(4640+(BD158-464000)*0.1)*BA158,IF(BD158&lt;3000000,(4640+53600+(BD158-1000000)*0.25)*BA158,(4640+53600+500000+(BD158-3000000)*0.4)*BA158))))/12</f>
        <v>0</v>
      </c>
      <c r="BF158" s="731">
        <f t="shared" si="439"/>
        <v>-2500</v>
      </c>
      <c r="BG158" s="683"/>
      <c r="BH158" s="669"/>
      <c r="BI158" s="565"/>
      <c r="BJ158" s="388"/>
      <c r="BK158" s="607"/>
      <c r="BL158" s="388"/>
      <c r="BM158" s="388"/>
      <c r="BN158" s="388"/>
      <c r="BO158" s="565">
        <f t="shared" si="440"/>
        <v>0</v>
      </c>
      <c r="BP158" s="565"/>
      <c r="BQ158" s="565"/>
      <c r="BR158" s="670"/>
      <c r="BS158" s="583"/>
      <c r="BT158" s="671"/>
      <c r="BU158" s="676">
        <f>AX158-BE158+SUM(BI158:BQ158)-BS158-BG158</f>
        <v>0</v>
      </c>
      <c r="BV158" s="673">
        <f>+BU158/655.957</f>
        <v>0</v>
      </c>
      <c r="BW158" s="672"/>
      <c r="BX158" s="567">
        <f>(AI158-BI158-BJ158-BK158-BO158-BP158-BQ158)/12</f>
        <v>0</v>
      </c>
      <c r="BY158" s="567">
        <f>+BX158/655.957</f>
        <v>0</v>
      </c>
      <c r="BZ158" s="566">
        <f>(BX158/12)+BU158</f>
        <v>0</v>
      </c>
      <c r="CA158" s="566">
        <f>+BZ158/655.957</f>
        <v>0</v>
      </c>
      <c r="CC158" s="568">
        <f>((N158*13/12)*35%)/12</f>
        <v>0</v>
      </c>
      <c r="CD158" s="569">
        <f>+CC158/655.957</f>
        <v>0</v>
      </c>
      <c r="CE158" s="447"/>
      <c r="CF158" s="570">
        <f>AI158*0.02</f>
        <v>0</v>
      </c>
      <c r="CG158" s="571">
        <f>CF158/655.957</f>
        <v>0</v>
      </c>
      <c r="CJ158" s="572">
        <f>(AI158+AV158+CC158+CF158)*(13/12)+SUM(BI158:BQ158)</f>
        <v>0</v>
      </c>
      <c r="CK158" s="573">
        <f>CJ158/655.957</f>
        <v>0</v>
      </c>
      <c r="CL158" s="443"/>
      <c r="CM158" s="574">
        <f>CJ158*12</f>
        <v>0</v>
      </c>
      <c r="CN158" s="575">
        <f>CM158/655.957</f>
        <v>0</v>
      </c>
      <c r="CO158" s="443"/>
    </row>
    <row r="159" spans="1:93" s="387" customFormat="1" ht="30" customHeight="1" thickBot="1" x14ac:dyDescent="0.35">
      <c r="A159" s="547">
        <v>152</v>
      </c>
      <c r="B159" s="548"/>
      <c r="C159" s="584"/>
      <c r="D159" s="585"/>
      <c r="E159" s="585"/>
      <c r="F159" s="586"/>
      <c r="G159" s="587"/>
      <c r="H159" s="588">
        <v>0</v>
      </c>
      <c r="I159" s="588">
        <v>0</v>
      </c>
      <c r="J159" s="589"/>
      <c r="K159" s="590"/>
      <c r="L159" s="591">
        <v>1</v>
      </c>
      <c r="M159" s="592"/>
      <c r="N159" s="593"/>
      <c r="O159" s="593">
        <f>N159/655.957</f>
        <v>0</v>
      </c>
      <c r="P159" s="594"/>
      <c r="Q159" s="595"/>
      <c r="R159" s="595"/>
      <c r="S159" s="595"/>
      <c r="T159" s="595"/>
      <c r="U159" s="595"/>
      <c r="V159" s="595"/>
      <c r="W159" s="595"/>
      <c r="X159" s="595"/>
      <c r="Y159" s="557">
        <f t="shared" ref="Y159:Y167" si="507">((N159+AB159)*10%)*0</f>
        <v>0</v>
      </c>
      <c r="Z159" s="557">
        <f t="shared" ref="Z159:Z167" si="508">((O159+AC159)*25%)*0</f>
        <v>0</v>
      </c>
      <c r="AA159" s="557">
        <f t="shared" ref="AA159:AA167" si="509">((P159+AD159)*50%)*0</f>
        <v>0</v>
      </c>
      <c r="AB159" s="595"/>
      <c r="AC159" s="595"/>
      <c r="AD159" s="595"/>
      <c r="AE159" s="595"/>
      <c r="AF159" s="595"/>
      <c r="AG159" s="595"/>
      <c r="AH159" s="596"/>
      <c r="AI159" s="597">
        <f>SUM(N159,Q159:AG159)*L159</f>
        <v>0</v>
      </c>
      <c r="AJ159" s="598">
        <f>AI159/655.957</f>
        <v>0</v>
      </c>
      <c r="AK159" s="599"/>
      <c r="AL159" s="545">
        <f>IF(AI159&gt;1200000,48000,AI159*0.04)</f>
        <v>0</v>
      </c>
      <c r="AM159" s="600"/>
      <c r="AN159" s="546">
        <f>IF(AI159&gt;1200000,96000,AI159*0.08)</f>
        <v>0</v>
      </c>
      <c r="AO159" s="601">
        <f>IF(AI159&gt;600000,600000*12.28%,AI159*12.28%)</f>
        <v>0</v>
      </c>
      <c r="AP159" s="602">
        <f>IF(AI159&gt;600000,600000*2.25%,AI159*2.25%)*0</f>
        <v>0</v>
      </c>
      <c r="AQ159" s="603">
        <f>AI159*4.5%</f>
        <v>0</v>
      </c>
      <c r="AR159" s="603">
        <f>AI159*3%</f>
        <v>0</v>
      </c>
      <c r="AS159" s="603">
        <f>AI159*10%*0</f>
        <v>0</v>
      </c>
      <c r="AT159" s="603"/>
      <c r="AU159" s="604"/>
      <c r="AV159" s="603">
        <f>SUM(AN159:AU159)</f>
        <v>0</v>
      </c>
      <c r="AW159" s="605"/>
      <c r="AX159" s="598">
        <f>AI159-AL159</f>
        <v>0</v>
      </c>
      <c r="AY159" s="598">
        <f>BC159/655.957</f>
        <v>0</v>
      </c>
      <c r="BA159" s="564">
        <v>1</v>
      </c>
      <c r="BB159" s="606"/>
      <c r="BC159" s="684">
        <f t="shared" ref="BC159:BC167" si="510">((AI159*12)-(AL159*12))*80%</f>
        <v>0</v>
      </c>
      <c r="BD159" s="666">
        <f t="shared" ref="BD159:BD167" si="511">BC159/BA159</f>
        <v>0</v>
      </c>
      <c r="BE159" s="546">
        <f t="shared" ref="BE159:BE167" si="512">(IF(BD159&lt;464000,BA159*0.01*BD159,IF(BD159&lt;1000000,(4640+(BD159-464000)*0.1)*BA159,IF(BD159&lt;3000000,(4640+53600+(BD159-1000000)*0.25)*BA159,(4640+53600+500000+(BD159-3000000)*0.4)*BA159))))/12</f>
        <v>0</v>
      </c>
      <c r="BF159" s="731">
        <f t="shared" si="439"/>
        <v>-2500</v>
      </c>
      <c r="BG159" s="685"/>
      <c r="BH159" s="606"/>
      <c r="BI159" s="388"/>
      <c r="BJ159" s="388"/>
      <c r="BK159" s="607"/>
      <c r="BL159" s="607"/>
      <c r="BM159" s="388"/>
      <c r="BN159" s="388"/>
      <c r="BO159" s="565">
        <f t="shared" si="440"/>
        <v>0</v>
      </c>
      <c r="BP159" s="608"/>
      <c r="BQ159" s="388"/>
      <c r="BR159" s="609"/>
      <c r="BS159" s="610"/>
      <c r="BT159" s="609"/>
      <c r="BU159" s="677">
        <f>AX159-BE159+SUM(BI159:BQ159)-BS159-BG159</f>
        <v>0</v>
      </c>
      <c r="BV159" s="674">
        <f>+BU159/655.957</f>
        <v>0</v>
      </c>
      <c r="BW159" s="605"/>
      <c r="BX159" s="611">
        <f>(AI159-BI159-BJ159-BK159-BG395-BP159-BQ159)/12</f>
        <v>0</v>
      </c>
      <c r="BY159" s="611">
        <f>+BX159/655.957</f>
        <v>0</v>
      </c>
      <c r="BZ159" s="612">
        <f>(BX159/12)+BU159</f>
        <v>0</v>
      </c>
      <c r="CA159" s="612">
        <f>+BZ159/655.957</f>
        <v>0</v>
      </c>
      <c r="CC159" s="613">
        <f>((N159*13/12)*35%)/12</f>
        <v>0</v>
      </c>
      <c r="CD159" s="614">
        <f>+CC159/655.957</f>
        <v>0</v>
      </c>
      <c r="CE159" s="615"/>
      <c r="CF159" s="616">
        <f>AI159*0.02</f>
        <v>0</v>
      </c>
      <c r="CG159" s="617">
        <f>CF159/655.957</f>
        <v>0</v>
      </c>
      <c r="CJ159" s="618">
        <f>(AI159+AV159+CC159+CF159)*(13/12)+SUM(BI159:BQ159)</f>
        <v>0</v>
      </c>
      <c r="CK159" s="619">
        <f>CJ159/655.957</f>
        <v>0</v>
      </c>
      <c r="CL159" s="620"/>
      <c r="CM159" s="621">
        <f>CJ159*12</f>
        <v>0</v>
      </c>
      <c r="CN159" s="622">
        <f>CM159/655.957</f>
        <v>0</v>
      </c>
      <c r="CO159" s="620"/>
    </row>
    <row r="160" spans="1:93" s="647" customFormat="1" ht="30" customHeight="1" thickBot="1" x14ac:dyDescent="0.35">
      <c r="A160" s="729">
        <v>153</v>
      </c>
      <c r="B160" s="582"/>
      <c r="C160" s="623"/>
      <c r="D160" s="624"/>
      <c r="E160" s="624"/>
      <c r="F160" s="625"/>
      <c r="G160" s="626"/>
      <c r="H160" s="627">
        <v>0</v>
      </c>
      <c r="I160" s="588">
        <v>0</v>
      </c>
      <c r="J160" s="628"/>
      <c r="K160" s="629"/>
      <c r="L160" s="630">
        <v>1</v>
      </c>
      <c r="M160" s="631">
        <v>84343</v>
      </c>
      <c r="N160" s="632"/>
      <c r="O160" s="632">
        <f t="shared" ref="O160:O166" si="513">N160/655.957</f>
        <v>0</v>
      </c>
      <c r="P160" s="633"/>
      <c r="Q160" s="634"/>
      <c r="R160" s="634"/>
      <c r="S160" s="634"/>
      <c r="T160" s="634"/>
      <c r="U160" s="634"/>
      <c r="V160" s="634"/>
      <c r="W160" s="634"/>
      <c r="X160" s="634"/>
      <c r="Y160" s="557">
        <f t="shared" si="507"/>
        <v>0</v>
      </c>
      <c r="Z160" s="557">
        <f t="shared" si="508"/>
        <v>0</v>
      </c>
      <c r="AA160" s="557">
        <f t="shared" si="509"/>
        <v>0</v>
      </c>
      <c r="AB160" s="634"/>
      <c r="AC160" s="634"/>
      <c r="AD160" s="634"/>
      <c r="AE160" s="634"/>
      <c r="AF160" s="634"/>
      <c r="AG160" s="634"/>
      <c r="AH160" s="635"/>
      <c r="AI160" s="636">
        <f t="shared" ref="AI160:AI166" si="514">SUM(N160,Q160:AG160)*L160</f>
        <v>0</v>
      </c>
      <c r="AJ160" s="637">
        <f t="shared" ref="AJ160:AJ166" si="515">AI160/655.957</f>
        <v>0</v>
      </c>
      <c r="AK160" s="638"/>
      <c r="AL160" s="639">
        <f t="shared" ref="AL160:AL166" si="516">IF(AI160&gt;1200000,48000,AI160*0.04)</f>
        <v>0</v>
      </c>
      <c r="AM160" s="640"/>
      <c r="AN160" s="641">
        <f t="shared" ref="AN160:AN166" si="517">IF(AI160&gt;1200000,96000,AI160*0.08)</f>
        <v>0</v>
      </c>
      <c r="AO160" s="642">
        <f t="shared" ref="AO160:AO166" si="518">IF(AI160&gt;600000,600000*12.28%,AI160*12.28%)</f>
        <v>0</v>
      </c>
      <c r="AP160" s="643">
        <f t="shared" ref="AP160:AP166" si="519">IF(AI160&gt;600000,600000*2.25%,AI160*2.25%)*0</f>
        <v>0</v>
      </c>
      <c r="AQ160" s="644">
        <f t="shared" ref="AQ160:AQ166" si="520">AI160*4.5%</f>
        <v>0</v>
      </c>
      <c r="AR160" s="644">
        <f t="shared" ref="AR160:AR166" si="521">AI160*3%</f>
        <v>0</v>
      </c>
      <c r="AS160" s="644">
        <f t="shared" ref="AS160:AS166" si="522">AI160*10%*0</f>
        <v>0</v>
      </c>
      <c r="AT160" s="644"/>
      <c r="AU160" s="645"/>
      <c r="AV160" s="644">
        <f t="shared" ref="AV160:AV166" si="523">SUM(AN160:AU160)</f>
        <v>0</v>
      </c>
      <c r="AW160" s="646"/>
      <c r="AX160" s="637">
        <f t="shared" ref="AX160:AX166" si="524">AI160-AL160</f>
        <v>0</v>
      </c>
      <c r="AY160" s="637">
        <f t="shared" ref="AY160:AY166" si="525">BC160/655.957</f>
        <v>0</v>
      </c>
      <c r="BA160" s="564">
        <v>1</v>
      </c>
      <c r="BB160" s="648"/>
      <c r="BC160" s="686">
        <f t="shared" si="510"/>
        <v>0</v>
      </c>
      <c r="BD160" s="687">
        <f t="shared" si="511"/>
        <v>0</v>
      </c>
      <c r="BE160" s="688">
        <f t="shared" si="512"/>
        <v>0</v>
      </c>
      <c r="BF160" s="731">
        <f t="shared" si="439"/>
        <v>-2500</v>
      </c>
      <c r="BG160" s="689"/>
      <c r="BH160" s="648"/>
      <c r="BI160" s="649"/>
      <c r="BJ160" s="649"/>
      <c r="BK160" s="650"/>
      <c r="BL160" s="650"/>
      <c r="BM160" s="388"/>
      <c r="BN160" s="388"/>
      <c r="BO160" s="565">
        <f t="shared" si="440"/>
        <v>0</v>
      </c>
      <c r="BP160" s="651"/>
      <c r="BQ160" s="649"/>
      <c r="BR160" s="652"/>
      <c r="BS160" s="653"/>
      <c r="BT160" s="652"/>
      <c r="BU160" s="678">
        <f t="shared" ref="BU160:BU166" si="526">AX160-BE160+SUM(BI160:BQ160)-BS160-BG160</f>
        <v>0</v>
      </c>
      <c r="BV160" s="675">
        <f t="shared" ref="BV160:BV166" si="527">+BU160/655.957</f>
        <v>0</v>
      </c>
      <c r="BW160" s="646"/>
      <c r="BX160" s="654">
        <f t="shared" ref="BX160:BX167" si="528">(AI160-BI160-BJ160-BK160-BG390-BP160-BQ160)/12</f>
        <v>0</v>
      </c>
      <c r="BY160" s="654">
        <f t="shared" ref="BY160:BY166" si="529">+BX160/655.957</f>
        <v>0</v>
      </c>
      <c r="BZ160" s="655">
        <f t="shared" ref="BZ160:BZ166" si="530">(BX160/12)+BU160</f>
        <v>0</v>
      </c>
      <c r="CA160" s="655">
        <f t="shared" ref="CA160:CA166" si="531">+BZ160/655.957</f>
        <v>0</v>
      </c>
      <c r="CC160" s="656">
        <f t="shared" ref="CC160:CC166" si="532">((N160*13/12)*35%)/12</f>
        <v>0</v>
      </c>
      <c r="CD160" s="657">
        <f t="shared" ref="CD160:CD166" si="533">+CC160/655.957</f>
        <v>0</v>
      </c>
      <c r="CE160" s="658"/>
      <c r="CF160" s="659">
        <f t="shared" ref="CF160:CF166" si="534">AI160*0.02</f>
        <v>0</v>
      </c>
      <c r="CG160" s="660">
        <f t="shared" ref="CG160:CG166" si="535">CF160/655.957</f>
        <v>0</v>
      </c>
      <c r="CJ160" s="661">
        <f t="shared" ref="CJ160:CJ166" si="536">(AI160+AV160+CC160+CF160)*(13/12)+SUM(BI160:BQ160)</f>
        <v>0</v>
      </c>
      <c r="CK160" s="662">
        <f t="shared" ref="CK160:CK166" si="537">CJ160/655.957</f>
        <v>0</v>
      </c>
      <c r="CL160" s="663"/>
      <c r="CM160" s="664">
        <f t="shared" ref="CM160:CM166" si="538">CJ160*12</f>
        <v>0</v>
      </c>
      <c r="CN160" s="665">
        <f t="shared" ref="CN160:CN166" si="539">CM160/655.957</f>
        <v>0</v>
      </c>
      <c r="CO160" s="663"/>
    </row>
    <row r="161" spans="1:93" s="647" customFormat="1" ht="30" customHeight="1" thickBot="1" x14ac:dyDescent="0.35">
      <c r="A161" s="729">
        <v>154</v>
      </c>
      <c r="B161" s="582"/>
      <c r="C161" s="623"/>
      <c r="D161" s="624"/>
      <c r="E161" s="624"/>
      <c r="F161" s="625"/>
      <c r="G161" s="626"/>
      <c r="H161" s="627">
        <v>0</v>
      </c>
      <c r="I161" s="588">
        <v>0</v>
      </c>
      <c r="J161" s="628"/>
      <c r="K161" s="629"/>
      <c r="L161" s="630">
        <v>1</v>
      </c>
      <c r="M161" s="631">
        <v>84343</v>
      </c>
      <c r="N161" s="632"/>
      <c r="O161" s="632">
        <f t="shared" si="513"/>
        <v>0</v>
      </c>
      <c r="P161" s="633"/>
      <c r="Q161" s="634"/>
      <c r="R161" s="634"/>
      <c r="S161" s="634"/>
      <c r="T161" s="634"/>
      <c r="U161" s="634"/>
      <c r="V161" s="634"/>
      <c r="W161" s="634"/>
      <c r="X161" s="634"/>
      <c r="Y161" s="557">
        <f t="shared" si="507"/>
        <v>0</v>
      </c>
      <c r="Z161" s="557">
        <f t="shared" si="508"/>
        <v>0</v>
      </c>
      <c r="AA161" s="557">
        <f t="shared" si="509"/>
        <v>0</v>
      </c>
      <c r="AB161" s="634"/>
      <c r="AC161" s="634"/>
      <c r="AD161" s="634"/>
      <c r="AE161" s="634"/>
      <c r="AF161" s="634"/>
      <c r="AG161" s="634"/>
      <c r="AH161" s="635"/>
      <c r="AI161" s="636">
        <f t="shared" si="514"/>
        <v>0</v>
      </c>
      <c r="AJ161" s="637">
        <f t="shared" si="515"/>
        <v>0</v>
      </c>
      <c r="AK161" s="638"/>
      <c r="AL161" s="639">
        <f t="shared" si="516"/>
        <v>0</v>
      </c>
      <c r="AM161" s="640"/>
      <c r="AN161" s="641">
        <f t="shared" si="517"/>
        <v>0</v>
      </c>
      <c r="AO161" s="642">
        <f t="shared" si="518"/>
        <v>0</v>
      </c>
      <c r="AP161" s="643">
        <f t="shared" si="519"/>
        <v>0</v>
      </c>
      <c r="AQ161" s="644">
        <f t="shared" si="520"/>
        <v>0</v>
      </c>
      <c r="AR161" s="644">
        <f t="shared" si="521"/>
        <v>0</v>
      </c>
      <c r="AS161" s="644">
        <f t="shared" si="522"/>
        <v>0</v>
      </c>
      <c r="AT161" s="644"/>
      <c r="AU161" s="645"/>
      <c r="AV161" s="644">
        <f t="shared" si="523"/>
        <v>0</v>
      </c>
      <c r="AW161" s="646"/>
      <c r="AX161" s="637">
        <f t="shared" si="524"/>
        <v>0</v>
      </c>
      <c r="AY161" s="637">
        <f t="shared" si="525"/>
        <v>0</v>
      </c>
      <c r="BA161" s="564">
        <v>1</v>
      </c>
      <c r="BB161" s="648"/>
      <c r="BC161" s="686">
        <f t="shared" si="510"/>
        <v>0</v>
      </c>
      <c r="BD161" s="687">
        <f t="shared" si="511"/>
        <v>0</v>
      </c>
      <c r="BE161" s="688">
        <f t="shared" si="512"/>
        <v>0</v>
      </c>
      <c r="BF161" s="731">
        <f t="shared" si="439"/>
        <v>-2500</v>
      </c>
      <c r="BG161" s="689"/>
      <c r="BH161" s="648"/>
      <c r="BI161" s="649"/>
      <c r="BJ161" s="649"/>
      <c r="BK161" s="650"/>
      <c r="BL161" s="650"/>
      <c r="BM161" s="388"/>
      <c r="BN161" s="388"/>
      <c r="BO161" s="565">
        <f t="shared" si="440"/>
        <v>0</v>
      </c>
      <c r="BP161" s="651"/>
      <c r="BQ161" s="649"/>
      <c r="BR161" s="652"/>
      <c r="BS161" s="653"/>
      <c r="BT161" s="652"/>
      <c r="BU161" s="678">
        <f t="shared" si="526"/>
        <v>0</v>
      </c>
      <c r="BV161" s="675">
        <f t="shared" si="527"/>
        <v>0</v>
      </c>
      <c r="BW161" s="646"/>
      <c r="BX161" s="654">
        <f t="shared" si="528"/>
        <v>0</v>
      </c>
      <c r="BY161" s="654">
        <f t="shared" si="529"/>
        <v>0</v>
      </c>
      <c r="BZ161" s="655">
        <f t="shared" si="530"/>
        <v>0</v>
      </c>
      <c r="CA161" s="655">
        <f t="shared" si="531"/>
        <v>0</v>
      </c>
      <c r="CC161" s="656">
        <f t="shared" si="532"/>
        <v>0</v>
      </c>
      <c r="CD161" s="657">
        <f t="shared" si="533"/>
        <v>0</v>
      </c>
      <c r="CE161" s="658"/>
      <c r="CF161" s="659">
        <f t="shared" si="534"/>
        <v>0</v>
      </c>
      <c r="CG161" s="660">
        <f t="shared" si="535"/>
        <v>0</v>
      </c>
      <c r="CJ161" s="661">
        <f t="shared" si="536"/>
        <v>0</v>
      </c>
      <c r="CK161" s="662">
        <f t="shared" si="537"/>
        <v>0</v>
      </c>
      <c r="CL161" s="663"/>
      <c r="CM161" s="664">
        <f t="shared" si="538"/>
        <v>0</v>
      </c>
      <c r="CN161" s="665">
        <f t="shared" si="539"/>
        <v>0</v>
      </c>
      <c r="CO161" s="663"/>
    </row>
    <row r="162" spans="1:93" s="647" customFormat="1" ht="30" customHeight="1" thickBot="1" x14ac:dyDescent="0.35">
      <c r="A162" s="729">
        <v>155</v>
      </c>
      <c r="B162" s="582"/>
      <c r="C162" s="623"/>
      <c r="D162" s="624"/>
      <c r="E162" s="624"/>
      <c r="F162" s="625"/>
      <c r="G162" s="626"/>
      <c r="H162" s="627">
        <v>0</v>
      </c>
      <c r="I162" s="588">
        <v>0</v>
      </c>
      <c r="J162" s="628"/>
      <c r="K162" s="629"/>
      <c r="L162" s="630">
        <v>1</v>
      </c>
      <c r="M162" s="631">
        <v>84343</v>
      </c>
      <c r="N162" s="632"/>
      <c r="O162" s="632">
        <f t="shared" si="513"/>
        <v>0</v>
      </c>
      <c r="P162" s="633"/>
      <c r="Q162" s="634"/>
      <c r="R162" s="634"/>
      <c r="S162" s="634"/>
      <c r="T162" s="634"/>
      <c r="U162" s="634"/>
      <c r="V162" s="634"/>
      <c r="W162" s="634"/>
      <c r="X162" s="634"/>
      <c r="Y162" s="557">
        <f t="shared" si="507"/>
        <v>0</v>
      </c>
      <c r="Z162" s="557">
        <f t="shared" si="508"/>
        <v>0</v>
      </c>
      <c r="AA162" s="557">
        <f t="shared" si="509"/>
        <v>0</v>
      </c>
      <c r="AB162" s="634"/>
      <c r="AC162" s="634"/>
      <c r="AD162" s="634"/>
      <c r="AE162" s="634"/>
      <c r="AF162" s="634"/>
      <c r="AG162" s="634"/>
      <c r="AH162" s="635"/>
      <c r="AI162" s="636">
        <f t="shared" si="514"/>
        <v>0</v>
      </c>
      <c r="AJ162" s="637">
        <f t="shared" si="515"/>
        <v>0</v>
      </c>
      <c r="AK162" s="638"/>
      <c r="AL162" s="639">
        <f t="shared" si="516"/>
        <v>0</v>
      </c>
      <c r="AM162" s="640"/>
      <c r="AN162" s="641">
        <f t="shared" si="517"/>
        <v>0</v>
      </c>
      <c r="AO162" s="642">
        <f t="shared" si="518"/>
        <v>0</v>
      </c>
      <c r="AP162" s="643">
        <f t="shared" si="519"/>
        <v>0</v>
      </c>
      <c r="AQ162" s="644">
        <f t="shared" si="520"/>
        <v>0</v>
      </c>
      <c r="AR162" s="644">
        <f t="shared" si="521"/>
        <v>0</v>
      </c>
      <c r="AS162" s="644">
        <f t="shared" si="522"/>
        <v>0</v>
      </c>
      <c r="AT162" s="644"/>
      <c r="AU162" s="645"/>
      <c r="AV162" s="644">
        <f t="shared" si="523"/>
        <v>0</v>
      </c>
      <c r="AW162" s="646"/>
      <c r="AX162" s="637">
        <f t="shared" si="524"/>
        <v>0</v>
      </c>
      <c r="AY162" s="637">
        <f t="shared" si="525"/>
        <v>0</v>
      </c>
      <c r="BA162" s="564">
        <v>1</v>
      </c>
      <c r="BB162" s="648"/>
      <c r="BC162" s="686">
        <f t="shared" si="510"/>
        <v>0</v>
      </c>
      <c r="BD162" s="687">
        <f t="shared" si="511"/>
        <v>0</v>
      </c>
      <c r="BE162" s="688">
        <f t="shared" si="512"/>
        <v>0</v>
      </c>
      <c r="BF162" s="731">
        <f t="shared" si="439"/>
        <v>-2500</v>
      </c>
      <c r="BG162" s="689"/>
      <c r="BH162" s="648"/>
      <c r="BI162" s="649"/>
      <c r="BJ162" s="649"/>
      <c r="BK162" s="650"/>
      <c r="BL162" s="650"/>
      <c r="BM162" s="388"/>
      <c r="BN162" s="388"/>
      <c r="BO162" s="565">
        <f t="shared" si="440"/>
        <v>0</v>
      </c>
      <c r="BP162" s="651"/>
      <c r="BQ162" s="649"/>
      <c r="BR162" s="652"/>
      <c r="BS162" s="653"/>
      <c r="BT162" s="652"/>
      <c r="BU162" s="678">
        <f t="shared" si="526"/>
        <v>0</v>
      </c>
      <c r="BV162" s="675">
        <f t="shared" si="527"/>
        <v>0</v>
      </c>
      <c r="BW162" s="646"/>
      <c r="BX162" s="654">
        <f t="shared" si="528"/>
        <v>0</v>
      </c>
      <c r="BY162" s="654">
        <f t="shared" si="529"/>
        <v>0</v>
      </c>
      <c r="BZ162" s="655">
        <f t="shared" si="530"/>
        <v>0</v>
      </c>
      <c r="CA162" s="655">
        <f t="shared" si="531"/>
        <v>0</v>
      </c>
      <c r="CC162" s="656">
        <f t="shared" si="532"/>
        <v>0</v>
      </c>
      <c r="CD162" s="657">
        <f t="shared" si="533"/>
        <v>0</v>
      </c>
      <c r="CE162" s="658"/>
      <c r="CF162" s="659">
        <f t="shared" si="534"/>
        <v>0</v>
      </c>
      <c r="CG162" s="660">
        <f t="shared" si="535"/>
        <v>0</v>
      </c>
      <c r="CJ162" s="661">
        <f t="shared" si="536"/>
        <v>0</v>
      </c>
      <c r="CK162" s="662">
        <f t="shared" si="537"/>
        <v>0</v>
      </c>
      <c r="CL162" s="663"/>
      <c r="CM162" s="664">
        <f t="shared" si="538"/>
        <v>0</v>
      </c>
      <c r="CN162" s="665">
        <f t="shared" si="539"/>
        <v>0</v>
      </c>
      <c r="CO162" s="663"/>
    </row>
    <row r="163" spans="1:93" s="647" customFormat="1" ht="30" customHeight="1" thickBot="1" x14ac:dyDescent="0.35">
      <c r="A163" s="729">
        <v>156</v>
      </c>
      <c r="B163" s="582"/>
      <c r="C163" s="623"/>
      <c r="D163" s="624"/>
      <c r="E163" s="624"/>
      <c r="F163" s="625"/>
      <c r="G163" s="626"/>
      <c r="H163" s="627">
        <v>0</v>
      </c>
      <c r="I163" s="588">
        <v>0</v>
      </c>
      <c r="J163" s="628"/>
      <c r="K163" s="629"/>
      <c r="L163" s="630">
        <v>1</v>
      </c>
      <c r="M163" s="631">
        <v>84343</v>
      </c>
      <c r="N163" s="632"/>
      <c r="O163" s="632">
        <f t="shared" si="513"/>
        <v>0</v>
      </c>
      <c r="P163" s="633"/>
      <c r="Q163" s="634"/>
      <c r="R163" s="634"/>
      <c r="S163" s="634"/>
      <c r="T163" s="634"/>
      <c r="U163" s="634"/>
      <c r="V163" s="634"/>
      <c r="W163" s="634"/>
      <c r="X163" s="634"/>
      <c r="Y163" s="557">
        <f t="shared" si="507"/>
        <v>0</v>
      </c>
      <c r="Z163" s="557">
        <f t="shared" si="508"/>
        <v>0</v>
      </c>
      <c r="AA163" s="557">
        <f t="shared" si="509"/>
        <v>0</v>
      </c>
      <c r="AB163" s="634"/>
      <c r="AC163" s="634"/>
      <c r="AD163" s="634"/>
      <c r="AE163" s="634"/>
      <c r="AF163" s="634"/>
      <c r="AG163" s="634"/>
      <c r="AH163" s="635"/>
      <c r="AI163" s="636">
        <f t="shared" si="514"/>
        <v>0</v>
      </c>
      <c r="AJ163" s="637">
        <f t="shared" si="515"/>
        <v>0</v>
      </c>
      <c r="AK163" s="638"/>
      <c r="AL163" s="639">
        <f t="shared" si="516"/>
        <v>0</v>
      </c>
      <c r="AM163" s="640"/>
      <c r="AN163" s="641">
        <f t="shared" si="517"/>
        <v>0</v>
      </c>
      <c r="AO163" s="642">
        <f t="shared" si="518"/>
        <v>0</v>
      </c>
      <c r="AP163" s="643">
        <f t="shared" si="519"/>
        <v>0</v>
      </c>
      <c r="AQ163" s="644">
        <f t="shared" si="520"/>
        <v>0</v>
      </c>
      <c r="AR163" s="644">
        <f t="shared" si="521"/>
        <v>0</v>
      </c>
      <c r="AS163" s="644">
        <f t="shared" si="522"/>
        <v>0</v>
      </c>
      <c r="AT163" s="644"/>
      <c r="AU163" s="645"/>
      <c r="AV163" s="644">
        <f t="shared" si="523"/>
        <v>0</v>
      </c>
      <c r="AW163" s="646"/>
      <c r="AX163" s="637">
        <f t="shared" si="524"/>
        <v>0</v>
      </c>
      <c r="AY163" s="637">
        <f t="shared" si="525"/>
        <v>0</v>
      </c>
      <c r="BA163" s="564">
        <v>1</v>
      </c>
      <c r="BB163" s="648"/>
      <c r="BC163" s="686">
        <f t="shared" si="510"/>
        <v>0</v>
      </c>
      <c r="BD163" s="687">
        <f t="shared" si="511"/>
        <v>0</v>
      </c>
      <c r="BE163" s="688">
        <f t="shared" si="512"/>
        <v>0</v>
      </c>
      <c r="BF163" s="731">
        <f t="shared" si="439"/>
        <v>-2500</v>
      </c>
      <c r="BG163" s="689"/>
      <c r="BH163" s="648"/>
      <c r="BI163" s="649"/>
      <c r="BJ163" s="649"/>
      <c r="BK163" s="650"/>
      <c r="BL163" s="650"/>
      <c r="BM163" s="388"/>
      <c r="BN163" s="388"/>
      <c r="BO163" s="565">
        <f t="shared" si="440"/>
        <v>0</v>
      </c>
      <c r="BP163" s="651"/>
      <c r="BQ163" s="649"/>
      <c r="BR163" s="652"/>
      <c r="BS163" s="653"/>
      <c r="BT163" s="652"/>
      <c r="BU163" s="678">
        <f t="shared" si="526"/>
        <v>0</v>
      </c>
      <c r="BV163" s="675">
        <f t="shared" si="527"/>
        <v>0</v>
      </c>
      <c r="BW163" s="646"/>
      <c r="BX163" s="654">
        <f t="shared" si="528"/>
        <v>0</v>
      </c>
      <c r="BY163" s="654">
        <f t="shared" si="529"/>
        <v>0</v>
      </c>
      <c r="BZ163" s="655">
        <f t="shared" si="530"/>
        <v>0</v>
      </c>
      <c r="CA163" s="655">
        <f t="shared" si="531"/>
        <v>0</v>
      </c>
      <c r="CC163" s="656">
        <f t="shared" si="532"/>
        <v>0</v>
      </c>
      <c r="CD163" s="657">
        <f t="shared" si="533"/>
        <v>0</v>
      </c>
      <c r="CE163" s="658"/>
      <c r="CF163" s="659">
        <f t="shared" si="534"/>
        <v>0</v>
      </c>
      <c r="CG163" s="660">
        <f t="shared" si="535"/>
        <v>0</v>
      </c>
      <c r="CJ163" s="661">
        <f t="shared" si="536"/>
        <v>0</v>
      </c>
      <c r="CK163" s="662">
        <f t="shared" si="537"/>
        <v>0</v>
      </c>
      <c r="CL163" s="663"/>
      <c r="CM163" s="664">
        <f t="shared" si="538"/>
        <v>0</v>
      </c>
      <c r="CN163" s="665">
        <f t="shared" si="539"/>
        <v>0</v>
      </c>
      <c r="CO163" s="663"/>
    </row>
    <row r="164" spans="1:93" s="647" customFormat="1" ht="30" customHeight="1" thickBot="1" x14ac:dyDescent="0.35">
      <c r="A164" s="729">
        <v>157</v>
      </c>
      <c r="B164" s="582"/>
      <c r="C164" s="623"/>
      <c r="D164" s="624"/>
      <c r="E164" s="624"/>
      <c r="F164" s="625"/>
      <c r="G164" s="626"/>
      <c r="H164" s="627">
        <v>0</v>
      </c>
      <c r="I164" s="588">
        <v>0</v>
      </c>
      <c r="J164" s="628"/>
      <c r="K164" s="629"/>
      <c r="L164" s="630">
        <v>1</v>
      </c>
      <c r="M164" s="631">
        <v>84343</v>
      </c>
      <c r="N164" s="632"/>
      <c r="O164" s="632">
        <f t="shared" si="513"/>
        <v>0</v>
      </c>
      <c r="P164" s="633"/>
      <c r="Q164" s="634"/>
      <c r="R164" s="634"/>
      <c r="S164" s="634"/>
      <c r="T164" s="634"/>
      <c r="U164" s="634"/>
      <c r="V164" s="634"/>
      <c r="W164" s="634"/>
      <c r="X164" s="634"/>
      <c r="Y164" s="557">
        <f t="shared" si="507"/>
        <v>0</v>
      </c>
      <c r="Z164" s="557">
        <f t="shared" si="508"/>
        <v>0</v>
      </c>
      <c r="AA164" s="557">
        <f t="shared" si="509"/>
        <v>0</v>
      </c>
      <c r="AB164" s="634"/>
      <c r="AC164" s="634"/>
      <c r="AD164" s="634"/>
      <c r="AE164" s="634"/>
      <c r="AF164" s="634"/>
      <c r="AG164" s="634"/>
      <c r="AH164" s="635"/>
      <c r="AI164" s="636">
        <f t="shared" si="514"/>
        <v>0</v>
      </c>
      <c r="AJ164" s="637">
        <f t="shared" si="515"/>
        <v>0</v>
      </c>
      <c r="AK164" s="638"/>
      <c r="AL164" s="639">
        <f t="shared" si="516"/>
        <v>0</v>
      </c>
      <c r="AM164" s="640"/>
      <c r="AN164" s="641">
        <f t="shared" si="517"/>
        <v>0</v>
      </c>
      <c r="AO164" s="642">
        <f t="shared" si="518"/>
        <v>0</v>
      </c>
      <c r="AP164" s="643">
        <f t="shared" si="519"/>
        <v>0</v>
      </c>
      <c r="AQ164" s="644">
        <f t="shared" si="520"/>
        <v>0</v>
      </c>
      <c r="AR164" s="644">
        <f t="shared" si="521"/>
        <v>0</v>
      </c>
      <c r="AS164" s="644">
        <f t="shared" si="522"/>
        <v>0</v>
      </c>
      <c r="AT164" s="644"/>
      <c r="AU164" s="645"/>
      <c r="AV164" s="644">
        <f t="shared" si="523"/>
        <v>0</v>
      </c>
      <c r="AW164" s="646"/>
      <c r="AX164" s="637">
        <f t="shared" si="524"/>
        <v>0</v>
      </c>
      <c r="AY164" s="637">
        <f t="shared" si="525"/>
        <v>0</v>
      </c>
      <c r="BA164" s="564">
        <v>1</v>
      </c>
      <c r="BB164" s="648"/>
      <c r="BC164" s="686">
        <f t="shared" si="510"/>
        <v>0</v>
      </c>
      <c r="BD164" s="687">
        <f t="shared" si="511"/>
        <v>0</v>
      </c>
      <c r="BE164" s="688">
        <f t="shared" si="512"/>
        <v>0</v>
      </c>
      <c r="BF164" s="731">
        <f t="shared" si="439"/>
        <v>-2500</v>
      </c>
      <c r="BG164" s="689"/>
      <c r="BH164" s="648"/>
      <c r="BI164" s="649"/>
      <c r="BJ164" s="649"/>
      <c r="BK164" s="650"/>
      <c r="BL164" s="650"/>
      <c r="BM164" s="388"/>
      <c r="BN164" s="388"/>
      <c r="BO164" s="565">
        <f t="shared" si="440"/>
        <v>0</v>
      </c>
      <c r="BP164" s="651"/>
      <c r="BQ164" s="649"/>
      <c r="BR164" s="652"/>
      <c r="BS164" s="653"/>
      <c r="BT164" s="652"/>
      <c r="BU164" s="678">
        <f t="shared" si="526"/>
        <v>0</v>
      </c>
      <c r="BV164" s="675">
        <f t="shared" si="527"/>
        <v>0</v>
      </c>
      <c r="BW164" s="646"/>
      <c r="BX164" s="654">
        <f t="shared" si="528"/>
        <v>0</v>
      </c>
      <c r="BY164" s="654">
        <f t="shared" si="529"/>
        <v>0</v>
      </c>
      <c r="BZ164" s="655">
        <f t="shared" si="530"/>
        <v>0</v>
      </c>
      <c r="CA164" s="655">
        <f t="shared" si="531"/>
        <v>0</v>
      </c>
      <c r="CC164" s="656">
        <f t="shared" si="532"/>
        <v>0</v>
      </c>
      <c r="CD164" s="657">
        <f t="shared" si="533"/>
        <v>0</v>
      </c>
      <c r="CE164" s="658"/>
      <c r="CF164" s="659">
        <f t="shared" si="534"/>
        <v>0</v>
      </c>
      <c r="CG164" s="660">
        <f t="shared" si="535"/>
        <v>0</v>
      </c>
      <c r="CJ164" s="661">
        <f t="shared" si="536"/>
        <v>0</v>
      </c>
      <c r="CK164" s="662">
        <f t="shared" si="537"/>
        <v>0</v>
      </c>
      <c r="CL164" s="663"/>
      <c r="CM164" s="664">
        <f t="shared" si="538"/>
        <v>0</v>
      </c>
      <c r="CN164" s="665">
        <f t="shared" si="539"/>
        <v>0</v>
      </c>
      <c r="CO164" s="663"/>
    </row>
    <row r="165" spans="1:93" s="647" customFormat="1" ht="30" customHeight="1" thickBot="1" x14ac:dyDescent="0.35">
      <c r="A165" s="729">
        <v>158</v>
      </c>
      <c r="B165" s="582"/>
      <c r="C165" s="623"/>
      <c r="D165" s="624"/>
      <c r="E165" s="624"/>
      <c r="F165" s="625"/>
      <c r="G165" s="626"/>
      <c r="H165" s="627">
        <v>0</v>
      </c>
      <c r="I165" s="588">
        <v>0</v>
      </c>
      <c r="J165" s="628"/>
      <c r="K165" s="629"/>
      <c r="L165" s="630">
        <v>1</v>
      </c>
      <c r="M165" s="631">
        <v>84343</v>
      </c>
      <c r="N165" s="632"/>
      <c r="O165" s="632">
        <f t="shared" si="513"/>
        <v>0</v>
      </c>
      <c r="P165" s="633"/>
      <c r="Q165" s="634"/>
      <c r="R165" s="634"/>
      <c r="S165" s="634"/>
      <c r="T165" s="634"/>
      <c r="U165" s="634"/>
      <c r="V165" s="634"/>
      <c r="W165" s="634"/>
      <c r="X165" s="634"/>
      <c r="Y165" s="557">
        <f t="shared" si="507"/>
        <v>0</v>
      </c>
      <c r="Z165" s="557">
        <f t="shared" si="508"/>
        <v>0</v>
      </c>
      <c r="AA165" s="557">
        <f t="shared" si="509"/>
        <v>0</v>
      </c>
      <c r="AB165" s="634"/>
      <c r="AC165" s="634"/>
      <c r="AD165" s="634"/>
      <c r="AE165" s="634"/>
      <c r="AF165" s="634"/>
      <c r="AG165" s="634"/>
      <c r="AH165" s="635"/>
      <c r="AI165" s="636">
        <f t="shared" si="514"/>
        <v>0</v>
      </c>
      <c r="AJ165" s="637">
        <f t="shared" si="515"/>
        <v>0</v>
      </c>
      <c r="AK165" s="638"/>
      <c r="AL165" s="639">
        <f t="shared" si="516"/>
        <v>0</v>
      </c>
      <c r="AM165" s="640"/>
      <c r="AN165" s="641">
        <f t="shared" si="517"/>
        <v>0</v>
      </c>
      <c r="AO165" s="642">
        <f t="shared" si="518"/>
        <v>0</v>
      </c>
      <c r="AP165" s="643">
        <f t="shared" si="519"/>
        <v>0</v>
      </c>
      <c r="AQ165" s="644">
        <f t="shared" si="520"/>
        <v>0</v>
      </c>
      <c r="AR165" s="644">
        <f t="shared" si="521"/>
        <v>0</v>
      </c>
      <c r="AS165" s="644">
        <f t="shared" si="522"/>
        <v>0</v>
      </c>
      <c r="AT165" s="644"/>
      <c r="AU165" s="645"/>
      <c r="AV165" s="644">
        <f t="shared" si="523"/>
        <v>0</v>
      </c>
      <c r="AW165" s="646"/>
      <c r="AX165" s="637">
        <f t="shared" si="524"/>
        <v>0</v>
      </c>
      <c r="AY165" s="637">
        <f t="shared" si="525"/>
        <v>0</v>
      </c>
      <c r="BA165" s="564">
        <v>1</v>
      </c>
      <c r="BB165" s="648"/>
      <c r="BC165" s="686">
        <f t="shared" si="510"/>
        <v>0</v>
      </c>
      <c r="BD165" s="687">
        <f t="shared" si="511"/>
        <v>0</v>
      </c>
      <c r="BE165" s="688">
        <f t="shared" si="512"/>
        <v>0</v>
      </c>
      <c r="BF165" s="731">
        <f t="shared" si="439"/>
        <v>-2500</v>
      </c>
      <c r="BG165" s="689"/>
      <c r="BH165" s="648"/>
      <c r="BI165" s="649"/>
      <c r="BJ165" s="649"/>
      <c r="BK165" s="650"/>
      <c r="BL165" s="650"/>
      <c r="BM165" s="388"/>
      <c r="BN165" s="388"/>
      <c r="BO165" s="565">
        <f t="shared" si="440"/>
        <v>0</v>
      </c>
      <c r="BP165" s="651"/>
      <c r="BQ165" s="649"/>
      <c r="BR165" s="652"/>
      <c r="BS165" s="653"/>
      <c r="BT165" s="652"/>
      <c r="BU165" s="678">
        <f t="shared" si="526"/>
        <v>0</v>
      </c>
      <c r="BV165" s="675">
        <f t="shared" si="527"/>
        <v>0</v>
      </c>
      <c r="BW165" s="646"/>
      <c r="BX165" s="654">
        <f t="shared" si="528"/>
        <v>0</v>
      </c>
      <c r="BY165" s="654">
        <f t="shared" si="529"/>
        <v>0</v>
      </c>
      <c r="BZ165" s="655">
        <f t="shared" si="530"/>
        <v>0</v>
      </c>
      <c r="CA165" s="655">
        <f t="shared" si="531"/>
        <v>0</v>
      </c>
      <c r="CC165" s="656">
        <f t="shared" si="532"/>
        <v>0</v>
      </c>
      <c r="CD165" s="657">
        <f t="shared" si="533"/>
        <v>0</v>
      </c>
      <c r="CE165" s="658"/>
      <c r="CF165" s="659">
        <f t="shared" si="534"/>
        <v>0</v>
      </c>
      <c r="CG165" s="660">
        <f t="shared" si="535"/>
        <v>0</v>
      </c>
      <c r="CJ165" s="661">
        <f t="shared" si="536"/>
        <v>0</v>
      </c>
      <c r="CK165" s="662">
        <f t="shared" si="537"/>
        <v>0</v>
      </c>
      <c r="CL165" s="663"/>
      <c r="CM165" s="664">
        <f t="shared" si="538"/>
        <v>0</v>
      </c>
      <c r="CN165" s="665">
        <f t="shared" si="539"/>
        <v>0</v>
      </c>
      <c r="CO165" s="663"/>
    </row>
    <row r="166" spans="1:93" s="647" customFormat="1" ht="30" customHeight="1" thickBot="1" x14ac:dyDescent="0.35">
      <c r="A166" s="729">
        <v>159</v>
      </c>
      <c r="B166" s="582"/>
      <c r="C166" s="623"/>
      <c r="D166" s="624"/>
      <c r="E166" s="624"/>
      <c r="F166" s="625"/>
      <c r="G166" s="626"/>
      <c r="H166" s="627">
        <v>0</v>
      </c>
      <c r="I166" s="588">
        <v>0</v>
      </c>
      <c r="J166" s="628"/>
      <c r="K166" s="629"/>
      <c r="L166" s="630">
        <v>1</v>
      </c>
      <c r="M166" s="631">
        <v>84343</v>
      </c>
      <c r="N166" s="632"/>
      <c r="O166" s="632">
        <f t="shared" si="513"/>
        <v>0</v>
      </c>
      <c r="P166" s="633"/>
      <c r="Q166" s="634"/>
      <c r="R166" s="634"/>
      <c r="S166" s="634"/>
      <c r="T166" s="634"/>
      <c r="U166" s="634"/>
      <c r="V166" s="634"/>
      <c r="W166" s="634"/>
      <c r="X166" s="634"/>
      <c r="Y166" s="557">
        <f t="shared" si="507"/>
        <v>0</v>
      </c>
      <c r="Z166" s="557">
        <f t="shared" si="508"/>
        <v>0</v>
      </c>
      <c r="AA166" s="557">
        <f t="shared" si="509"/>
        <v>0</v>
      </c>
      <c r="AB166" s="634"/>
      <c r="AC166" s="634"/>
      <c r="AD166" s="634"/>
      <c r="AE166" s="634"/>
      <c r="AF166" s="634"/>
      <c r="AG166" s="634"/>
      <c r="AH166" s="635"/>
      <c r="AI166" s="636">
        <f t="shared" si="514"/>
        <v>0</v>
      </c>
      <c r="AJ166" s="637">
        <f t="shared" si="515"/>
        <v>0</v>
      </c>
      <c r="AK166" s="638"/>
      <c r="AL166" s="639">
        <f t="shared" si="516"/>
        <v>0</v>
      </c>
      <c r="AM166" s="640"/>
      <c r="AN166" s="641">
        <f t="shared" si="517"/>
        <v>0</v>
      </c>
      <c r="AO166" s="642">
        <f t="shared" si="518"/>
        <v>0</v>
      </c>
      <c r="AP166" s="643">
        <f t="shared" si="519"/>
        <v>0</v>
      </c>
      <c r="AQ166" s="644">
        <f t="shared" si="520"/>
        <v>0</v>
      </c>
      <c r="AR166" s="644">
        <f t="shared" si="521"/>
        <v>0</v>
      </c>
      <c r="AS166" s="644">
        <f t="shared" si="522"/>
        <v>0</v>
      </c>
      <c r="AT166" s="644"/>
      <c r="AU166" s="645"/>
      <c r="AV166" s="644">
        <f t="shared" si="523"/>
        <v>0</v>
      </c>
      <c r="AW166" s="646"/>
      <c r="AX166" s="637">
        <f t="shared" si="524"/>
        <v>0</v>
      </c>
      <c r="AY166" s="637">
        <f t="shared" si="525"/>
        <v>0</v>
      </c>
      <c r="BA166" s="564">
        <v>1</v>
      </c>
      <c r="BB166" s="648"/>
      <c r="BC166" s="686">
        <f t="shared" si="510"/>
        <v>0</v>
      </c>
      <c r="BD166" s="687">
        <f t="shared" si="511"/>
        <v>0</v>
      </c>
      <c r="BE166" s="688">
        <f t="shared" si="512"/>
        <v>0</v>
      </c>
      <c r="BF166" s="731">
        <f t="shared" si="439"/>
        <v>-2500</v>
      </c>
      <c r="BG166" s="689"/>
      <c r="BH166" s="648"/>
      <c r="BI166" s="649"/>
      <c r="BJ166" s="649"/>
      <c r="BK166" s="650"/>
      <c r="BL166" s="650"/>
      <c r="BM166" s="388"/>
      <c r="BN166" s="388"/>
      <c r="BO166" s="565">
        <f t="shared" si="440"/>
        <v>0</v>
      </c>
      <c r="BP166" s="651"/>
      <c r="BQ166" s="649"/>
      <c r="BR166" s="652"/>
      <c r="BS166" s="653"/>
      <c r="BT166" s="652"/>
      <c r="BU166" s="678">
        <f t="shared" si="526"/>
        <v>0</v>
      </c>
      <c r="BV166" s="675">
        <f t="shared" si="527"/>
        <v>0</v>
      </c>
      <c r="BW166" s="646"/>
      <c r="BX166" s="654">
        <f t="shared" si="528"/>
        <v>0</v>
      </c>
      <c r="BY166" s="654">
        <f t="shared" si="529"/>
        <v>0</v>
      </c>
      <c r="BZ166" s="655">
        <f t="shared" si="530"/>
        <v>0</v>
      </c>
      <c r="CA166" s="655">
        <f t="shared" si="531"/>
        <v>0</v>
      </c>
      <c r="CC166" s="656">
        <f t="shared" si="532"/>
        <v>0</v>
      </c>
      <c r="CD166" s="657">
        <f t="shared" si="533"/>
        <v>0</v>
      </c>
      <c r="CE166" s="658"/>
      <c r="CF166" s="659">
        <f t="shared" si="534"/>
        <v>0</v>
      </c>
      <c r="CG166" s="660">
        <f t="shared" si="535"/>
        <v>0</v>
      </c>
      <c r="CJ166" s="661">
        <f t="shared" si="536"/>
        <v>0</v>
      </c>
      <c r="CK166" s="662">
        <f t="shared" si="537"/>
        <v>0</v>
      </c>
      <c r="CL166" s="663"/>
      <c r="CM166" s="664">
        <f t="shared" si="538"/>
        <v>0</v>
      </c>
      <c r="CN166" s="665">
        <f t="shared" si="539"/>
        <v>0</v>
      </c>
      <c r="CO166" s="663"/>
    </row>
    <row r="167" spans="1:93" s="647" customFormat="1" ht="30" customHeight="1" thickBot="1" x14ac:dyDescent="0.35">
      <c r="A167" s="729">
        <v>160</v>
      </c>
      <c r="B167" s="582"/>
      <c r="C167" s="623"/>
      <c r="D167" s="624"/>
      <c r="E167" s="624"/>
      <c r="F167" s="625"/>
      <c r="G167" s="626"/>
      <c r="H167" s="627">
        <v>0</v>
      </c>
      <c r="I167" s="588">
        <v>0</v>
      </c>
      <c r="J167" s="628"/>
      <c r="K167" s="629"/>
      <c r="L167" s="630">
        <v>1</v>
      </c>
      <c r="M167" s="631">
        <v>84343</v>
      </c>
      <c r="N167" s="632"/>
      <c r="O167" s="632">
        <f>N167/655.957</f>
        <v>0</v>
      </c>
      <c r="P167" s="633"/>
      <c r="Q167" s="634"/>
      <c r="R167" s="634"/>
      <c r="S167" s="634"/>
      <c r="T167" s="634"/>
      <c r="U167" s="634"/>
      <c r="V167" s="634"/>
      <c r="W167" s="634"/>
      <c r="X167" s="634"/>
      <c r="Y167" s="557">
        <f t="shared" si="507"/>
        <v>0</v>
      </c>
      <c r="Z167" s="557">
        <f t="shared" si="508"/>
        <v>0</v>
      </c>
      <c r="AA167" s="557">
        <f t="shared" si="509"/>
        <v>0</v>
      </c>
      <c r="AB167" s="634"/>
      <c r="AC167" s="634"/>
      <c r="AD167" s="634"/>
      <c r="AE167" s="634"/>
      <c r="AF167" s="634"/>
      <c r="AG167" s="634"/>
      <c r="AH167" s="635"/>
      <c r="AI167" s="636">
        <f>SUM(N167,Q167:AG167)*L167</f>
        <v>0</v>
      </c>
      <c r="AJ167" s="637">
        <f>AI167/655.957</f>
        <v>0</v>
      </c>
      <c r="AK167" s="638"/>
      <c r="AL167" s="639">
        <f>IF(AI167&gt;1200000,48000,AI167*0.04)</f>
        <v>0</v>
      </c>
      <c r="AM167" s="640"/>
      <c r="AN167" s="641">
        <f>IF(AI167&gt;1200000,96000,AI167*0.08)</f>
        <v>0</v>
      </c>
      <c r="AO167" s="642">
        <f>IF(AI167&gt;600000,600000*12.28%,AI167*12.28%)</f>
        <v>0</v>
      </c>
      <c r="AP167" s="643">
        <f>IF(AI167&gt;600000,600000*2.25%,AI167*2.25%)*0</f>
        <v>0</v>
      </c>
      <c r="AQ167" s="644">
        <f>AI167*4.5%</f>
        <v>0</v>
      </c>
      <c r="AR167" s="644">
        <f>AI167*3%</f>
        <v>0</v>
      </c>
      <c r="AS167" s="644">
        <f>AI167*10%*0</f>
        <v>0</v>
      </c>
      <c r="AT167" s="644"/>
      <c r="AU167" s="645"/>
      <c r="AV167" s="644">
        <f>SUM(AN167:AU167)</f>
        <v>0</v>
      </c>
      <c r="AW167" s="646"/>
      <c r="AX167" s="637">
        <f>AI167-AL167</f>
        <v>0</v>
      </c>
      <c r="AY167" s="637">
        <f>BC167/655.957</f>
        <v>0</v>
      </c>
      <c r="BA167" s="564">
        <v>1</v>
      </c>
      <c r="BB167" s="648"/>
      <c r="BC167" s="686">
        <f t="shared" si="510"/>
        <v>0</v>
      </c>
      <c r="BD167" s="687">
        <f t="shared" si="511"/>
        <v>0</v>
      </c>
      <c r="BE167" s="688">
        <f t="shared" si="512"/>
        <v>0</v>
      </c>
      <c r="BF167" s="731">
        <f t="shared" si="439"/>
        <v>-2500</v>
      </c>
      <c r="BG167" s="689"/>
      <c r="BH167" s="648"/>
      <c r="BI167" s="649"/>
      <c r="BJ167" s="649"/>
      <c r="BK167" s="650"/>
      <c r="BL167" s="650"/>
      <c r="BM167" s="388"/>
      <c r="BN167" s="388"/>
      <c r="BO167" s="565">
        <f t="shared" si="440"/>
        <v>0</v>
      </c>
      <c r="BP167" s="651"/>
      <c r="BQ167" s="649"/>
      <c r="BR167" s="652"/>
      <c r="BS167" s="653"/>
      <c r="BT167" s="652"/>
      <c r="BU167" s="678">
        <f>AX167-BE167+SUM(BI167:BQ167)-BS167-BG167</f>
        <v>0</v>
      </c>
      <c r="BV167" s="675">
        <f>+BU167/655.957</f>
        <v>0</v>
      </c>
      <c r="BW167" s="646"/>
      <c r="BX167" s="654">
        <f t="shared" si="528"/>
        <v>0</v>
      </c>
      <c r="BY167" s="654">
        <f>+BX167/655.957</f>
        <v>0</v>
      </c>
      <c r="BZ167" s="655">
        <f>(BX167/12)+BU167</f>
        <v>0</v>
      </c>
      <c r="CA167" s="655">
        <f>+BZ167/655.957</f>
        <v>0</v>
      </c>
      <c r="CC167" s="656">
        <f>((N167*13/12)*35%)/12</f>
        <v>0</v>
      </c>
      <c r="CD167" s="657">
        <f>+CC167/655.957</f>
        <v>0</v>
      </c>
      <c r="CE167" s="658"/>
      <c r="CF167" s="659">
        <f>AI167*0.02</f>
        <v>0</v>
      </c>
      <c r="CG167" s="660">
        <f>CF167/655.957</f>
        <v>0</v>
      </c>
      <c r="CJ167" s="661">
        <f>(AI167+AV167+CC167+CF167)*(13/12)+SUM(BI167:BQ167)</f>
        <v>0</v>
      </c>
      <c r="CK167" s="662">
        <f>CJ167/655.957</f>
        <v>0</v>
      </c>
      <c r="CL167" s="663"/>
      <c r="CM167" s="664">
        <f>CJ167*12</f>
        <v>0</v>
      </c>
      <c r="CN167" s="665">
        <f>CM167/655.957</f>
        <v>0</v>
      </c>
      <c r="CO167" s="663"/>
    </row>
    <row r="168" spans="1:93" s="434" customFormat="1" ht="30" customHeight="1" thickBot="1" x14ac:dyDescent="0.35">
      <c r="A168" s="547">
        <v>161</v>
      </c>
      <c r="B168" s="548"/>
      <c r="C168" s="549"/>
      <c r="D168" s="550"/>
      <c r="E168" s="550"/>
      <c r="F168" s="551"/>
      <c r="G168" s="437"/>
      <c r="H168" s="588">
        <v>0</v>
      </c>
      <c r="I168" s="588">
        <v>0</v>
      </c>
      <c r="J168" s="552"/>
      <c r="K168" s="553"/>
      <c r="L168" s="591">
        <v>1</v>
      </c>
      <c r="M168" s="554"/>
      <c r="N168" s="555"/>
      <c r="O168" s="555">
        <f>N168/655.957</f>
        <v>0</v>
      </c>
      <c r="P168" s="556"/>
      <c r="Q168" s="557"/>
      <c r="R168" s="557"/>
      <c r="S168" s="557"/>
      <c r="T168" s="557"/>
      <c r="U168" s="557"/>
      <c r="V168" s="557"/>
      <c r="W168" s="557"/>
      <c r="X168" s="557"/>
      <c r="Y168" s="557">
        <f>((N168+AB168)*10%)*0</f>
        <v>0</v>
      </c>
      <c r="Z168" s="557">
        <f>((O168+AC168)*25%)*0</f>
        <v>0</v>
      </c>
      <c r="AA168" s="557">
        <f>((P168+AD168)*50%)*0</f>
        <v>0</v>
      </c>
      <c r="AB168" s="557"/>
      <c r="AC168" s="557"/>
      <c r="AD168" s="557"/>
      <c r="AE168" s="557"/>
      <c r="AF168" s="557"/>
      <c r="AG168" s="557"/>
      <c r="AH168" s="558"/>
      <c r="AI168" s="559">
        <f>SUM(N168,Q168:AG168)*L168</f>
        <v>0</v>
      </c>
      <c r="AJ168" s="560">
        <f>AI168/655.957</f>
        <v>0</v>
      </c>
      <c r="AK168" s="561"/>
      <c r="AL168" s="545">
        <f>IF(AI168&gt;1200000,48000,AI168*0.04)</f>
        <v>0</v>
      </c>
      <c r="AM168" s="667"/>
      <c r="AN168" s="546">
        <f>IF(AI168&gt;1200000,96000,AI168*0.08)</f>
        <v>0</v>
      </c>
      <c r="AO168" s="562">
        <f>IF(AI168&gt;600000,600000*12.28%,AI168*12.28%)</f>
        <v>0</v>
      </c>
      <c r="AP168" s="562">
        <f>IF(AI168&gt;600000,600000*2.25%,AI168*2.25%)*0</f>
        <v>0</v>
      </c>
      <c r="AQ168" s="563">
        <f>AI168*4.5%</f>
        <v>0</v>
      </c>
      <c r="AR168" s="563">
        <f>AI168*3%</f>
        <v>0</v>
      </c>
      <c r="AS168" s="563">
        <f>AI168*10%*0</f>
        <v>0</v>
      </c>
      <c r="AT168" s="563"/>
      <c r="AU168" s="668"/>
      <c r="AV168" s="563">
        <f>SUM(AN168:AU168)</f>
        <v>0</v>
      </c>
      <c r="AW168" s="446"/>
      <c r="AX168" s="560">
        <f>AI168-AL168</f>
        <v>0</v>
      </c>
      <c r="AY168" s="560">
        <f>BC168/655.957</f>
        <v>0</v>
      </c>
      <c r="BA168" s="564">
        <v>1</v>
      </c>
      <c r="BB168" s="679"/>
      <c r="BC168" s="680">
        <f>((AI168*12)-(AL168*12))*80%</f>
        <v>0</v>
      </c>
      <c r="BD168" s="681">
        <f>BC168/BA168</f>
        <v>0</v>
      </c>
      <c r="BE168" s="682">
        <f>(IF(BD168&lt;464000,BA168*0.01*BD168,IF(BD168&lt;1000000,(4640+(BD168-464000)*0.1)*BA168,IF(BD168&lt;3000000,(4640+53600+(BD168-1000000)*0.25)*BA168,(4640+53600+500000+(BD168-3000000)*0.4)*BA168))))/12</f>
        <v>0</v>
      </c>
      <c r="BF168" s="731">
        <f t="shared" si="439"/>
        <v>-2500</v>
      </c>
      <c r="BG168" s="683"/>
      <c r="BH168" s="669"/>
      <c r="BI168" s="565"/>
      <c r="BJ168" s="388"/>
      <c r="BK168" s="607"/>
      <c r="BL168" s="388"/>
      <c r="BM168" s="388"/>
      <c r="BN168" s="388"/>
      <c r="BO168" s="565">
        <f t="shared" si="440"/>
        <v>0</v>
      </c>
      <c r="BP168" s="565"/>
      <c r="BQ168" s="565"/>
      <c r="BR168" s="670"/>
      <c r="BS168" s="583"/>
      <c r="BT168" s="671"/>
      <c r="BU168" s="676">
        <f>AX168-BE168+SUM(BI168:BQ168)-BS168-BG168</f>
        <v>0</v>
      </c>
      <c r="BV168" s="673">
        <f>+BU168/655.957</f>
        <v>0</v>
      </c>
      <c r="BW168" s="672"/>
      <c r="BX168" s="567">
        <f>(AI168-BI168-BJ168-BK168-BO168-BP168-BQ168)/12</f>
        <v>0</v>
      </c>
      <c r="BY168" s="567">
        <f>+BX168/655.957</f>
        <v>0</v>
      </c>
      <c r="BZ168" s="566">
        <f>(BX168/12)+BU168</f>
        <v>0</v>
      </c>
      <c r="CA168" s="566">
        <f>+BZ168/655.957</f>
        <v>0</v>
      </c>
      <c r="CC168" s="568">
        <f>((N168*13/12)*35%)/12</f>
        <v>0</v>
      </c>
      <c r="CD168" s="569">
        <f>+CC168/655.957</f>
        <v>0</v>
      </c>
      <c r="CE168" s="447"/>
      <c r="CF168" s="570">
        <f>AI168*0.02</f>
        <v>0</v>
      </c>
      <c r="CG168" s="571">
        <f>CF168/655.957</f>
        <v>0</v>
      </c>
      <c r="CJ168" s="572">
        <f>(AI168+AV168+CC168+CF168)*(13/12)+SUM(BI168:BQ168)</f>
        <v>0</v>
      </c>
      <c r="CK168" s="573">
        <f>CJ168/655.957</f>
        <v>0</v>
      </c>
      <c r="CL168" s="443"/>
      <c r="CM168" s="574">
        <f>CJ168*12</f>
        <v>0</v>
      </c>
      <c r="CN168" s="575">
        <f>CM168/655.957</f>
        <v>0</v>
      </c>
      <c r="CO168" s="443"/>
    </row>
    <row r="169" spans="1:93" s="387" customFormat="1" ht="30" customHeight="1" thickBot="1" x14ac:dyDescent="0.35">
      <c r="A169" s="547">
        <v>162</v>
      </c>
      <c r="B169" s="548"/>
      <c r="C169" s="584"/>
      <c r="D169" s="585"/>
      <c r="E169" s="585"/>
      <c r="F169" s="586"/>
      <c r="G169" s="587"/>
      <c r="H169" s="588">
        <v>0</v>
      </c>
      <c r="I169" s="588">
        <v>0</v>
      </c>
      <c r="J169" s="589"/>
      <c r="K169" s="590"/>
      <c r="L169" s="591">
        <v>1</v>
      </c>
      <c r="M169" s="592"/>
      <c r="N169" s="593"/>
      <c r="O169" s="593">
        <f>N169/655.957</f>
        <v>0</v>
      </c>
      <c r="P169" s="594"/>
      <c r="Q169" s="595"/>
      <c r="R169" s="595"/>
      <c r="S169" s="595"/>
      <c r="T169" s="595"/>
      <c r="U169" s="595"/>
      <c r="V169" s="595"/>
      <c r="W169" s="595"/>
      <c r="X169" s="595"/>
      <c r="Y169" s="557">
        <f t="shared" ref="Y169:Y177" si="540">((N169+AB169)*10%)*0</f>
        <v>0</v>
      </c>
      <c r="Z169" s="557">
        <f t="shared" ref="Z169:Z177" si="541">((O169+AC169)*25%)*0</f>
        <v>0</v>
      </c>
      <c r="AA169" s="557">
        <f t="shared" ref="AA169:AA177" si="542">((P169+AD169)*50%)*0</f>
        <v>0</v>
      </c>
      <c r="AB169" s="595"/>
      <c r="AC169" s="595"/>
      <c r="AD169" s="595"/>
      <c r="AE169" s="595"/>
      <c r="AF169" s="595"/>
      <c r="AG169" s="595"/>
      <c r="AH169" s="596"/>
      <c r="AI169" s="597">
        <f>SUM(N169,Q169:AG169)*L169</f>
        <v>0</v>
      </c>
      <c r="AJ169" s="598">
        <f>AI169/655.957</f>
        <v>0</v>
      </c>
      <c r="AK169" s="599"/>
      <c r="AL169" s="545">
        <f>IF(AI169&gt;1200000,48000,AI169*0.04)</f>
        <v>0</v>
      </c>
      <c r="AM169" s="600"/>
      <c r="AN169" s="546">
        <f>IF(AI169&gt;1200000,96000,AI169*0.08)</f>
        <v>0</v>
      </c>
      <c r="AO169" s="601">
        <f>IF(AI169&gt;600000,600000*12.28%,AI169*12.28%)</f>
        <v>0</v>
      </c>
      <c r="AP169" s="602">
        <f>IF(AI169&gt;600000,600000*2.25%,AI169*2.25%)*0</f>
        <v>0</v>
      </c>
      <c r="AQ169" s="603">
        <f>AI169*4.5%</f>
        <v>0</v>
      </c>
      <c r="AR169" s="603">
        <f>AI169*3%</f>
        <v>0</v>
      </c>
      <c r="AS169" s="603">
        <f>AI169*10%*0</f>
        <v>0</v>
      </c>
      <c r="AT169" s="603"/>
      <c r="AU169" s="604"/>
      <c r="AV169" s="603">
        <f>SUM(AN169:AU169)</f>
        <v>0</v>
      </c>
      <c r="AW169" s="605"/>
      <c r="AX169" s="598">
        <f>AI169-AL169</f>
        <v>0</v>
      </c>
      <c r="AY169" s="598">
        <f>BC169/655.957</f>
        <v>0</v>
      </c>
      <c r="BA169" s="564">
        <v>1</v>
      </c>
      <c r="BB169" s="606"/>
      <c r="BC169" s="684">
        <f t="shared" ref="BC169:BC177" si="543">((AI169*12)-(AL169*12))*80%</f>
        <v>0</v>
      </c>
      <c r="BD169" s="666">
        <f t="shared" ref="BD169:BD177" si="544">BC169/BA169</f>
        <v>0</v>
      </c>
      <c r="BE169" s="546">
        <f t="shared" ref="BE169:BE177" si="545">(IF(BD169&lt;464000,BA169*0.01*BD169,IF(BD169&lt;1000000,(4640+(BD169-464000)*0.1)*BA169,IF(BD169&lt;3000000,(4640+53600+(BD169-1000000)*0.25)*BA169,(4640+53600+500000+(BD169-3000000)*0.4)*BA169))))/12</f>
        <v>0</v>
      </c>
      <c r="BF169" s="731">
        <f t="shared" si="439"/>
        <v>-2500</v>
      </c>
      <c r="BG169" s="685"/>
      <c r="BH169" s="606"/>
      <c r="BI169" s="388"/>
      <c r="BJ169" s="388"/>
      <c r="BK169" s="607"/>
      <c r="BL169" s="607"/>
      <c r="BM169" s="388"/>
      <c r="BN169" s="388"/>
      <c r="BO169" s="565">
        <f t="shared" si="440"/>
        <v>0</v>
      </c>
      <c r="BP169" s="608"/>
      <c r="BQ169" s="388"/>
      <c r="BR169" s="609"/>
      <c r="BS169" s="610"/>
      <c r="BT169" s="609"/>
      <c r="BU169" s="677">
        <f>AX169-BE169+SUM(BI169:BQ169)-BS169-BG169</f>
        <v>0</v>
      </c>
      <c r="BV169" s="674">
        <f>+BU169/655.957</f>
        <v>0</v>
      </c>
      <c r="BW169" s="605"/>
      <c r="BX169" s="611">
        <f>(AI169-BI169-BJ169-BK169-BG405-BP169-BQ169)/12</f>
        <v>0</v>
      </c>
      <c r="BY169" s="611">
        <f>+BX169/655.957</f>
        <v>0</v>
      </c>
      <c r="BZ169" s="612">
        <f>(BX169/12)+BU169</f>
        <v>0</v>
      </c>
      <c r="CA169" s="612">
        <f>+BZ169/655.957</f>
        <v>0</v>
      </c>
      <c r="CC169" s="613">
        <f>((N169*13/12)*35%)/12</f>
        <v>0</v>
      </c>
      <c r="CD169" s="614">
        <f>+CC169/655.957</f>
        <v>0</v>
      </c>
      <c r="CE169" s="615"/>
      <c r="CF169" s="616">
        <f>AI169*0.02</f>
        <v>0</v>
      </c>
      <c r="CG169" s="617">
        <f>CF169/655.957</f>
        <v>0</v>
      </c>
      <c r="CJ169" s="618">
        <f>(AI169+AV169+CC169+CF169)*(13/12)+SUM(BI169:BQ169)</f>
        <v>0</v>
      </c>
      <c r="CK169" s="619">
        <f>CJ169/655.957</f>
        <v>0</v>
      </c>
      <c r="CL169" s="620"/>
      <c r="CM169" s="621">
        <f>CJ169*12</f>
        <v>0</v>
      </c>
      <c r="CN169" s="622">
        <f>CM169/655.957</f>
        <v>0</v>
      </c>
      <c r="CO169" s="620"/>
    </row>
    <row r="170" spans="1:93" s="647" customFormat="1" ht="30" customHeight="1" thickBot="1" x14ac:dyDescent="0.35">
      <c r="A170" s="729">
        <v>163</v>
      </c>
      <c r="B170" s="582"/>
      <c r="C170" s="623"/>
      <c r="D170" s="624"/>
      <c r="E170" s="624"/>
      <c r="F170" s="625"/>
      <c r="G170" s="626"/>
      <c r="H170" s="627">
        <v>0</v>
      </c>
      <c r="I170" s="588">
        <v>0</v>
      </c>
      <c r="J170" s="628"/>
      <c r="K170" s="629"/>
      <c r="L170" s="630">
        <v>1</v>
      </c>
      <c r="M170" s="631">
        <v>84343</v>
      </c>
      <c r="N170" s="632"/>
      <c r="O170" s="632">
        <f t="shared" ref="O170:O176" si="546">N170/655.957</f>
        <v>0</v>
      </c>
      <c r="P170" s="633"/>
      <c r="Q170" s="634"/>
      <c r="R170" s="634"/>
      <c r="S170" s="634"/>
      <c r="T170" s="634"/>
      <c r="U170" s="634"/>
      <c r="V170" s="634"/>
      <c r="W170" s="634"/>
      <c r="X170" s="634"/>
      <c r="Y170" s="557">
        <f t="shared" si="540"/>
        <v>0</v>
      </c>
      <c r="Z170" s="557">
        <f t="shared" si="541"/>
        <v>0</v>
      </c>
      <c r="AA170" s="557">
        <f t="shared" si="542"/>
        <v>0</v>
      </c>
      <c r="AB170" s="634"/>
      <c r="AC170" s="634"/>
      <c r="AD170" s="634"/>
      <c r="AE170" s="634"/>
      <c r="AF170" s="634"/>
      <c r="AG170" s="634"/>
      <c r="AH170" s="635"/>
      <c r="AI170" s="636">
        <f t="shared" ref="AI170:AI176" si="547">SUM(N170,Q170:AG170)*L170</f>
        <v>0</v>
      </c>
      <c r="AJ170" s="637">
        <f t="shared" ref="AJ170:AJ176" si="548">AI170/655.957</f>
        <v>0</v>
      </c>
      <c r="AK170" s="638"/>
      <c r="AL170" s="639">
        <f t="shared" ref="AL170:AL176" si="549">IF(AI170&gt;1200000,48000,AI170*0.04)</f>
        <v>0</v>
      </c>
      <c r="AM170" s="640"/>
      <c r="AN170" s="641">
        <f t="shared" ref="AN170:AN176" si="550">IF(AI170&gt;1200000,96000,AI170*0.08)</f>
        <v>0</v>
      </c>
      <c r="AO170" s="642">
        <f t="shared" ref="AO170:AO176" si="551">IF(AI170&gt;600000,600000*12.28%,AI170*12.28%)</f>
        <v>0</v>
      </c>
      <c r="AP170" s="643">
        <f t="shared" ref="AP170:AP176" si="552">IF(AI170&gt;600000,600000*2.25%,AI170*2.25%)*0</f>
        <v>0</v>
      </c>
      <c r="AQ170" s="644">
        <f t="shared" ref="AQ170:AQ176" si="553">AI170*4.5%</f>
        <v>0</v>
      </c>
      <c r="AR170" s="644">
        <f t="shared" ref="AR170:AR176" si="554">AI170*3%</f>
        <v>0</v>
      </c>
      <c r="AS170" s="644">
        <f t="shared" ref="AS170:AS176" si="555">AI170*10%*0</f>
        <v>0</v>
      </c>
      <c r="AT170" s="644"/>
      <c r="AU170" s="645"/>
      <c r="AV170" s="644">
        <f t="shared" ref="AV170:AV176" si="556">SUM(AN170:AU170)</f>
        <v>0</v>
      </c>
      <c r="AW170" s="646"/>
      <c r="AX170" s="637">
        <f t="shared" ref="AX170:AX176" si="557">AI170-AL170</f>
        <v>0</v>
      </c>
      <c r="AY170" s="637">
        <f t="shared" ref="AY170:AY176" si="558">BC170/655.957</f>
        <v>0</v>
      </c>
      <c r="BA170" s="564">
        <v>1</v>
      </c>
      <c r="BB170" s="648"/>
      <c r="BC170" s="686">
        <f t="shared" si="543"/>
        <v>0</v>
      </c>
      <c r="BD170" s="687">
        <f t="shared" si="544"/>
        <v>0</v>
      </c>
      <c r="BE170" s="688">
        <f t="shared" si="545"/>
        <v>0</v>
      </c>
      <c r="BF170" s="731">
        <f t="shared" si="439"/>
        <v>-2500</v>
      </c>
      <c r="BG170" s="689"/>
      <c r="BH170" s="648"/>
      <c r="BI170" s="649"/>
      <c r="BJ170" s="649"/>
      <c r="BK170" s="650"/>
      <c r="BL170" s="650"/>
      <c r="BM170" s="388"/>
      <c r="BN170" s="388"/>
      <c r="BO170" s="565">
        <f t="shared" si="440"/>
        <v>0</v>
      </c>
      <c r="BP170" s="651"/>
      <c r="BQ170" s="649"/>
      <c r="BR170" s="652"/>
      <c r="BS170" s="653"/>
      <c r="BT170" s="652"/>
      <c r="BU170" s="678">
        <f t="shared" ref="BU170:BU176" si="559">AX170-BE170+SUM(BI170:BQ170)-BS170-BG170</f>
        <v>0</v>
      </c>
      <c r="BV170" s="675">
        <f t="shared" ref="BV170:BV176" si="560">+BU170/655.957</f>
        <v>0</v>
      </c>
      <c r="BW170" s="646"/>
      <c r="BX170" s="654">
        <f t="shared" ref="BX170:BX177" si="561">(AI170-BI170-BJ170-BK170-BG400-BP170-BQ170)/12</f>
        <v>0</v>
      </c>
      <c r="BY170" s="654">
        <f t="shared" ref="BY170:BY176" si="562">+BX170/655.957</f>
        <v>0</v>
      </c>
      <c r="BZ170" s="655">
        <f t="shared" ref="BZ170:BZ176" si="563">(BX170/12)+BU170</f>
        <v>0</v>
      </c>
      <c r="CA170" s="655">
        <f t="shared" ref="CA170:CA176" si="564">+BZ170/655.957</f>
        <v>0</v>
      </c>
      <c r="CC170" s="656">
        <f t="shared" ref="CC170:CC176" si="565">((N170*13/12)*35%)/12</f>
        <v>0</v>
      </c>
      <c r="CD170" s="657">
        <f t="shared" ref="CD170:CD176" si="566">+CC170/655.957</f>
        <v>0</v>
      </c>
      <c r="CE170" s="658"/>
      <c r="CF170" s="659">
        <f t="shared" ref="CF170:CF176" si="567">AI170*0.02</f>
        <v>0</v>
      </c>
      <c r="CG170" s="660">
        <f t="shared" ref="CG170:CG176" si="568">CF170/655.957</f>
        <v>0</v>
      </c>
      <c r="CJ170" s="661">
        <f t="shared" ref="CJ170:CJ176" si="569">(AI170+AV170+CC170+CF170)*(13/12)+SUM(BI170:BQ170)</f>
        <v>0</v>
      </c>
      <c r="CK170" s="662">
        <f t="shared" ref="CK170:CK176" si="570">CJ170/655.957</f>
        <v>0</v>
      </c>
      <c r="CL170" s="663"/>
      <c r="CM170" s="664">
        <f t="shared" ref="CM170:CM176" si="571">CJ170*12</f>
        <v>0</v>
      </c>
      <c r="CN170" s="665">
        <f t="shared" ref="CN170:CN176" si="572">CM170/655.957</f>
        <v>0</v>
      </c>
      <c r="CO170" s="663"/>
    </row>
    <row r="171" spans="1:93" s="647" customFormat="1" ht="30" customHeight="1" thickBot="1" x14ac:dyDescent="0.35">
      <c r="A171" s="729">
        <v>164</v>
      </c>
      <c r="B171" s="582"/>
      <c r="C171" s="623"/>
      <c r="D171" s="624"/>
      <c r="E171" s="624"/>
      <c r="F171" s="625"/>
      <c r="G171" s="626"/>
      <c r="H171" s="627">
        <v>0</v>
      </c>
      <c r="I171" s="588">
        <v>0</v>
      </c>
      <c r="J171" s="628"/>
      <c r="K171" s="629"/>
      <c r="L171" s="630">
        <v>1</v>
      </c>
      <c r="M171" s="631">
        <v>84343</v>
      </c>
      <c r="N171" s="632"/>
      <c r="O171" s="632">
        <f t="shared" si="546"/>
        <v>0</v>
      </c>
      <c r="P171" s="633"/>
      <c r="Q171" s="634"/>
      <c r="R171" s="634"/>
      <c r="S171" s="634"/>
      <c r="T171" s="634"/>
      <c r="U171" s="634"/>
      <c r="V171" s="634"/>
      <c r="W171" s="634"/>
      <c r="X171" s="634"/>
      <c r="Y171" s="557">
        <f t="shared" si="540"/>
        <v>0</v>
      </c>
      <c r="Z171" s="557">
        <f t="shared" si="541"/>
        <v>0</v>
      </c>
      <c r="AA171" s="557">
        <f t="shared" si="542"/>
        <v>0</v>
      </c>
      <c r="AB171" s="634"/>
      <c r="AC171" s="634"/>
      <c r="AD171" s="634"/>
      <c r="AE171" s="634"/>
      <c r="AF171" s="634"/>
      <c r="AG171" s="634"/>
      <c r="AH171" s="635"/>
      <c r="AI171" s="636">
        <f t="shared" si="547"/>
        <v>0</v>
      </c>
      <c r="AJ171" s="637">
        <f t="shared" si="548"/>
        <v>0</v>
      </c>
      <c r="AK171" s="638"/>
      <c r="AL171" s="639">
        <f t="shared" si="549"/>
        <v>0</v>
      </c>
      <c r="AM171" s="640"/>
      <c r="AN171" s="641">
        <f t="shared" si="550"/>
        <v>0</v>
      </c>
      <c r="AO171" s="642">
        <f t="shared" si="551"/>
        <v>0</v>
      </c>
      <c r="AP171" s="643">
        <f t="shared" si="552"/>
        <v>0</v>
      </c>
      <c r="AQ171" s="644">
        <f t="shared" si="553"/>
        <v>0</v>
      </c>
      <c r="AR171" s="644">
        <f t="shared" si="554"/>
        <v>0</v>
      </c>
      <c r="AS171" s="644">
        <f t="shared" si="555"/>
        <v>0</v>
      </c>
      <c r="AT171" s="644"/>
      <c r="AU171" s="645"/>
      <c r="AV171" s="644">
        <f t="shared" si="556"/>
        <v>0</v>
      </c>
      <c r="AW171" s="646"/>
      <c r="AX171" s="637">
        <f t="shared" si="557"/>
        <v>0</v>
      </c>
      <c r="AY171" s="637">
        <f t="shared" si="558"/>
        <v>0</v>
      </c>
      <c r="BA171" s="564">
        <v>1</v>
      </c>
      <c r="BB171" s="648"/>
      <c r="BC171" s="686">
        <f t="shared" si="543"/>
        <v>0</v>
      </c>
      <c r="BD171" s="687">
        <f t="shared" si="544"/>
        <v>0</v>
      </c>
      <c r="BE171" s="688">
        <f t="shared" si="545"/>
        <v>0</v>
      </c>
      <c r="BF171" s="731">
        <f t="shared" si="439"/>
        <v>-2500</v>
      </c>
      <c r="BG171" s="689"/>
      <c r="BH171" s="648"/>
      <c r="BI171" s="649"/>
      <c r="BJ171" s="649"/>
      <c r="BK171" s="650"/>
      <c r="BL171" s="650"/>
      <c r="BM171" s="388"/>
      <c r="BN171" s="388"/>
      <c r="BO171" s="565">
        <f t="shared" si="440"/>
        <v>0</v>
      </c>
      <c r="BP171" s="651"/>
      <c r="BQ171" s="649"/>
      <c r="BR171" s="652"/>
      <c r="BS171" s="653"/>
      <c r="BT171" s="652"/>
      <c r="BU171" s="678">
        <f t="shared" si="559"/>
        <v>0</v>
      </c>
      <c r="BV171" s="675">
        <f t="shared" si="560"/>
        <v>0</v>
      </c>
      <c r="BW171" s="646"/>
      <c r="BX171" s="654">
        <f t="shared" si="561"/>
        <v>0</v>
      </c>
      <c r="BY171" s="654">
        <f t="shared" si="562"/>
        <v>0</v>
      </c>
      <c r="BZ171" s="655">
        <f t="shared" si="563"/>
        <v>0</v>
      </c>
      <c r="CA171" s="655">
        <f t="shared" si="564"/>
        <v>0</v>
      </c>
      <c r="CC171" s="656">
        <f t="shared" si="565"/>
        <v>0</v>
      </c>
      <c r="CD171" s="657">
        <f t="shared" si="566"/>
        <v>0</v>
      </c>
      <c r="CE171" s="658"/>
      <c r="CF171" s="659">
        <f t="shared" si="567"/>
        <v>0</v>
      </c>
      <c r="CG171" s="660">
        <f t="shared" si="568"/>
        <v>0</v>
      </c>
      <c r="CJ171" s="661">
        <f t="shared" si="569"/>
        <v>0</v>
      </c>
      <c r="CK171" s="662">
        <f t="shared" si="570"/>
        <v>0</v>
      </c>
      <c r="CL171" s="663"/>
      <c r="CM171" s="664">
        <f t="shared" si="571"/>
        <v>0</v>
      </c>
      <c r="CN171" s="665">
        <f t="shared" si="572"/>
        <v>0</v>
      </c>
      <c r="CO171" s="663"/>
    </row>
    <row r="172" spans="1:93" s="647" customFormat="1" ht="30" customHeight="1" thickBot="1" x14ac:dyDescent="0.35">
      <c r="A172" s="729">
        <v>165</v>
      </c>
      <c r="B172" s="582"/>
      <c r="C172" s="623"/>
      <c r="D172" s="624"/>
      <c r="E172" s="624"/>
      <c r="F172" s="625"/>
      <c r="G172" s="626"/>
      <c r="H172" s="627">
        <v>0</v>
      </c>
      <c r="I172" s="588">
        <v>0</v>
      </c>
      <c r="J172" s="628"/>
      <c r="K172" s="629"/>
      <c r="L172" s="630">
        <v>1</v>
      </c>
      <c r="M172" s="631">
        <v>84343</v>
      </c>
      <c r="N172" s="632"/>
      <c r="O172" s="632">
        <f t="shared" si="546"/>
        <v>0</v>
      </c>
      <c r="P172" s="633"/>
      <c r="Q172" s="634"/>
      <c r="R172" s="634"/>
      <c r="S172" s="634"/>
      <c r="T172" s="634"/>
      <c r="U172" s="634"/>
      <c r="V172" s="634"/>
      <c r="W172" s="634"/>
      <c r="X172" s="634"/>
      <c r="Y172" s="557">
        <f t="shared" si="540"/>
        <v>0</v>
      </c>
      <c r="Z172" s="557">
        <f t="shared" si="541"/>
        <v>0</v>
      </c>
      <c r="AA172" s="557">
        <f t="shared" si="542"/>
        <v>0</v>
      </c>
      <c r="AB172" s="634"/>
      <c r="AC172" s="634"/>
      <c r="AD172" s="634"/>
      <c r="AE172" s="634"/>
      <c r="AF172" s="634"/>
      <c r="AG172" s="634"/>
      <c r="AH172" s="635"/>
      <c r="AI172" s="636">
        <f t="shared" si="547"/>
        <v>0</v>
      </c>
      <c r="AJ172" s="637">
        <f t="shared" si="548"/>
        <v>0</v>
      </c>
      <c r="AK172" s="638"/>
      <c r="AL172" s="639">
        <f t="shared" si="549"/>
        <v>0</v>
      </c>
      <c r="AM172" s="640"/>
      <c r="AN172" s="641">
        <f t="shared" si="550"/>
        <v>0</v>
      </c>
      <c r="AO172" s="642">
        <f t="shared" si="551"/>
        <v>0</v>
      </c>
      <c r="AP172" s="643">
        <f t="shared" si="552"/>
        <v>0</v>
      </c>
      <c r="AQ172" s="644">
        <f t="shared" si="553"/>
        <v>0</v>
      </c>
      <c r="AR172" s="644">
        <f t="shared" si="554"/>
        <v>0</v>
      </c>
      <c r="AS172" s="644">
        <f t="shared" si="555"/>
        <v>0</v>
      </c>
      <c r="AT172" s="644"/>
      <c r="AU172" s="645"/>
      <c r="AV172" s="644">
        <f t="shared" si="556"/>
        <v>0</v>
      </c>
      <c r="AW172" s="646"/>
      <c r="AX172" s="637">
        <f t="shared" si="557"/>
        <v>0</v>
      </c>
      <c r="AY172" s="637">
        <f t="shared" si="558"/>
        <v>0</v>
      </c>
      <c r="BA172" s="564">
        <v>1</v>
      </c>
      <c r="BB172" s="648"/>
      <c r="BC172" s="686">
        <f t="shared" si="543"/>
        <v>0</v>
      </c>
      <c r="BD172" s="687">
        <f t="shared" si="544"/>
        <v>0</v>
      </c>
      <c r="BE172" s="688">
        <f t="shared" si="545"/>
        <v>0</v>
      </c>
      <c r="BF172" s="731">
        <f t="shared" si="439"/>
        <v>-2500</v>
      </c>
      <c r="BG172" s="689"/>
      <c r="BH172" s="648"/>
      <c r="BI172" s="649"/>
      <c r="BJ172" s="649"/>
      <c r="BK172" s="650"/>
      <c r="BL172" s="650"/>
      <c r="BM172" s="388"/>
      <c r="BN172" s="388"/>
      <c r="BO172" s="565">
        <f t="shared" si="440"/>
        <v>0</v>
      </c>
      <c r="BP172" s="651"/>
      <c r="BQ172" s="649"/>
      <c r="BR172" s="652"/>
      <c r="BS172" s="653"/>
      <c r="BT172" s="652"/>
      <c r="BU172" s="678">
        <f t="shared" si="559"/>
        <v>0</v>
      </c>
      <c r="BV172" s="675">
        <f t="shared" si="560"/>
        <v>0</v>
      </c>
      <c r="BW172" s="646"/>
      <c r="BX172" s="654">
        <f t="shared" si="561"/>
        <v>0</v>
      </c>
      <c r="BY172" s="654">
        <f t="shared" si="562"/>
        <v>0</v>
      </c>
      <c r="BZ172" s="655">
        <f t="shared" si="563"/>
        <v>0</v>
      </c>
      <c r="CA172" s="655">
        <f t="shared" si="564"/>
        <v>0</v>
      </c>
      <c r="CC172" s="656">
        <f t="shared" si="565"/>
        <v>0</v>
      </c>
      <c r="CD172" s="657">
        <f t="shared" si="566"/>
        <v>0</v>
      </c>
      <c r="CE172" s="658"/>
      <c r="CF172" s="659">
        <f t="shared" si="567"/>
        <v>0</v>
      </c>
      <c r="CG172" s="660">
        <f t="shared" si="568"/>
        <v>0</v>
      </c>
      <c r="CJ172" s="661">
        <f t="shared" si="569"/>
        <v>0</v>
      </c>
      <c r="CK172" s="662">
        <f t="shared" si="570"/>
        <v>0</v>
      </c>
      <c r="CL172" s="663"/>
      <c r="CM172" s="664">
        <f t="shared" si="571"/>
        <v>0</v>
      </c>
      <c r="CN172" s="665">
        <f t="shared" si="572"/>
        <v>0</v>
      </c>
      <c r="CO172" s="663"/>
    </row>
    <row r="173" spans="1:93" s="647" customFormat="1" ht="30" customHeight="1" thickBot="1" x14ac:dyDescent="0.35">
      <c r="A173" s="729">
        <v>166</v>
      </c>
      <c r="B173" s="582"/>
      <c r="C173" s="623"/>
      <c r="D173" s="624"/>
      <c r="E173" s="624"/>
      <c r="F173" s="625"/>
      <c r="G173" s="626"/>
      <c r="H173" s="627">
        <v>0</v>
      </c>
      <c r="I173" s="588">
        <v>0</v>
      </c>
      <c r="J173" s="628"/>
      <c r="K173" s="629"/>
      <c r="L173" s="630">
        <v>1</v>
      </c>
      <c r="M173" s="631">
        <v>84343</v>
      </c>
      <c r="N173" s="632"/>
      <c r="O173" s="632">
        <f t="shared" si="546"/>
        <v>0</v>
      </c>
      <c r="P173" s="633"/>
      <c r="Q173" s="634"/>
      <c r="R173" s="634"/>
      <c r="S173" s="634"/>
      <c r="T173" s="634"/>
      <c r="U173" s="634"/>
      <c r="V173" s="634"/>
      <c r="W173" s="634"/>
      <c r="X173" s="634"/>
      <c r="Y173" s="557">
        <f t="shared" si="540"/>
        <v>0</v>
      </c>
      <c r="Z173" s="557">
        <f t="shared" si="541"/>
        <v>0</v>
      </c>
      <c r="AA173" s="557">
        <f t="shared" si="542"/>
        <v>0</v>
      </c>
      <c r="AB173" s="634"/>
      <c r="AC173" s="634"/>
      <c r="AD173" s="634"/>
      <c r="AE173" s="634"/>
      <c r="AF173" s="634"/>
      <c r="AG173" s="634"/>
      <c r="AH173" s="635"/>
      <c r="AI173" s="636">
        <f t="shared" si="547"/>
        <v>0</v>
      </c>
      <c r="AJ173" s="637">
        <f t="shared" si="548"/>
        <v>0</v>
      </c>
      <c r="AK173" s="638"/>
      <c r="AL173" s="639">
        <f t="shared" si="549"/>
        <v>0</v>
      </c>
      <c r="AM173" s="640"/>
      <c r="AN173" s="641">
        <f t="shared" si="550"/>
        <v>0</v>
      </c>
      <c r="AO173" s="642">
        <f t="shared" si="551"/>
        <v>0</v>
      </c>
      <c r="AP173" s="643">
        <f t="shared" si="552"/>
        <v>0</v>
      </c>
      <c r="AQ173" s="644">
        <f t="shared" si="553"/>
        <v>0</v>
      </c>
      <c r="AR173" s="644">
        <f t="shared" si="554"/>
        <v>0</v>
      </c>
      <c r="AS173" s="644">
        <f t="shared" si="555"/>
        <v>0</v>
      </c>
      <c r="AT173" s="644"/>
      <c r="AU173" s="645"/>
      <c r="AV173" s="644">
        <f t="shared" si="556"/>
        <v>0</v>
      </c>
      <c r="AW173" s="646"/>
      <c r="AX173" s="637">
        <f t="shared" si="557"/>
        <v>0</v>
      </c>
      <c r="AY173" s="637">
        <f t="shared" si="558"/>
        <v>0</v>
      </c>
      <c r="BA173" s="564">
        <v>1</v>
      </c>
      <c r="BB173" s="648"/>
      <c r="BC173" s="686">
        <f t="shared" si="543"/>
        <v>0</v>
      </c>
      <c r="BD173" s="687">
        <f t="shared" si="544"/>
        <v>0</v>
      </c>
      <c r="BE173" s="688">
        <f t="shared" si="545"/>
        <v>0</v>
      </c>
      <c r="BF173" s="731">
        <f t="shared" si="439"/>
        <v>-2500</v>
      </c>
      <c r="BG173" s="689"/>
      <c r="BH173" s="648"/>
      <c r="BI173" s="649"/>
      <c r="BJ173" s="649"/>
      <c r="BK173" s="650"/>
      <c r="BL173" s="650"/>
      <c r="BM173" s="388"/>
      <c r="BN173" s="388"/>
      <c r="BO173" s="565">
        <f t="shared" si="440"/>
        <v>0</v>
      </c>
      <c r="BP173" s="651"/>
      <c r="BQ173" s="649"/>
      <c r="BR173" s="652"/>
      <c r="BS173" s="653"/>
      <c r="BT173" s="652"/>
      <c r="BU173" s="678">
        <f t="shared" si="559"/>
        <v>0</v>
      </c>
      <c r="BV173" s="675">
        <f t="shared" si="560"/>
        <v>0</v>
      </c>
      <c r="BW173" s="646"/>
      <c r="BX173" s="654">
        <f t="shared" si="561"/>
        <v>0</v>
      </c>
      <c r="BY173" s="654">
        <f t="shared" si="562"/>
        <v>0</v>
      </c>
      <c r="BZ173" s="655">
        <f t="shared" si="563"/>
        <v>0</v>
      </c>
      <c r="CA173" s="655">
        <f t="shared" si="564"/>
        <v>0</v>
      </c>
      <c r="CC173" s="656">
        <f t="shared" si="565"/>
        <v>0</v>
      </c>
      <c r="CD173" s="657">
        <f t="shared" si="566"/>
        <v>0</v>
      </c>
      <c r="CE173" s="658"/>
      <c r="CF173" s="659">
        <f t="shared" si="567"/>
        <v>0</v>
      </c>
      <c r="CG173" s="660">
        <f t="shared" si="568"/>
        <v>0</v>
      </c>
      <c r="CJ173" s="661">
        <f t="shared" si="569"/>
        <v>0</v>
      </c>
      <c r="CK173" s="662">
        <f t="shared" si="570"/>
        <v>0</v>
      </c>
      <c r="CL173" s="663"/>
      <c r="CM173" s="664">
        <f t="shared" si="571"/>
        <v>0</v>
      </c>
      <c r="CN173" s="665">
        <f t="shared" si="572"/>
        <v>0</v>
      </c>
      <c r="CO173" s="663"/>
    </row>
    <row r="174" spans="1:93" s="647" customFormat="1" ht="30" customHeight="1" thickBot="1" x14ac:dyDescent="0.35">
      <c r="A174" s="729">
        <v>167</v>
      </c>
      <c r="B174" s="582"/>
      <c r="C174" s="623"/>
      <c r="D174" s="624"/>
      <c r="E174" s="624"/>
      <c r="F174" s="625"/>
      <c r="G174" s="626"/>
      <c r="H174" s="627">
        <v>0</v>
      </c>
      <c r="I174" s="588">
        <v>0</v>
      </c>
      <c r="J174" s="628"/>
      <c r="K174" s="629"/>
      <c r="L174" s="630">
        <v>1</v>
      </c>
      <c r="M174" s="631">
        <v>84343</v>
      </c>
      <c r="N174" s="632"/>
      <c r="O174" s="632">
        <f t="shared" si="546"/>
        <v>0</v>
      </c>
      <c r="P174" s="633"/>
      <c r="Q174" s="634"/>
      <c r="R174" s="634"/>
      <c r="S174" s="634"/>
      <c r="T174" s="634"/>
      <c r="U174" s="634"/>
      <c r="V174" s="634"/>
      <c r="W174" s="634"/>
      <c r="X174" s="634"/>
      <c r="Y174" s="557">
        <f t="shared" si="540"/>
        <v>0</v>
      </c>
      <c r="Z174" s="557">
        <f t="shared" si="541"/>
        <v>0</v>
      </c>
      <c r="AA174" s="557">
        <f t="shared" si="542"/>
        <v>0</v>
      </c>
      <c r="AB174" s="634"/>
      <c r="AC174" s="634"/>
      <c r="AD174" s="634"/>
      <c r="AE174" s="634"/>
      <c r="AF174" s="634"/>
      <c r="AG174" s="634"/>
      <c r="AH174" s="635"/>
      <c r="AI174" s="636">
        <f t="shared" si="547"/>
        <v>0</v>
      </c>
      <c r="AJ174" s="637">
        <f t="shared" si="548"/>
        <v>0</v>
      </c>
      <c r="AK174" s="638"/>
      <c r="AL174" s="639">
        <f t="shared" si="549"/>
        <v>0</v>
      </c>
      <c r="AM174" s="640"/>
      <c r="AN174" s="641">
        <f t="shared" si="550"/>
        <v>0</v>
      </c>
      <c r="AO174" s="642">
        <f t="shared" si="551"/>
        <v>0</v>
      </c>
      <c r="AP174" s="643">
        <f t="shared" si="552"/>
        <v>0</v>
      </c>
      <c r="AQ174" s="644">
        <f t="shared" si="553"/>
        <v>0</v>
      </c>
      <c r="AR174" s="644">
        <f t="shared" si="554"/>
        <v>0</v>
      </c>
      <c r="AS174" s="644">
        <f t="shared" si="555"/>
        <v>0</v>
      </c>
      <c r="AT174" s="644"/>
      <c r="AU174" s="645"/>
      <c r="AV174" s="644">
        <f t="shared" si="556"/>
        <v>0</v>
      </c>
      <c r="AW174" s="646"/>
      <c r="AX174" s="637">
        <f t="shared" si="557"/>
        <v>0</v>
      </c>
      <c r="AY174" s="637">
        <f t="shared" si="558"/>
        <v>0</v>
      </c>
      <c r="BA174" s="564">
        <v>1</v>
      </c>
      <c r="BB174" s="648"/>
      <c r="BC174" s="686">
        <f t="shared" si="543"/>
        <v>0</v>
      </c>
      <c r="BD174" s="687">
        <f t="shared" si="544"/>
        <v>0</v>
      </c>
      <c r="BE174" s="688">
        <f t="shared" si="545"/>
        <v>0</v>
      </c>
      <c r="BF174" s="731">
        <f t="shared" si="439"/>
        <v>-2500</v>
      </c>
      <c r="BG174" s="689"/>
      <c r="BH174" s="648"/>
      <c r="BI174" s="649"/>
      <c r="BJ174" s="649"/>
      <c r="BK174" s="650"/>
      <c r="BL174" s="650"/>
      <c r="BM174" s="388"/>
      <c r="BN174" s="388"/>
      <c r="BO174" s="565">
        <f t="shared" si="440"/>
        <v>0</v>
      </c>
      <c r="BP174" s="651"/>
      <c r="BQ174" s="649"/>
      <c r="BR174" s="652"/>
      <c r="BS174" s="653"/>
      <c r="BT174" s="652"/>
      <c r="BU174" s="678">
        <f t="shared" si="559"/>
        <v>0</v>
      </c>
      <c r="BV174" s="675">
        <f t="shared" si="560"/>
        <v>0</v>
      </c>
      <c r="BW174" s="646"/>
      <c r="BX174" s="654">
        <f t="shared" si="561"/>
        <v>0</v>
      </c>
      <c r="BY174" s="654">
        <f t="shared" si="562"/>
        <v>0</v>
      </c>
      <c r="BZ174" s="655">
        <f t="shared" si="563"/>
        <v>0</v>
      </c>
      <c r="CA174" s="655">
        <f t="shared" si="564"/>
        <v>0</v>
      </c>
      <c r="CC174" s="656">
        <f t="shared" si="565"/>
        <v>0</v>
      </c>
      <c r="CD174" s="657">
        <f t="shared" si="566"/>
        <v>0</v>
      </c>
      <c r="CE174" s="658"/>
      <c r="CF174" s="659">
        <f t="shared" si="567"/>
        <v>0</v>
      </c>
      <c r="CG174" s="660">
        <f t="shared" si="568"/>
        <v>0</v>
      </c>
      <c r="CJ174" s="661">
        <f t="shared" si="569"/>
        <v>0</v>
      </c>
      <c r="CK174" s="662">
        <f t="shared" si="570"/>
        <v>0</v>
      </c>
      <c r="CL174" s="663"/>
      <c r="CM174" s="664">
        <f t="shared" si="571"/>
        <v>0</v>
      </c>
      <c r="CN174" s="665">
        <f t="shared" si="572"/>
        <v>0</v>
      </c>
      <c r="CO174" s="663"/>
    </row>
    <row r="175" spans="1:93" s="647" customFormat="1" ht="30" customHeight="1" thickBot="1" x14ac:dyDescent="0.35">
      <c r="A175" s="729">
        <v>168</v>
      </c>
      <c r="B175" s="582"/>
      <c r="C175" s="623"/>
      <c r="D175" s="624"/>
      <c r="E175" s="624"/>
      <c r="F175" s="625"/>
      <c r="G175" s="626"/>
      <c r="H175" s="627">
        <v>0</v>
      </c>
      <c r="I175" s="588">
        <v>0</v>
      </c>
      <c r="J175" s="628"/>
      <c r="K175" s="629"/>
      <c r="L175" s="630">
        <v>1</v>
      </c>
      <c r="M175" s="631">
        <v>84343</v>
      </c>
      <c r="N175" s="632"/>
      <c r="O175" s="632">
        <f t="shared" si="546"/>
        <v>0</v>
      </c>
      <c r="P175" s="633"/>
      <c r="Q175" s="634"/>
      <c r="R175" s="634"/>
      <c r="S175" s="634"/>
      <c r="T175" s="634"/>
      <c r="U175" s="634"/>
      <c r="V175" s="634"/>
      <c r="W175" s="634"/>
      <c r="X175" s="634"/>
      <c r="Y175" s="557">
        <f t="shared" si="540"/>
        <v>0</v>
      </c>
      <c r="Z175" s="557">
        <f t="shared" si="541"/>
        <v>0</v>
      </c>
      <c r="AA175" s="557">
        <f t="shared" si="542"/>
        <v>0</v>
      </c>
      <c r="AB175" s="634"/>
      <c r="AC175" s="634"/>
      <c r="AD175" s="634"/>
      <c r="AE175" s="634"/>
      <c r="AF175" s="634"/>
      <c r="AG175" s="634"/>
      <c r="AH175" s="635"/>
      <c r="AI175" s="636">
        <f t="shared" si="547"/>
        <v>0</v>
      </c>
      <c r="AJ175" s="637">
        <f t="shared" si="548"/>
        <v>0</v>
      </c>
      <c r="AK175" s="638"/>
      <c r="AL175" s="639">
        <f t="shared" si="549"/>
        <v>0</v>
      </c>
      <c r="AM175" s="640"/>
      <c r="AN175" s="641">
        <f t="shared" si="550"/>
        <v>0</v>
      </c>
      <c r="AO175" s="642">
        <f t="shared" si="551"/>
        <v>0</v>
      </c>
      <c r="AP175" s="643">
        <f t="shared" si="552"/>
        <v>0</v>
      </c>
      <c r="AQ175" s="644">
        <f t="shared" si="553"/>
        <v>0</v>
      </c>
      <c r="AR175" s="644">
        <f t="shared" si="554"/>
        <v>0</v>
      </c>
      <c r="AS175" s="644">
        <f t="shared" si="555"/>
        <v>0</v>
      </c>
      <c r="AT175" s="644"/>
      <c r="AU175" s="645"/>
      <c r="AV175" s="644">
        <f t="shared" si="556"/>
        <v>0</v>
      </c>
      <c r="AW175" s="646"/>
      <c r="AX175" s="637">
        <f t="shared" si="557"/>
        <v>0</v>
      </c>
      <c r="AY175" s="637">
        <f t="shared" si="558"/>
        <v>0</v>
      </c>
      <c r="BA175" s="564">
        <v>1</v>
      </c>
      <c r="BB175" s="648"/>
      <c r="BC175" s="686">
        <f t="shared" si="543"/>
        <v>0</v>
      </c>
      <c r="BD175" s="687">
        <f t="shared" si="544"/>
        <v>0</v>
      </c>
      <c r="BE175" s="688">
        <f t="shared" si="545"/>
        <v>0</v>
      </c>
      <c r="BF175" s="731">
        <f t="shared" si="439"/>
        <v>-2500</v>
      </c>
      <c r="BG175" s="689"/>
      <c r="BH175" s="648"/>
      <c r="BI175" s="649"/>
      <c r="BJ175" s="649"/>
      <c r="BK175" s="650"/>
      <c r="BL175" s="650"/>
      <c r="BM175" s="388"/>
      <c r="BN175" s="388"/>
      <c r="BO175" s="565">
        <f t="shared" si="440"/>
        <v>0</v>
      </c>
      <c r="BP175" s="651"/>
      <c r="BQ175" s="649"/>
      <c r="BR175" s="652"/>
      <c r="BS175" s="653"/>
      <c r="BT175" s="652"/>
      <c r="BU175" s="678">
        <f t="shared" si="559"/>
        <v>0</v>
      </c>
      <c r="BV175" s="675">
        <f t="shared" si="560"/>
        <v>0</v>
      </c>
      <c r="BW175" s="646"/>
      <c r="BX175" s="654">
        <f t="shared" si="561"/>
        <v>0</v>
      </c>
      <c r="BY175" s="654">
        <f t="shared" si="562"/>
        <v>0</v>
      </c>
      <c r="BZ175" s="655">
        <f t="shared" si="563"/>
        <v>0</v>
      </c>
      <c r="CA175" s="655">
        <f t="shared" si="564"/>
        <v>0</v>
      </c>
      <c r="CC175" s="656">
        <f t="shared" si="565"/>
        <v>0</v>
      </c>
      <c r="CD175" s="657">
        <f t="shared" si="566"/>
        <v>0</v>
      </c>
      <c r="CE175" s="658"/>
      <c r="CF175" s="659">
        <f t="shared" si="567"/>
        <v>0</v>
      </c>
      <c r="CG175" s="660">
        <f t="shared" si="568"/>
        <v>0</v>
      </c>
      <c r="CJ175" s="661">
        <f t="shared" si="569"/>
        <v>0</v>
      </c>
      <c r="CK175" s="662">
        <f t="shared" si="570"/>
        <v>0</v>
      </c>
      <c r="CL175" s="663"/>
      <c r="CM175" s="664">
        <f t="shared" si="571"/>
        <v>0</v>
      </c>
      <c r="CN175" s="665">
        <f t="shared" si="572"/>
        <v>0</v>
      </c>
      <c r="CO175" s="663"/>
    </row>
    <row r="176" spans="1:93" s="647" customFormat="1" ht="30" customHeight="1" thickBot="1" x14ac:dyDescent="0.35">
      <c r="A176" s="729">
        <v>169</v>
      </c>
      <c r="B176" s="582"/>
      <c r="C176" s="623"/>
      <c r="D176" s="624"/>
      <c r="E176" s="624"/>
      <c r="F176" s="625"/>
      <c r="G176" s="626"/>
      <c r="H176" s="627">
        <v>0</v>
      </c>
      <c r="I176" s="588">
        <v>0</v>
      </c>
      <c r="J176" s="628"/>
      <c r="K176" s="629"/>
      <c r="L176" s="630">
        <v>1</v>
      </c>
      <c r="M176" s="631">
        <v>84343</v>
      </c>
      <c r="N176" s="632"/>
      <c r="O176" s="632">
        <f t="shared" si="546"/>
        <v>0</v>
      </c>
      <c r="P176" s="633"/>
      <c r="Q176" s="634"/>
      <c r="R176" s="634"/>
      <c r="S176" s="634"/>
      <c r="T176" s="634"/>
      <c r="U176" s="634"/>
      <c r="V176" s="634"/>
      <c r="W176" s="634"/>
      <c r="X176" s="634"/>
      <c r="Y176" s="557">
        <f t="shared" si="540"/>
        <v>0</v>
      </c>
      <c r="Z176" s="557">
        <f t="shared" si="541"/>
        <v>0</v>
      </c>
      <c r="AA176" s="557">
        <f t="shared" si="542"/>
        <v>0</v>
      </c>
      <c r="AB176" s="634"/>
      <c r="AC176" s="634"/>
      <c r="AD176" s="634"/>
      <c r="AE176" s="634"/>
      <c r="AF176" s="634"/>
      <c r="AG176" s="634"/>
      <c r="AH176" s="635"/>
      <c r="AI176" s="636">
        <f t="shared" si="547"/>
        <v>0</v>
      </c>
      <c r="AJ176" s="637">
        <f t="shared" si="548"/>
        <v>0</v>
      </c>
      <c r="AK176" s="638"/>
      <c r="AL176" s="639">
        <f t="shared" si="549"/>
        <v>0</v>
      </c>
      <c r="AM176" s="640"/>
      <c r="AN176" s="641">
        <f t="shared" si="550"/>
        <v>0</v>
      </c>
      <c r="AO176" s="642">
        <f t="shared" si="551"/>
        <v>0</v>
      </c>
      <c r="AP176" s="643">
        <f t="shared" si="552"/>
        <v>0</v>
      </c>
      <c r="AQ176" s="644">
        <f t="shared" si="553"/>
        <v>0</v>
      </c>
      <c r="AR176" s="644">
        <f t="shared" si="554"/>
        <v>0</v>
      </c>
      <c r="AS176" s="644">
        <f t="shared" si="555"/>
        <v>0</v>
      </c>
      <c r="AT176" s="644"/>
      <c r="AU176" s="645"/>
      <c r="AV176" s="644">
        <f t="shared" si="556"/>
        <v>0</v>
      </c>
      <c r="AW176" s="646"/>
      <c r="AX176" s="637">
        <f t="shared" si="557"/>
        <v>0</v>
      </c>
      <c r="AY176" s="637">
        <f t="shared" si="558"/>
        <v>0</v>
      </c>
      <c r="BA176" s="564">
        <v>1</v>
      </c>
      <c r="BB176" s="648"/>
      <c r="BC176" s="686">
        <f t="shared" si="543"/>
        <v>0</v>
      </c>
      <c r="BD176" s="687">
        <f t="shared" si="544"/>
        <v>0</v>
      </c>
      <c r="BE176" s="688">
        <f t="shared" si="545"/>
        <v>0</v>
      </c>
      <c r="BF176" s="731">
        <f t="shared" si="439"/>
        <v>-2500</v>
      </c>
      <c r="BG176" s="689"/>
      <c r="BH176" s="648"/>
      <c r="BI176" s="649"/>
      <c r="BJ176" s="649"/>
      <c r="BK176" s="650"/>
      <c r="BL176" s="650"/>
      <c r="BM176" s="388"/>
      <c r="BN176" s="388"/>
      <c r="BO176" s="565">
        <f t="shared" si="440"/>
        <v>0</v>
      </c>
      <c r="BP176" s="651"/>
      <c r="BQ176" s="649"/>
      <c r="BR176" s="652"/>
      <c r="BS176" s="653"/>
      <c r="BT176" s="652"/>
      <c r="BU176" s="678">
        <f t="shared" si="559"/>
        <v>0</v>
      </c>
      <c r="BV176" s="675">
        <f t="shared" si="560"/>
        <v>0</v>
      </c>
      <c r="BW176" s="646"/>
      <c r="BX176" s="654">
        <f t="shared" si="561"/>
        <v>0</v>
      </c>
      <c r="BY176" s="654">
        <f t="shared" si="562"/>
        <v>0</v>
      </c>
      <c r="BZ176" s="655">
        <f t="shared" si="563"/>
        <v>0</v>
      </c>
      <c r="CA176" s="655">
        <f t="shared" si="564"/>
        <v>0</v>
      </c>
      <c r="CC176" s="656">
        <f t="shared" si="565"/>
        <v>0</v>
      </c>
      <c r="CD176" s="657">
        <f t="shared" si="566"/>
        <v>0</v>
      </c>
      <c r="CE176" s="658"/>
      <c r="CF176" s="659">
        <f t="shared" si="567"/>
        <v>0</v>
      </c>
      <c r="CG176" s="660">
        <f t="shared" si="568"/>
        <v>0</v>
      </c>
      <c r="CJ176" s="661">
        <f t="shared" si="569"/>
        <v>0</v>
      </c>
      <c r="CK176" s="662">
        <f t="shared" si="570"/>
        <v>0</v>
      </c>
      <c r="CL176" s="663"/>
      <c r="CM176" s="664">
        <f t="shared" si="571"/>
        <v>0</v>
      </c>
      <c r="CN176" s="665">
        <f t="shared" si="572"/>
        <v>0</v>
      </c>
      <c r="CO176" s="663"/>
    </row>
    <row r="177" spans="1:93" s="647" customFormat="1" ht="30" customHeight="1" thickBot="1" x14ac:dyDescent="0.35">
      <c r="A177" s="729">
        <v>170</v>
      </c>
      <c r="B177" s="582"/>
      <c r="C177" s="623"/>
      <c r="D177" s="624"/>
      <c r="E177" s="624"/>
      <c r="F177" s="625"/>
      <c r="G177" s="626"/>
      <c r="H177" s="627">
        <v>0</v>
      </c>
      <c r="I177" s="588">
        <v>0</v>
      </c>
      <c r="J177" s="628"/>
      <c r="K177" s="629"/>
      <c r="L177" s="630">
        <v>1</v>
      </c>
      <c r="M177" s="631">
        <v>84343</v>
      </c>
      <c r="N177" s="632"/>
      <c r="O177" s="632">
        <f>N177/655.957</f>
        <v>0</v>
      </c>
      <c r="P177" s="633"/>
      <c r="Q177" s="634"/>
      <c r="R177" s="634"/>
      <c r="S177" s="634"/>
      <c r="T177" s="634"/>
      <c r="U177" s="634"/>
      <c r="V177" s="634"/>
      <c r="W177" s="634"/>
      <c r="X177" s="634"/>
      <c r="Y177" s="557">
        <f t="shared" si="540"/>
        <v>0</v>
      </c>
      <c r="Z177" s="557">
        <f t="shared" si="541"/>
        <v>0</v>
      </c>
      <c r="AA177" s="557">
        <f t="shared" si="542"/>
        <v>0</v>
      </c>
      <c r="AB177" s="634"/>
      <c r="AC177" s="634"/>
      <c r="AD177" s="634"/>
      <c r="AE177" s="634"/>
      <c r="AF177" s="634"/>
      <c r="AG177" s="634"/>
      <c r="AH177" s="635"/>
      <c r="AI177" s="636">
        <f>SUM(N177,Q177:AG177)*L177</f>
        <v>0</v>
      </c>
      <c r="AJ177" s="637">
        <f>AI177/655.957</f>
        <v>0</v>
      </c>
      <c r="AK177" s="638"/>
      <c r="AL177" s="639">
        <f>IF(AI177&gt;1200000,48000,AI177*0.04)</f>
        <v>0</v>
      </c>
      <c r="AM177" s="640"/>
      <c r="AN177" s="641">
        <f>IF(AI177&gt;1200000,96000,AI177*0.08)</f>
        <v>0</v>
      </c>
      <c r="AO177" s="642">
        <f>IF(AI177&gt;600000,600000*12.28%,AI177*12.28%)</f>
        <v>0</v>
      </c>
      <c r="AP177" s="643">
        <f>IF(AI177&gt;600000,600000*2.25%,AI177*2.25%)*0</f>
        <v>0</v>
      </c>
      <c r="AQ177" s="644">
        <f>AI177*4.5%</f>
        <v>0</v>
      </c>
      <c r="AR177" s="644">
        <f>AI177*3%</f>
        <v>0</v>
      </c>
      <c r="AS177" s="644">
        <f>AI177*10%*0</f>
        <v>0</v>
      </c>
      <c r="AT177" s="644"/>
      <c r="AU177" s="645"/>
      <c r="AV177" s="644">
        <f>SUM(AN177:AU177)</f>
        <v>0</v>
      </c>
      <c r="AW177" s="646"/>
      <c r="AX177" s="637">
        <f>AI177-AL177</f>
        <v>0</v>
      </c>
      <c r="AY177" s="637">
        <f>BC177/655.957</f>
        <v>0</v>
      </c>
      <c r="BA177" s="564">
        <v>1</v>
      </c>
      <c r="BB177" s="648"/>
      <c r="BC177" s="686">
        <f t="shared" si="543"/>
        <v>0</v>
      </c>
      <c r="BD177" s="687">
        <f t="shared" si="544"/>
        <v>0</v>
      </c>
      <c r="BE177" s="688">
        <f t="shared" si="545"/>
        <v>0</v>
      </c>
      <c r="BF177" s="731">
        <f t="shared" si="439"/>
        <v>-2500</v>
      </c>
      <c r="BG177" s="689"/>
      <c r="BH177" s="648"/>
      <c r="BI177" s="649"/>
      <c r="BJ177" s="649"/>
      <c r="BK177" s="650"/>
      <c r="BL177" s="650"/>
      <c r="BM177" s="388"/>
      <c r="BN177" s="388"/>
      <c r="BO177" s="565">
        <f t="shared" si="440"/>
        <v>0</v>
      </c>
      <c r="BP177" s="651"/>
      <c r="BQ177" s="649"/>
      <c r="BR177" s="652"/>
      <c r="BS177" s="653"/>
      <c r="BT177" s="652"/>
      <c r="BU177" s="678">
        <f>AX177-BE177+SUM(BI177:BQ177)-BS177-BG177</f>
        <v>0</v>
      </c>
      <c r="BV177" s="675">
        <f>+BU177/655.957</f>
        <v>0</v>
      </c>
      <c r="BW177" s="646"/>
      <c r="BX177" s="654">
        <f t="shared" si="561"/>
        <v>0</v>
      </c>
      <c r="BY177" s="654">
        <f>+BX177/655.957</f>
        <v>0</v>
      </c>
      <c r="BZ177" s="655">
        <f>(BX177/12)+BU177</f>
        <v>0</v>
      </c>
      <c r="CA177" s="655">
        <f>+BZ177/655.957</f>
        <v>0</v>
      </c>
      <c r="CC177" s="656">
        <f>((N177*13/12)*35%)/12</f>
        <v>0</v>
      </c>
      <c r="CD177" s="657">
        <f>+CC177/655.957</f>
        <v>0</v>
      </c>
      <c r="CE177" s="658"/>
      <c r="CF177" s="659">
        <f>AI177*0.02</f>
        <v>0</v>
      </c>
      <c r="CG177" s="660">
        <f>CF177/655.957</f>
        <v>0</v>
      </c>
      <c r="CJ177" s="661">
        <f>(AI177+AV177+CC177+CF177)*(13/12)+SUM(BI177:BQ177)</f>
        <v>0</v>
      </c>
      <c r="CK177" s="662">
        <f>CJ177/655.957</f>
        <v>0</v>
      </c>
      <c r="CL177" s="663"/>
      <c r="CM177" s="664">
        <f>CJ177*12</f>
        <v>0</v>
      </c>
      <c r="CN177" s="665">
        <f>CM177/655.957</f>
        <v>0</v>
      </c>
      <c r="CO177" s="663"/>
    </row>
    <row r="178" spans="1:93" s="434" customFormat="1" ht="30" customHeight="1" thickBot="1" x14ac:dyDescent="0.35">
      <c r="A178" s="547">
        <v>171</v>
      </c>
      <c r="B178" s="548"/>
      <c r="C178" s="549"/>
      <c r="D178" s="550"/>
      <c r="E178" s="550"/>
      <c r="F178" s="551"/>
      <c r="G178" s="437"/>
      <c r="H178" s="588">
        <v>0</v>
      </c>
      <c r="I178" s="588">
        <v>0</v>
      </c>
      <c r="J178" s="552"/>
      <c r="K178" s="553"/>
      <c r="L178" s="591">
        <v>1</v>
      </c>
      <c r="M178" s="554"/>
      <c r="N178" s="555"/>
      <c r="O178" s="555">
        <f>N178/655.957</f>
        <v>0</v>
      </c>
      <c r="P178" s="556"/>
      <c r="Q178" s="557"/>
      <c r="R178" s="557"/>
      <c r="S178" s="557"/>
      <c r="T178" s="557"/>
      <c r="U178" s="557"/>
      <c r="V178" s="557"/>
      <c r="W178" s="557"/>
      <c r="X178" s="557"/>
      <c r="Y178" s="557">
        <f>((N178+AB178)*10%)*0</f>
        <v>0</v>
      </c>
      <c r="Z178" s="557">
        <f>((O178+AC178)*25%)*0</f>
        <v>0</v>
      </c>
      <c r="AA178" s="557">
        <f>((P178+AD178)*50%)*0</f>
        <v>0</v>
      </c>
      <c r="AB178" s="557"/>
      <c r="AC178" s="557"/>
      <c r="AD178" s="557"/>
      <c r="AE178" s="557"/>
      <c r="AF178" s="557"/>
      <c r="AG178" s="557"/>
      <c r="AH178" s="558"/>
      <c r="AI178" s="559">
        <f>SUM(N178,Q178:AG178)*L178</f>
        <v>0</v>
      </c>
      <c r="AJ178" s="560">
        <f>AI178/655.957</f>
        <v>0</v>
      </c>
      <c r="AK178" s="561"/>
      <c r="AL178" s="545">
        <f>IF(AI178&gt;1200000,48000,AI178*0.04)</f>
        <v>0</v>
      </c>
      <c r="AM178" s="667"/>
      <c r="AN178" s="546">
        <f>IF(AI178&gt;1200000,96000,AI178*0.08)</f>
        <v>0</v>
      </c>
      <c r="AO178" s="562">
        <f>IF(AI178&gt;600000,600000*12.28%,AI178*12.28%)</f>
        <v>0</v>
      </c>
      <c r="AP178" s="562">
        <f>IF(AI178&gt;600000,600000*2.25%,AI178*2.25%)*0</f>
        <v>0</v>
      </c>
      <c r="AQ178" s="563">
        <f>AI178*4.5%</f>
        <v>0</v>
      </c>
      <c r="AR178" s="563">
        <f>AI178*3%</f>
        <v>0</v>
      </c>
      <c r="AS178" s="563">
        <f>AI178*10%*0</f>
        <v>0</v>
      </c>
      <c r="AT178" s="563"/>
      <c r="AU178" s="668"/>
      <c r="AV178" s="563">
        <f>SUM(AN178:AU178)</f>
        <v>0</v>
      </c>
      <c r="AW178" s="446"/>
      <c r="AX178" s="560">
        <f>AI178-AL178</f>
        <v>0</v>
      </c>
      <c r="AY178" s="560">
        <f>BC178/655.957</f>
        <v>0</v>
      </c>
      <c r="BA178" s="564">
        <v>1</v>
      </c>
      <c r="BB178" s="679"/>
      <c r="BC178" s="680">
        <f>((AI178*12)-(AL178*12))*80%</f>
        <v>0</v>
      </c>
      <c r="BD178" s="681">
        <f>BC178/BA178</f>
        <v>0</v>
      </c>
      <c r="BE178" s="682">
        <f>(IF(BD178&lt;464000,BA178*0.01*BD178,IF(BD178&lt;1000000,(4640+(BD178-464000)*0.1)*BA178,IF(BD178&lt;3000000,(4640+53600+(BD178-1000000)*0.25)*BA178,(4640+53600+500000+(BD178-3000000)*0.4)*BA178))))/12</f>
        <v>0</v>
      </c>
      <c r="BF178" s="731">
        <f t="shared" si="439"/>
        <v>-2500</v>
      </c>
      <c r="BG178" s="683"/>
      <c r="BH178" s="669"/>
      <c r="BI178" s="565"/>
      <c r="BJ178" s="388"/>
      <c r="BK178" s="607"/>
      <c r="BL178" s="388"/>
      <c r="BM178" s="388"/>
      <c r="BN178" s="388"/>
      <c r="BO178" s="565">
        <f t="shared" si="440"/>
        <v>0</v>
      </c>
      <c r="BP178" s="565"/>
      <c r="BQ178" s="565"/>
      <c r="BR178" s="670"/>
      <c r="BS178" s="583"/>
      <c r="BT178" s="671"/>
      <c r="BU178" s="676">
        <f>AX178-BE178+SUM(BI178:BQ178)-BS178-BG178</f>
        <v>0</v>
      </c>
      <c r="BV178" s="673">
        <f>+BU178/655.957</f>
        <v>0</v>
      </c>
      <c r="BW178" s="672"/>
      <c r="BX178" s="567">
        <f>(AI178-BI178-BJ178-BK178-BO178-BP178-BQ178)/12</f>
        <v>0</v>
      </c>
      <c r="BY178" s="567">
        <f>+BX178/655.957</f>
        <v>0</v>
      </c>
      <c r="BZ178" s="566">
        <f>(BX178/12)+BU178</f>
        <v>0</v>
      </c>
      <c r="CA178" s="566">
        <f>+BZ178/655.957</f>
        <v>0</v>
      </c>
      <c r="CC178" s="568">
        <f>((N178*13/12)*35%)/12</f>
        <v>0</v>
      </c>
      <c r="CD178" s="569">
        <f>+CC178/655.957</f>
        <v>0</v>
      </c>
      <c r="CE178" s="447"/>
      <c r="CF178" s="570">
        <f>AI178*0.02</f>
        <v>0</v>
      </c>
      <c r="CG178" s="571">
        <f>CF178/655.957</f>
        <v>0</v>
      </c>
      <c r="CJ178" s="572">
        <f>(AI178+AV178+CC178+CF178)*(13/12)+SUM(BI178:BQ178)</f>
        <v>0</v>
      </c>
      <c r="CK178" s="573">
        <f>CJ178/655.957</f>
        <v>0</v>
      </c>
      <c r="CL178" s="443"/>
      <c r="CM178" s="574">
        <f>CJ178*12</f>
        <v>0</v>
      </c>
      <c r="CN178" s="575">
        <f>CM178/655.957</f>
        <v>0</v>
      </c>
      <c r="CO178" s="443"/>
    </row>
    <row r="179" spans="1:93" s="387" customFormat="1" ht="30" customHeight="1" thickBot="1" x14ac:dyDescent="0.35">
      <c r="A179" s="547">
        <v>172</v>
      </c>
      <c r="B179" s="548"/>
      <c r="C179" s="584"/>
      <c r="D179" s="585"/>
      <c r="E179" s="585"/>
      <c r="F179" s="586"/>
      <c r="G179" s="587"/>
      <c r="H179" s="588">
        <v>0</v>
      </c>
      <c r="I179" s="588">
        <v>0</v>
      </c>
      <c r="J179" s="589"/>
      <c r="K179" s="590"/>
      <c r="L179" s="591">
        <v>1</v>
      </c>
      <c r="M179" s="592"/>
      <c r="N179" s="593"/>
      <c r="O179" s="593">
        <f>N179/655.957</f>
        <v>0</v>
      </c>
      <c r="P179" s="594"/>
      <c r="Q179" s="595"/>
      <c r="R179" s="595"/>
      <c r="S179" s="595"/>
      <c r="T179" s="595"/>
      <c r="U179" s="595"/>
      <c r="V179" s="595"/>
      <c r="W179" s="595"/>
      <c r="X179" s="595"/>
      <c r="Y179" s="557">
        <f t="shared" ref="Y179:Y187" si="573">((N179+AB179)*10%)*0</f>
        <v>0</v>
      </c>
      <c r="Z179" s="557">
        <f t="shared" ref="Z179:Z187" si="574">((O179+AC179)*25%)*0</f>
        <v>0</v>
      </c>
      <c r="AA179" s="557">
        <f t="shared" ref="AA179:AA187" si="575">((P179+AD179)*50%)*0</f>
        <v>0</v>
      </c>
      <c r="AB179" s="595"/>
      <c r="AC179" s="595"/>
      <c r="AD179" s="595"/>
      <c r="AE179" s="595"/>
      <c r="AF179" s="595"/>
      <c r="AG179" s="595"/>
      <c r="AH179" s="596"/>
      <c r="AI179" s="597">
        <f>SUM(N179,Q179:AG179)*L179</f>
        <v>0</v>
      </c>
      <c r="AJ179" s="598">
        <f>AI179/655.957</f>
        <v>0</v>
      </c>
      <c r="AK179" s="599"/>
      <c r="AL179" s="545">
        <f>IF(AI179&gt;1200000,48000,AI179*0.04)</f>
        <v>0</v>
      </c>
      <c r="AM179" s="600"/>
      <c r="AN179" s="546">
        <f>IF(AI179&gt;1200000,96000,AI179*0.08)</f>
        <v>0</v>
      </c>
      <c r="AO179" s="601">
        <f>IF(AI179&gt;600000,600000*12.28%,AI179*12.28%)</f>
        <v>0</v>
      </c>
      <c r="AP179" s="602">
        <f>IF(AI179&gt;600000,600000*2.25%,AI179*2.25%)*0</f>
        <v>0</v>
      </c>
      <c r="AQ179" s="603">
        <f>AI179*4.5%</f>
        <v>0</v>
      </c>
      <c r="AR179" s="603">
        <f>AI179*3%</f>
        <v>0</v>
      </c>
      <c r="AS179" s="603">
        <f>AI179*10%*0</f>
        <v>0</v>
      </c>
      <c r="AT179" s="603"/>
      <c r="AU179" s="604"/>
      <c r="AV179" s="603">
        <f>SUM(AN179:AU179)</f>
        <v>0</v>
      </c>
      <c r="AW179" s="605"/>
      <c r="AX179" s="598">
        <f>AI179-AL179</f>
        <v>0</v>
      </c>
      <c r="AY179" s="598">
        <f>BC179/655.957</f>
        <v>0</v>
      </c>
      <c r="BA179" s="564">
        <v>1</v>
      </c>
      <c r="BB179" s="606"/>
      <c r="BC179" s="684">
        <f t="shared" ref="BC179:BC187" si="576">((AI179*12)-(AL179*12))*80%</f>
        <v>0</v>
      </c>
      <c r="BD179" s="666">
        <f t="shared" ref="BD179:BD187" si="577">BC179/BA179</f>
        <v>0</v>
      </c>
      <c r="BE179" s="546">
        <f t="shared" ref="BE179:BE187" si="578">(IF(BD179&lt;464000,BA179*0.01*BD179,IF(BD179&lt;1000000,(4640+(BD179-464000)*0.1)*BA179,IF(BD179&lt;3000000,(4640+53600+(BD179-1000000)*0.25)*BA179,(4640+53600+500000+(BD179-3000000)*0.4)*BA179))))/12</f>
        <v>0</v>
      </c>
      <c r="BF179" s="731">
        <f t="shared" si="439"/>
        <v>-2500</v>
      </c>
      <c r="BG179" s="685"/>
      <c r="BH179" s="606"/>
      <c r="BI179" s="388"/>
      <c r="BJ179" s="388"/>
      <c r="BK179" s="607"/>
      <c r="BL179" s="607"/>
      <c r="BM179" s="388"/>
      <c r="BN179" s="388"/>
      <c r="BO179" s="565">
        <f t="shared" si="440"/>
        <v>0</v>
      </c>
      <c r="BP179" s="608"/>
      <c r="BQ179" s="388"/>
      <c r="BR179" s="609"/>
      <c r="BS179" s="610"/>
      <c r="BT179" s="609"/>
      <c r="BU179" s="677">
        <f>AX179-BE179+SUM(BI179:BQ179)-BS179-BG179</f>
        <v>0</v>
      </c>
      <c r="BV179" s="674">
        <f>+BU179/655.957</f>
        <v>0</v>
      </c>
      <c r="BW179" s="605"/>
      <c r="BX179" s="611">
        <f>(AI179-BI179-BJ179-BK179-BG415-BP179-BQ179)/12</f>
        <v>0</v>
      </c>
      <c r="BY179" s="611">
        <f>+BX179/655.957</f>
        <v>0</v>
      </c>
      <c r="BZ179" s="612">
        <f>(BX179/12)+BU179</f>
        <v>0</v>
      </c>
      <c r="CA179" s="612">
        <f>+BZ179/655.957</f>
        <v>0</v>
      </c>
      <c r="CC179" s="613">
        <f>((N179*13/12)*35%)/12</f>
        <v>0</v>
      </c>
      <c r="CD179" s="614">
        <f>+CC179/655.957</f>
        <v>0</v>
      </c>
      <c r="CE179" s="615"/>
      <c r="CF179" s="616">
        <f>AI179*0.02</f>
        <v>0</v>
      </c>
      <c r="CG179" s="617">
        <f>CF179/655.957</f>
        <v>0</v>
      </c>
      <c r="CJ179" s="618">
        <f>(AI179+AV179+CC179+CF179)*(13/12)+SUM(BI179:BQ179)</f>
        <v>0</v>
      </c>
      <c r="CK179" s="619">
        <f>CJ179/655.957</f>
        <v>0</v>
      </c>
      <c r="CL179" s="620"/>
      <c r="CM179" s="621">
        <f>CJ179*12</f>
        <v>0</v>
      </c>
      <c r="CN179" s="622">
        <f>CM179/655.957</f>
        <v>0</v>
      </c>
      <c r="CO179" s="620"/>
    </row>
    <row r="180" spans="1:93" s="647" customFormat="1" ht="30" customHeight="1" thickBot="1" x14ac:dyDescent="0.35">
      <c r="A180" s="729">
        <v>173</v>
      </c>
      <c r="B180" s="582"/>
      <c r="C180" s="623"/>
      <c r="D180" s="624"/>
      <c r="E180" s="624"/>
      <c r="F180" s="625"/>
      <c r="G180" s="626"/>
      <c r="H180" s="627">
        <v>0</v>
      </c>
      <c r="I180" s="588">
        <v>0</v>
      </c>
      <c r="J180" s="628"/>
      <c r="K180" s="629"/>
      <c r="L180" s="630">
        <v>1</v>
      </c>
      <c r="M180" s="631">
        <v>84343</v>
      </c>
      <c r="N180" s="632"/>
      <c r="O180" s="632">
        <f t="shared" ref="O180:O186" si="579">N180/655.957</f>
        <v>0</v>
      </c>
      <c r="P180" s="633"/>
      <c r="Q180" s="634"/>
      <c r="R180" s="634"/>
      <c r="S180" s="634"/>
      <c r="T180" s="634"/>
      <c r="U180" s="634"/>
      <c r="V180" s="634"/>
      <c r="W180" s="634"/>
      <c r="X180" s="634"/>
      <c r="Y180" s="557">
        <f t="shared" si="573"/>
        <v>0</v>
      </c>
      <c r="Z180" s="557">
        <f t="shared" si="574"/>
        <v>0</v>
      </c>
      <c r="AA180" s="557">
        <f t="shared" si="575"/>
        <v>0</v>
      </c>
      <c r="AB180" s="634"/>
      <c r="AC180" s="634"/>
      <c r="AD180" s="634"/>
      <c r="AE180" s="634"/>
      <c r="AF180" s="634"/>
      <c r="AG180" s="634"/>
      <c r="AH180" s="635"/>
      <c r="AI180" s="636">
        <f t="shared" ref="AI180:AI186" si="580">SUM(N180,Q180:AG180)*L180</f>
        <v>0</v>
      </c>
      <c r="AJ180" s="637">
        <f t="shared" ref="AJ180:AJ186" si="581">AI180/655.957</f>
        <v>0</v>
      </c>
      <c r="AK180" s="638"/>
      <c r="AL180" s="639">
        <f t="shared" ref="AL180:AL186" si="582">IF(AI180&gt;1200000,48000,AI180*0.04)</f>
        <v>0</v>
      </c>
      <c r="AM180" s="640"/>
      <c r="AN180" s="641">
        <f t="shared" ref="AN180:AN186" si="583">IF(AI180&gt;1200000,96000,AI180*0.08)</f>
        <v>0</v>
      </c>
      <c r="AO180" s="642">
        <f t="shared" ref="AO180:AO186" si="584">IF(AI180&gt;600000,600000*12.28%,AI180*12.28%)</f>
        <v>0</v>
      </c>
      <c r="AP180" s="643">
        <f t="shared" ref="AP180:AP186" si="585">IF(AI180&gt;600000,600000*2.25%,AI180*2.25%)*0</f>
        <v>0</v>
      </c>
      <c r="AQ180" s="644">
        <f t="shared" ref="AQ180:AQ186" si="586">AI180*4.5%</f>
        <v>0</v>
      </c>
      <c r="AR180" s="644">
        <f t="shared" ref="AR180:AR186" si="587">AI180*3%</f>
        <v>0</v>
      </c>
      <c r="AS180" s="644">
        <f t="shared" ref="AS180:AS186" si="588">AI180*10%*0</f>
        <v>0</v>
      </c>
      <c r="AT180" s="644"/>
      <c r="AU180" s="645"/>
      <c r="AV180" s="644">
        <f t="shared" ref="AV180:AV186" si="589">SUM(AN180:AU180)</f>
        <v>0</v>
      </c>
      <c r="AW180" s="646"/>
      <c r="AX180" s="637">
        <f t="shared" ref="AX180:AX186" si="590">AI180-AL180</f>
        <v>0</v>
      </c>
      <c r="AY180" s="637">
        <f t="shared" ref="AY180:AY186" si="591">BC180/655.957</f>
        <v>0</v>
      </c>
      <c r="BA180" s="564">
        <v>1</v>
      </c>
      <c r="BB180" s="648"/>
      <c r="BC180" s="686">
        <f t="shared" si="576"/>
        <v>0</v>
      </c>
      <c r="BD180" s="687">
        <f t="shared" si="577"/>
        <v>0</v>
      </c>
      <c r="BE180" s="688">
        <f t="shared" si="578"/>
        <v>0</v>
      </c>
      <c r="BF180" s="731">
        <f t="shared" si="439"/>
        <v>-2500</v>
      </c>
      <c r="BG180" s="689"/>
      <c r="BH180" s="648"/>
      <c r="BI180" s="649"/>
      <c r="BJ180" s="649"/>
      <c r="BK180" s="650"/>
      <c r="BL180" s="650"/>
      <c r="BM180" s="388"/>
      <c r="BN180" s="388"/>
      <c r="BO180" s="565">
        <f t="shared" si="440"/>
        <v>0</v>
      </c>
      <c r="BP180" s="651"/>
      <c r="BQ180" s="649"/>
      <c r="BR180" s="652"/>
      <c r="BS180" s="653"/>
      <c r="BT180" s="652"/>
      <c r="BU180" s="678">
        <f t="shared" ref="BU180:BU186" si="592">AX180-BE180+SUM(BI180:BQ180)-BS180-BG180</f>
        <v>0</v>
      </c>
      <c r="BV180" s="675">
        <f t="shared" ref="BV180:BV186" si="593">+BU180/655.957</f>
        <v>0</v>
      </c>
      <c r="BW180" s="646"/>
      <c r="BX180" s="654">
        <f t="shared" ref="BX180:BX187" si="594">(AI180-BI180-BJ180-BK180-BG410-BP180-BQ180)/12</f>
        <v>0</v>
      </c>
      <c r="BY180" s="654">
        <f t="shared" ref="BY180:BY186" si="595">+BX180/655.957</f>
        <v>0</v>
      </c>
      <c r="BZ180" s="655">
        <f t="shared" ref="BZ180:BZ186" si="596">(BX180/12)+BU180</f>
        <v>0</v>
      </c>
      <c r="CA180" s="655">
        <f t="shared" ref="CA180:CA186" si="597">+BZ180/655.957</f>
        <v>0</v>
      </c>
      <c r="CC180" s="656">
        <f t="shared" ref="CC180:CC186" si="598">((N180*13/12)*35%)/12</f>
        <v>0</v>
      </c>
      <c r="CD180" s="657">
        <f t="shared" ref="CD180:CD186" si="599">+CC180/655.957</f>
        <v>0</v>
      </c>
      <c r="CE180" s="658"/>
      <c r="CF180" s="659">
        <f t="shared" ref="CF180:CF186" si="600">AI180*0.02</f>
        <v>0</v>
      </c>
      <c r="CG180" s="660">
        <f t="shared" ref="CG180:CG186" si="601">CF180/655.957</f>
        <v>0</v>
      </c>
      <c r="CJ180" s="661">
        <f t="shared" ref="CJ180:CJ186" si="602">(AI180+AV180+CC180+CF180)*(13/12)+SUM(BI180:BQ180)</f>
        <v>0</v>
      </c>
      <c r="CK180" s="662">
        <f t="shared" ref="CK180:CK186" si="603">CJ180/655.957</f>
        <v>0</v>
      </c>
      <c r="CL180" s="663"/>
      <c r="CM180" s="664">
        <f t="shared" ref="CM180:CM186" si="604">CJ180*12</f>
        <v>0</v>
      </c>
      <c r="CN180" s="665">
        <f t="shared" ref="CN180:CN186" si="605">CM180/655.957</f>
        <v>0</v>
      </c>
      <c r="CO180" s="663"/>
    </row>
    <row r="181" spans="1:93" s="647" customFormat="1" ht="30" customHeight="1" thickBot="1" x14ac:dyDescent="0.35">
      <c r="A181" s="729">
        <v>174</v>
      </c>
      <c r="B181" s="582"/>
      <c r="C181" s="623"/>
      <c r="D181" s="624"/>
      <c r="E181" s="624"/>
      <c r="F181" s="625"/>
      <c r="G181" s="626"/>
      <c r="H181" s="627">
        <v>0</v>
      </c>
      <c r="I181" s="588">
        <v>0</v>
      </c>
      <c r="J181" s="628"/>
      <c r="K181" s="629"/>
      <c r="L181" s="630">
        <v>1</v>
      </c>
      <c r="M181" s="631">
        <v>84343</v>
      </c>
      <c r="N181" s="632"/>
      <c r="O181" s="632">
        <f t="shared" si="579"/>
        <v>0</v>
      </c>
      <c r="P181" s="633"/>
      <c r="Q181" s="634"/>
      <c r="R181" s="634"/>
      <c r="S181" s="634"/>
      <c r="T181" s="634"/>
      <c r="U181" s="634"/>
      <c r="V181" s="634"/>
      <c r="W181" s="634"/>
      <c r="X181" s="634"/>
      <c r="Y181" s="557">
        <f t="shared" si="573"/>
        <v>0</v>
      </c>
      <c r="Z181" s="557">
        <f t="shared" si="574"/>
        <v>0</v>
      </c>
      <c r="AA181" s="557">
        <f t="shared" si="575"/>
        <v>0</v>
      </c>
      <c r="AB181" s="634"/>
      <c r="AC181" s="634"/>
      <c r="AD181" s="634"/>
      <c r="AE181" s="634"/>
      <c r="AF181" s="634"/>
      <c r="AG181" s="634"/>
      <c r="AH181" s="635"/>
      <c r="AI181" s="636">
        <f t="shared" si="580"/>
        <v>0</v>
      </c>
      <c r="AJ181" s="637">
        <f t="shared" si="581"/>
        <v>0</v>
      </c>
      <c r="AK181" s="638"/>
      <c r="AL181" s="639">
        <f t="shared" si="582"/>
        <v>0</v>
      </c>
      <c r="AM181" s="640"/>
      <c r="AN181" s="641">
        <f t="shared" si="583"/>
        <v>0</v>
      </c>
      <c r="AO181" s="642">
        <f t="shared" si="584"/>
        <v>0</v>
      </c>
      <c r="AP181" s="643">
        <f t="shared" si="585"/>
        <v>0</v>
      </c>
      <c r="AQ181" s="644">
        <f t="shared" si="586"/>
        <v>0</v>
      </c>
      <c r="AR181" s="644">
        <f t="shared" si="587"/>
        <v>0</v>
      </c>
      <c r="AS181" s="644">
        <f t="shared" si="588"/>
        <v>0</v>
      </c>
      <c r="AT181" s="644"/>
      <c r="AU181" s="645"/>
      <c r="AV181" s="644">
        <f t="shared" si="589"/>
        <v>0</v>
      </c>
      <c r="AW181" s="646"/>
      <c r="AX181" s="637">
        <f t="shared" si="590"/>
        <v>0</v>
      </c>
      <c r="AY181" s="637">
        <f t="shared" si="591"/>
        <v>0</v>
      </c>
      <c r="BA181" s="564">
        <v>1</v>
      </c>
      <c r="BB181" s="648"/>
      <c r="BC181" s="686">
        <f t="shared" si="576"/>
        <v>0</v>
      </c>
      <c r="BD181" s="687">
        <f t="shared" si="577"/>
        <v>0</v>
      </c>
      <c r="BE181" s="688">
        <f t="shared" si="578"/>
        <v>0</v>
      </c>
      <c r="BF181" s="731">
        <f t="shared" si="439"/>
        <v>-2500</v>
      </c>
      <c r="BG181" s="689"/>
      <c r="BH181" s="648"/>
      <c r="BI181" s="649"/>
      <c r="BJ181" s="649"/>
      <c r="BK181" s="650"/>
      <c r="BL181" s="650"/>
      <c r="BM181" s="388"/>
      <c r="BN181" s="388"/>
      <c r="BO181" s="565">
        <f t="shared" si="440"/>
        <v>0</v>
      </c>
      <c r="BP181" s="651"/>
      <c r="BQ181" s="649"/>
      <c r="BR181" s="652"/>
      <c r="BS181" s="653"/>
      <c r="BT181" s="652"/>
      <c r="BU181" s="678">
        <f t="shared" si="592"/>
        <v>0</v>
      </c>
      <c r="BV181" s="675">
        <f t="shared" si="593"/>
        <v>0</v>
      </c>
      <c r="BW181" s="646"/>
      <c r="BX181" s="654">
        <f t="shared" si="594"/>
        <v>0</v>
      </c>
      <c r="BY181" s="654">
        <f t="shared" si="595"/>
        <v>0</v>
      </c>
      <c r="BZ181" s="655">
        <f t="shared" si="596"/>
        <v>0</v>
      </c>
      <c r="CA181" s="655">
        <f t="shared" si="597"/>
        <v>0</v>
      </c>
      <c r="CC181" s="656">
        <f t="shared" si="598"/>
        <v>0</v>
      </c>
      <c r="CD181" s="657">
        <f t="shared" si="599"/>
        <v>0</v>
      </c>
      <c r="CE181" s="658"/>
      <c r="CF181" s="659">
        <f t="shared" si="600"/>
        <v>0</v>
      </c>
      <c r="CG181" s="660">
        <f t="shared" si="601"/>
        <v>0</v>
      </c>
      <c r="CJ181" s="661">
        <f t="shared" si="602"/>
        <v>0</v>
      </c>
      <c r="CK181" s="662">
        <f t="shared" si="603"/>
        <v>0</v>
      </c>
      <c r="CL181" s="663"/>
      <c r="CM181" s="664">
        <f t="shared" si="604"/>
        <v>0</v>
      </c>
      <c r="CN181" s="665">
        <f t="shared" si="605"/>
        <v>0</v>
      </c>
      <c r="CO181" s="663"/>
    </row>
    <row r="182" spans="1:93" s="647" customFormat="1" ht="30" customHeight="1" thickBot="1" x14ac:dyDescent="0.35">
      <c r="A182" s="729">
        <v>175</v>
      </c>
      <c r="B182" s="582"/>
      <c r="C182" s="623"/>
      <c r="D182" s="624"/>
      <c r="E182" s="624"/>
      <c r="F182" s="625"/>
      <c r="G182" s="626"/>
      <c r="H182" s="627">
        <v>0</v>
      </c>
      <c r="I182" s="588">
        <v>0</v>
      </c>
      <c r="J182" s="628"/>
      <c r="K182" s="629"/>
      <c r="L182" s="630">
        <v>1</v>
      </c>
      <c r="M182" s="631">
        <v>84343</v>
      </c>
      <c r="N182" s="632"/>
      <c r="O182" s="632">
        <f t="shared" si="579"/>
        <v>0</v>
      </c>
      <c r="P182" s="633"/>
      <c r="Q182" s="634"/>
      <c r="R182" s="634"/>
      <c r="S182" s="634"/>
      <c r="T182" s="634"/>
      <c r="U182" s="634"/>
      <c r="V182" s="634"/>
      <c r="W182" s="634"/>
      <c r="X182" s="634"/>
      <c r="Y182" s="557">
        <f t="shared" si="573"/>
        <v>0</v>
      </c>
      <c r="Z182" s="557">
        <f t="shared" si="574"/>
        <v>0</v>
      </c>
      <c r="AA182" s="557">
        <f t="shared" si="575"/>
        <v>0</v>
      </c>
      <c r="AB182" s="634"/>
      <c r="AC182" s="634"/>
      <c r="AD182" s="634"/>
      <c r="AE182" s="634"/>
      <c r="AF182" s="634"/>
      <c r="AG182" s="634"/>
      <c r="AH182" s="635"/>
      <c r="AI182" s="636">
        <f t="shared" si="580"/>
        <v>0</v>
      </c>
      <c r="AJ182" s="637">
        <f t="shared" si="581"/>
        <v>0</v>
      </c>
      <c r="AK182" s="638"/>
      <c r="AL182" s="639">
        <f t="shared" si="582"/>
        <v>0</v>
      </c>
      <c r="AM182" s="640"/>
      <c r="AN182" s="641">
        <f t="shared" si="583"/>
        <v>0</v>
      </c>
      <c r="AO182" s="642">
        <f t="shared" si="584"/>
        <v>0</v>
      </c>
      <c r="AP182" s="643">
        <f t="shared" si="585"/>
        <v>0</v>
      </c>
      <c r="AQ182" s="644">
        <f t="shared" si="586"/>
        <v>0</v>
      </c>
      <c r="AR182" s="644">
        <f t="shared" si="587"/>
        <v>0</v>
      </c>
      <c r="AS182" s="644">
        <f t="shared" si="588"/>
        <v>0</v>
      </c>
      <c r="AT182" s="644"/>
      <c r="AU182" s="645"/>
      <c r="AV182" s="644">
        <f t="shared" si="589"/>
        <v>0</v>
      </c>
      <c r="AW182" s="646"/>
      <c r="AX182" s="637">
        <f t="shared" si="590"/>
        <v>0</v>
      </c>
      <c r="AY182" s="637">
        <f t="shared" si="591"/>
        <v>0</v>
      </c>
      <c r="BA182" s="564">
        <v>1</v>
      </c>
      <c r="BB182" s="648"/>
      <c r="BC182" s="686">
        <f t="shared" si="576"/>
        <v>0</v>
      </c>
      <c r="BD182" s="687">
        <f t="shared" si="577"/>
        <v>0</v>
      </c>
      <c r="BE182" s="688">
        <f t="shared" si="578"/>
        <v>0</v>
      </c>
      <c r="BF182" s="731">
        <f t="shared" si="439"/>
        <v>-2500</v>
      </c>
      <c r="BG182" s="689"/>
      <c r="BH182" s="648"/>
      <c r="BI182" s="649"/>
      <c r="BJ182" s="649"/>
      <c r="BK182" s="650"/>
      <c r="BL182" s="650"/>
      <c r="BM182" s="388"/>
      <c r="BN182" s="388"/>
      <c r="BO182" s="565">
        <f t="shared" si="440"/>
        <v>0</v>
      </c>
      <c r="BP182" s="651"/>
      <c r="BQ182" s="649"/>
      <c r="BR182" s="652"/>
      <c r="BS182" s="653"/>
      <c r="BT182" s="652"/>
      <c r="BU182" s="678">
        <f t="shared" si="592"/>
        <v>0</v>
      </c>
      <c r="BV182" s="675">
        <f t="shared" si="593"/>
        <v>0</v>
      </c>
      <c r="BW182" s="646"/>
      <c r="BX182" s="654">
        <f t="shared" si="594"/>
        <v>0</v>
      </c>
      <c r="BY182" s="654">
        <f t="shared" si="595"/>
        <v>0</v>
      </c>
      <c r="BZ182" s="655">
        <f t="shared" si="596"/>
        <v>0</v>
      </c>
      <c r="CA182" s="655">
        <f t="shared" si="597"/>
        <v>0</v>
      </c>
      <c r="CC182" s="656">
        <f t="shared" si="598"/>
        <v>0</v>
      </c>
      <c r="CD182" s="657">
        <f t="shared" si="599"/>
        <v>0</v>
      </c>
      <c r="CE182" s="658"/>
      <c r="CF182" s="659">
        <f t="shared" si="600"/>
        <v>0</v>
      </c>
      <c r="CG182" s="660">
        <f t="shared" si="601"/>
        <v>0</v>
      </c>
      <c r="CJ182" s="661">
        <f t="shared" si="602"/>
        <v>0</v>
      </c>
      <c r="CK182" s="662">
        <f t="shared" si="603"/>
        <v>0</v>
      </c>
      <c r="CL182" s="663"/>
      <c r="CM182" s="664">
        <f t="shared" si="604"/>
        <v>0</v>
      </c>
      <c r="CN182" s="665">
        <f t="shared" si="605"/>
        <v>0</v>
      </c>
      <c r="CO182" s="663"/>
    </row>
    <row r="183" spans="1:93" s="647" customFormat="1" ht="30" customHeight="1" thickBot="1" x14ac:dyDescent="0.35">
      <c r="A183" s="729">
        <v>176</v>
      </c>
      <c r="B183" s="582"/>
      <c r="C183" s="623"/>
      <c r="D183" s="624"/>
      <c r="E183" s="624"/>
      <c r="F183" s="625"/>
      <c r="G183" s="626"/>
      <c r="H183" s="627">
        <v>0</v>
      </c>
      <c r="I183" s="588">
        <v>0</v>
      </c>
      <c r="J183" s="628"/>
      <c r="K183" s="629"/>
      <c r="L183" s="630">
        <v>1</v>
      </c>
      <c r="M183" s="631">
        <v>84343</v>
      </c>
      <c r="N183" s="632"/>
      <c r="O183" s="632">
        <f t="shared" si="579"/>
        <v>0</v>
      </c>
      <c r="P183" s="633"/>
      <c r="Q183" s="634"/>
      <c r="R183" s="634"/>
      <c r="S183" s="634"/>
      <c r="T183" s="634"/>
      <c r="U183" s="634"/>
      <c r="V183" s="634"/>
      <c r="W183" s="634"/>
      <c r="X183" s="634"/>
      <c r="Y183" s="557">
        <f t="shared" si="573"/>
        <v>0</v>
      </c>
      <c r="Z183" s="557">
        <f t="shared" si="574"/>
        <v>0</v>
      </c>
      <c r="AA183" s="557">
        <f t="shared" si="575"/>
        <v>0</v>
      </c>
      <c r="AB183" s="634"/>
      <c r="AC183" s="634"/>
      <c r="AD183" s="634"/>
      <c r="AE183" s="634"/>
      <c r="AF183" s="634"/>
      <c r="AG183" s="634"/>
      <c r="AH183" s="635"/>
      <c r="AI183" s="636">
        <f t="shared" si="580"/>
        <v>0</v>
      </c>
      <c r="AJ183" s="637">
        <f t="shared" si="581"/>
        <v>0</v>
      </c>
      <c r="AK183" s="638"/>
      <c r="AL183" s="639">
        <f t="shared" si="582"/>
        <v>0</v>
      </c>
      <c r="AM183" s="640"/>
      <c r="AN183" s="641">
        <f t="shared" si="583"/>
        <v>0</v>
      </c>
      <c r="AO183" s="642">
        <f t="shared" si="584"/>
        <v>0</v>
      </c>
      <c r="AP183" s="643">
        <f t="shared" si="585"/>
        <v>0</v>
      </c>
      <c r="AQ183" s="644">
        <f t="shared" si="586"/>
        <v>0</v>
      </c>
      <c r="AR183" s="644">
        <f t="shared" si="587"/>
        <v>0</v>
      </c>
      <c r="AS183" s="644">
        <f t="shared" si="588"/>
        <v>0</v>
      </c>
      <c r="AT183" s="644"/>
      <c r="AU183" s="645"/>
      <c r="AV183" s="644">
        <f t="shared" si="589"/>
        <v>0</v>
      </c>
      <c r="AW183" s="646"/>
      <c r="AX183" s="637">
        <f t="shared" si="590"/>
        <v>0</v>
      </c>
      <c r="AY183" s="637">
        <f t="shared" si="591"/>
        <v>0</v>
      </c>
      <c r="BA183" s="564">
        <v>1</v>
      </c>
      <c r="BB183" s="648"/>
      <c r="BC183" s="686">
        <f t="shared" si="576"/>
        <v>0</v>
      </c>
      <c r="BD183" s="687">
        <f t="shared" si="577"/>
        <v>0</v>
      </c>
      <c r="BE183" s="688">
        <f t="shared" si="578"/>
        <v>0</v>
      </c>
      <c r="BF183" s="731">
        <f t="shared" si="439"/>
        <v>-2500</v>
      </c>
      <c r="BG183" s="689"/>
      <c r="BH183" s="648"/>
      <c r="BI183" s="649"/>
      <c r="BJ183" s="649"/>
      <c r="BK183" s="650"/>
      <c r="BL183" s="650"/>
      <c r="BM183" s="388"/>
      <c r="BN183" s="388"/>
      <c r="BO183" s="565">
        <f t="shared" si="440"/>
        <v>0</v>
      </c>
      <c r="BP183" s="651"/>
      <c r="BQ183" s="649"/>
      <c r="BR183" s="652"/>
      <c r="BS183" s="653"/>
      <c r="BT183" s="652"/>
      <c r="BU183" s="678">
        <f t="shared" si="592"/>
        <v>0</v>
      </c>
      <c r="BV183" s="675">
        <f t="shared" si="593"/>
        <v>0</v>
      </c>
      <c r="BW183" s="646"/>
      <c r="BX183" s="654">
        <f t="shared" si="594"/>
        <v>0</v>
      </c>
      <c r="BY183" s="654">
        <f t="shared" si="595"/>
        <v>0</v>
      </c>
      <c r="BZ183" s="655">
        <f t="shared" si="596"/>
        <v>0</v>
      </c>
      <c r="CA183" s="655">
        <f t="shared" si="597"/>
        <v>0</v>
      </c>
      <c r="CC183" s="656">
        <f t="shared" si="598"/>
        <v>0</v>
      </c>
      <c r="CD183" s="657">
        <f t="shared" si="599"/>
        <v>0</v>
      </c>
      <c r="CE183" s="658"/>
      <c r="CF183" s="659">
        <f t="shared" si="600"/>
        <v>0</v>
      </c>
      <c r="CG183" s="660">
        <f t="shared" si="601"/>
        <v>0</v>
      </c>
      <c r="CJ183" s="661">
        <f t="shared" si="602"/>
        <v>0</v>
      </c>
      <c r="CK183" s="662">
        <f t="shared" si="603"/>
        <v>0</v>
      </c>
      <c r="CL183" s="663"/>
      <c r="CM183" s="664">
        <f t="shared" si="604"/>
        <v>0</v>
      </c>
      <c r="CN183" s="665">
        <f t="shared" si="605"/>
        <v>0</v>
      </c>
      <c r="CO183" s="663"/>
    </row>
    <row r="184" spans="1:93" s="647" customFormat="1" ht="30" customHeight="1" thickBot="1" x14ac:dyDescent="0.35">
      <c r="A184" s="729">
        <v>177</v>
      </c>
      <c r="B184" s="582"/>
      <c r="C184" s="623"/>
      <c r="D184" s="624"/>
      <c r="E184" s="624"/>
      <c r="F184" s="625"/>
      <c r="G184" s="626"/>
      <c r="H184" s="627">
        <v>0</v>
      </c>
      <c r="I184" s="588">
        <v>0</v>
      </c>
      <c r="J184" s="628"/>
      <c r="K184" s="629"/>
      <c r="L184" s="630">
        <v>1</v>
      </c>
      <c r="M184" s="631">
        <v>84343</v>
      </c>
      <c r="N184" s="632"/>
      <c r="O184" s="632">
        <f t="shared" si="579"/>
        <v>0</v>
      </c>
      <c r="P184" s="633"/>
      <c r="Q184" s="634"/>
      <c r="R184" s="634"/>
      <c r="S184" s="634"/>
      <c r="T184" s="634"/>
      <c r="U184" s="634"/>
      <c r="V184" s="634"/>
      <c r="W184" s="634"/>
      <c r="X184" s="634"/>
      <c r="Y184" s="557">
        <f t="shared" si="573"/>
        <v>0</v>
      </c>
      <c r="Z184" s="557">
        <f t="shared" si="574"/>
        <v>0</v>
      </c>
      <c r="AA184" s="557">
        <f t="shared" si="575"/>
        <v>0</v>
      </c>
      <c r="AB184" s="634"/>
      <c r="AC184" s="634"/>
      <c r="AD184" s="634"/>
      <c r="AE184" s="634"/>
      <c r="AF184" s="634"/>
      <c r="AG184" s="634"/>
      <c r="AH184" s="635"/>
      <c r="AI184" s="636">
        <f t="shared" si="580"/>
        <v>0</v>
      </c>
      <c r="AJ184" s="637">
        <f t="shared" si="581"/>
        <v>0</v>
      </c>
      <c r="AK184" s="638"/>
      <c r="AL184" s="639">
        <f t="shared" si="582"/>
        <v>0</v>
      </c>
      <c r="AM184" s="640"/>
      <c r="AN184" s="641">
        <f t="shared" si="583"/>
        <v>0</v>
      </c>
      <c r="AO184" s="642">
        <f t="shared" si="584"/>
        <v>0</v>
      </c>
      <c r="AP184" s="643">
        <f t="shared" si="585"/>
        <v>0</v>
      </c>
      <c r="AQ184" s="644">
        <f t="shared" si="586"/>
        <v>0</v>
      </c>
      <c r="AR184" s="644">
        <f t="shared" si="587"/>
        <v>0</v>
      </c>
      <c r="AS184" s="644">
        <f t="shared" si="588"/>
        <v>0</v>
      </c>
      <c r="AT184" s="644"/>
      <c r="AU184" s="645"/>
      <c r="AV184" s="644">
        <f t="shared" si="589"/>
        <v>0</v>
      </c>
      <c r="AW184" s="646"/>
      <c r="AX184" s="637">
        <f t="shared" si="590"/>
        <v>0</v>
      </c>
      <c r="AY184" s="637">
        <f t="shared" si="591"/>
        <v>0</v>
      </c>
      <c r="BA184" s="564">
        <v>1</v>
      </c>
      <c r="BB184" s="648"/>
      <c r="BC184" s="686">
        <f t="shared" si="576"/>
        <v>0</v>
      </c>
      <c r="BD184" s="687">
        <f t="shared" si="577"/>
        <v>0</v>
      </c>
      <c r="BE184" s="688">
        <f t="shared" si="578"/>
        <v>0</v>
      </c>
      <c r="BF184" s="731">
        <f t="shared" si="439"/>
        <v>-2500</v>
      </c>
      <c r="BG184" s="689"/>
      <c r="BH184" s="648"/>
      <c r="BI184" s="649"/>
      <c r="BJ184" s="649"/>
      <c r="BK184" s="650"/>
      <c r="BL184" s="650"/>
      <c r="BM184" s="388"/>
      <c r="BN184" s="388"/>
      <c r="BO184" s="565">
        <f t="shared" si="440"/>
        <v>0</v>
      </c>
      <c r="BP184" s="651"/>
      <c r="BQ184" s="649"/>
      <c r="BR184" s="652"/>
      <c r="BS184" s="653"/>
      <c r="BT184" s="652"/>
      <c r="BU184" s="678">
        <f t="shared" si="592"/>
        <v>0</v>
      </c>
      <c r="BV184" s="675">
        <f t="shared" si="593"/>
        <v>0</v>
      </c>
      <c r="BW184" s="646"/>
      <c r="BX184" s="654">
        <f t="shared" si="594"/>
        <v>0</v>
      </c>
      <c r="BY184" s="654">
        <f t="shared" si="595"/>
        <v>0</v>
      </c>
      <c r="BZ184" s="655">
        <f t="shared" si="596"/>
        <v>0</v>
      </c>
      <c r="CA184" s="655">
        <f t="shared" si="597"/>
        <v>0</v>
      </c>
      <c r="CC184" s="656">
        <f t="shared" si="598"/>
        <v>0</v>
      </c>
      <c r="CD184" s="657">
        <f t="shared" si="599"/>
        <v>0</v>
      </c>
      <c r="CE184" s="658"/>
      <c r="CF184" s="659">
        <f t="shared" si="600"/>
        <v>0</v>
      </c>
      <c r="CG184" s="660">
        <f t="shared" si="601"/>
        <v>0</v>
      </c>
      <c r="CJ184" s="661">
        <f t="shared" si="602"/>
        <v>0</v>
      </c>
      <c r="CK184" s="662">
        <f t="shared" si="603"/>
        <v>0</v>
      </c>
      <c r="CL184" s="663"/>
      <c r="CM184" s="664">
        <f t="shared" si="604"/>
        <v>0</v>
      </c>
      <c r="CN184" s="665">
        <f t="shared" si="605"/>
        <v>0</v>
      </c>
      <c r="CO184" s="663"/>
    </row>
    <row r="185" spans="1:93" s="647" customFormat="1" ht="30" customHeight="1" thickBot="1" x14ac:dyDescent="0.35">
      <c r="A185" s="729">
        <v>178</v>
      </c>
      <c r="B185" s="582"/>
      <c r="C185" s="623"/>
      <c r="D185" s="624"/>
      <c r="E185" s="624"/>
      <c r="F185" s="625"/>
      <c r="G185" s="626"/>
      <c r="H185" s="627">
        <v>0</v>
      </c>
      <c r="I185" s="588">
        <v>0</v>
      </c>
      <c r="J185" s="628"/>
      <c r="K185" s="629"/>
      <c r="L185" s="630">
        <v>1</v>
      </c>
      <c r="M185" s="631">
        <v>84343</v>
      </c>
      <c r="N185" s="632"/>
      <c r="O185" s="632">
        <f t="shared" si="579"/>
        <v>0</v>
      </c>
      <c r="P185" s="633"/>
      <c r="Q185" s="634"/>
      <c r="R185" s="634"/>
      <c r="S185" s="634"/>
      <c r="T185" s="634"/>
      <c r="U185" s="634"/>
      <c r="V185" s="634"/>
      <c r="W185" s="634"/>
      <c r="X185" s="634"/>
      <c r="Y185" s="557">
        <f t="shared" si="573"/>
        <v>0</v>
      </c>
      <c r="Z185" s="557">
        <f t="shared" si="574"/>
        <v>0</v>
      </c>
      <c r="AA185" s="557">
        <f t="shared" si="575"/>
        <v>0</v>
      </c>
      <c r="AB185" s="634"/>
      <c r="AC185" s="634"/>
      <c r="AD185" s="634"/>
      <c r="AE185" s="634"/>
      <c r="AF185" s="634"/>
      <c r="AG185" s="634"/>
      <c r="AH185" s="635"/>
      <c r="AI185" s="636">
        <f t="shared" si="580"/>
        <v>0</v>
      </c>
      <c r="AJ185" s="637">
        <f t="shared" si="581"/>
        <v>0</v>
      </c>
      <c r="AK185" s="638"/>
      <c r="AL185" s="639">
        <f t="shared" si="582"/>
        <v>0</v>
      </c>
      <c r="AM185" s="640"/>
      <c r="AN185" s="641">
        <f t="shared" si="583"/>
        <v>0</v>
      </c>
      <c r="AO185" s="642">
        <f t="shared" si="584"/>
        <v>0</v>
      </c>
      <c r="AP185" s="643">
        <f t="shared" si="585"/>
        <v>0</v>
      </c>
      <c r="AQ185" s="644">
        <f t="shared" si="586"/>
        <v>0</v>
      </c>
      <c r="AR185" s="644">
        <f t="shared" si="587"/>
        <v>0</v>
      </c>
      <c r="AS185" s="644">
        <f t="shared" si="588"/>
        <v>0</v>
      </c>
      <c r="AT185" s="644"/>
      <c r="AU185" s="645"/>
      <c r="AV185" s="644">
        <f t="shared" si="589"/>
        <v>0</v>
      </c>
      <c r="AW185" s="646"/>
      <c r="AX185" s="637">
        <f t="shared" si="590"/>
        <v>0</v>
      </c>
      <c r="AY185" s="637">
        <f t="shared" si="591"/>
        <v>0</v>
      </c>
      <c r="BA185" s="564">
        <v>1</v>
      </c>
      <c r="BB185" s="648"/>
      <c r="BC185" s="686">
        <f t="shared" si="576"/>
        <v>0</v>
      </c>
      <c r="BD185" s="687">
        <f t="shared" si="577"/>
        <v>0</v>
      </c>
      <c r="BE185" s="688">
        <f t="shared" si="578"/>
        <v>0</v>
      </c>
      <c r="BF185" s="731">
        <f t="shared" si="439"/>
        <v>-2500</v>
      </c>
      <c r="BG185" s="689"/>
      <c r="BH185" s="648"/>
      <c r="BI185" s="649"/>
      <c r="BJ185" s="649"/>
      <c r="BK185" s="650"/>
      <c r="BL185" s="650"/>
      <c r="BM185" s="388"/>
      <c r="BN185" s="388"/>
      <c r="BO185" s="565">
        <f t="shared" si="440"/>
        <v>0</v>
      </c>
      <c r="BP185" s="651"/>
      <c r="BQ185" s="649"/>
      <c r="BR185" s="652"/>
      <c r="BS185" s="653"/>
      <c r="BT185" s="652"/>
      <c r="BU185" s="678">
        <f t="shared" si="592"/>
        <v>0</v>
      </c>
      <c r="BV185" s="675">
        <f t="shared" si="593"/>
        <v>0</v>
      </c>
      <c r="BW185" s="646"/>
      <c r="BX185" s="654">
        <f t="shared" si="594"/>
        <v>0</v>
      </c>
      <c r="BY185" s="654">
        <f t="shared" si="595"/>
        <v>0</v>
      </c>
      <c r="BZ185" s="655">
        <f t="shared" si="596"/>
        <v>0</v>
      </c>
      <c r="CA185" s="655">
        <f t="shared" si="597"/>
        <v>0</v>
      </c>
      <c r="CC185" s="656">
        <f t="shared" si="598"/>
        <v>0</v>
      </c>
      <c r="CD185" s="657">
        <f t="shared" si="599"/>
        <v>0</v>
      </c>
      <c r="CE185" s="658"/>
      <c r="CF185" s="659">
        <f t="shared" si="600"/>
        <v>0</v>
      </c>
      <c r="CG185" s="660">
        <f t="shared" si="601"/>
        <v>0</v>
      </c>
      <c r="CJ185" s="661">
        <f t="shared" si="602"/>
        <v>0</v>
      </c>
      <c r="CK185" s="662">
        <f t="shared" si="603"/>
        <v>0</v>
      </c>
      <c r="CL185" s="663"/>
      <c r="CM185" s="664">
        <f t="shared" si="604"/>
        <v>0</v>
      </c>
      <c r="CN185" s="665">
        <f t="shared" si="605"/>
        <v>0</v>
      </c>
      <c r="CO185" s="663"/>
    </row>
    <row r="186" spans="1:93" s="647" customFormat="1" ht="30" customHeight="1" thickBot="1" x14ac:dyDescent="0.35">
      <c r="A186" s="729">
        <v>179</v>
      </c>
      <c r="B186" s="582"/>
      <c r="C186" s="623"/>
      <c r="D186" s="624"/>
      <c r="E186" s="624"/>
      <c r="F186" s="625"/>
      <c r="G186" s="626"/>
      <c r="H186" s="627">
        <v>0</v>
      </c>
      <c r="I186" s="588">
        <v>0</v>
      </c>
      <c r="J186" s="628"/>
      <c r="K186" s="629"/>
      <c r="L186" s="630">
        <v>1</v>
      </c>
      <c r="M186" s="631">
        <v>84343</v>
      </c>
      <c r="N186" s="632"/>
      <c r="O186" s="632">
        <f t="shared" si="579"/>
        <v>0</v>
      </c>
      <c r="P186" s="633"/>
      <c r="Q186" s="634"/>
      <c r="R186" s="634"/>
      <c r="S186" s="634"/>
      <c r="T186" s="634"/>
      <c r="U186" s="634"/>
      <c r="V186" s="634"/>
      <c r="W186" s="634"/>
      <c r="X186" s="634"/>
      <c r="Y186" s="557">
        <f t="shared" si="573"/>
        <v>0</v>
      </c>
      <c r="Z186" s="557">
        <f t="shared" si="574"/>
        <v>0</v>
      </c>
      <c r="AA186" s="557">
        <f t="shared" si="575"/>
        <v>0</v>
      </c>
      <c r="AB186" s="634"/>
      <c r="AC186" s="634"/>
      <c r="AD186" s="634"/>
      <c r="AE186" s="634"/>
      <c r="AF186" s="634"/>
      <c r="AG186" s="634"/>
      <c r="AH186" s="635"/>
      <c r="AI186" s="636">
        <f t="shared" si="580"/>
        <v>0</v>
      </c>
      <c r="AJ186" s="637">
        <f t="shared" si="581"/>
        <v>0</v>
      </c>
      <c r="AK186" s="638"/>
      <c r="AL186" s="639">
        <f t="shared" si="582"/>
        <v>0</v>
      </c>
      <c r="AM186" s="640"/>
      <c r="AN186" s="641">
        <f t="shared" si="583"/>
        <v>0</v>
      </c>
      <c r="AO186" s="642">
        <f t="shared" si="584"/>
        <v>0</v>
      </c>
      <c r="AP186" s="643">
        <f t="shared" si="585"/>
        <v>0</v>
      </c>
      <c r="AQ186" s="644">
        <f t="shared" si="586"/>
        <v>0</v>
      </c>
      <c r="AR186" s="644">
        <f t="shared" si="587"/>
        <v>0</v>
      </c>
      <c r="AS186" s="644">
        <f t="shared" si="588"/>
        <v>0</v>
      </c>
      <c r="AT186" s="644"/>
      <c r="AU186" s="645"/>
      <c r="AV186" s="644">
        <f t="shared" si="589"/>
        <v>0</v>
      </c>
      <c r="AW186" s="646"/>
      <c r="AX186" s="637">
        <f t="shared" si="590"/>
        <v>0</v>
      </c>
      <c r="AY186" s="637">
        <f t="shared" si="591"/>
        <v>0</v>
      </c>
      <c r="BA186" s="564">
        <v>1</v>
      </c>
      <c r="BB186" s="648"/>
      <c r="BC186" s="686">
        <f t="shared" si="576"/>
        <v>0</v>
      </c>
      <c r="BD186" s="687">
        <f t="shared" si="577"/>
        <v>0</v>
      </c>
      <c r="BE186" s="688">
        <f t="shared" si="578"/>
        <v>0</v>
      </c>
      <c r="BF186" s="731">
        <f t="shared" si="439"/>
        <v>-2500</v>
      </c>
      <c r="BG186" s="689"/>
      <c r="BH186" s="648"/>
      <c r="BI186" s="649"/>
      <c r="BJ186" s="649"/>
      <c r="BK186" s="650"/>
      <c r="BL186" s="650"/>
      <c r="BM186" s="388"/>
      <c r="BN186" s="388"/>
      <c r="BO186" s="565">
        <f t="shared" si="440"/>
        <v>0</v>
      </c>
      <c r="BP186" s="651"/>
      <c r="BQ186" s="649"/>
      <c r="BR186" s="652"/>
      <c r="BS186" s="653"/>
      <c r="BT186" s="652"/>
      <c r="BU186" s="678">
        <f t="shared" si="592"/>
        <v>0</v>
      </c>
      <c r="BV186" s="675">
        <f t="shared" si="593"/>
        <v>0</v>
      </c>
      <c r="BW186" s="646"/>
      <c r="BX186" s="654">
        <f t="shared" si="594"/>
        <v>0</v>
      </c>
      <c r="BY186" s="654">
        <f t="shared" si="595"/>
        <v>0</v>
      </c>
      <c r="BZ186" s="655">
        <f t="shared" si="596"/>
        <v>0</v>
      </c>
      <c r="CA186" s="655">
        <f t="shared" si="597"/>
        <v>0</v>
      </c>
      <c r="CC186" s="656">
        <f t="shared" si="598"/>
        <v>0</v>
      </c>
      <c r="CD186" s="657">
        <f t="shared" si="599"/>
        <v>0</v>
      </c>
      <c r="CE186" s="658"/>
      <c r="CF186" s="659">
        <f t="shared" si="600"/>
        <v>0</v>
      </c>
      <c r="CG186" s="660">
        <f t="shared" si="601"/>
        <v>0</v>
      </c>
      <c r="CJ186" s="661">
        <f t="shared" si="602"/>
        <v>0</v>
      </c>
      <c r="CK186" s="662">
        <f t="shared" si="603"/>
        <v>0</v>
      </c>
      <c r="CL186" s="663"/>
      <c r="CM186" s="664">
        <f t="shared" si="604"/>
        <v>0</v>
      </c>
      <c r="CN186" s="665">
        <f t="shared" si="605"/>
        <v>0</v>
      </c>
      <c r="CO186" s="663"/>
    </row>
    <row r="187" spans="1:93" s="647" customFormat="1" ht="30" customHeight="1" thickBot="1" x14ac:dyDescent="0.35">
      <c r="A187" s="729">
        <v>180</v>
      </c>
      <c r="B187" s="582"/>
      <c r="C187" s="623"/>
      <c r="D187" s="624"/>
      <c r="E187" s="624"/>
      <c r="F187" s="625"/>
      <c r="G187" s="626"/>
      <c r="H187" s="627">
        <v>0</v>
      </c>
      <c r="I187" s="588">
        <v>0</v>
      </c>
      <c r="J187" s="628"/>
      <c r="K187" s="629"/>
      <c r="L187" s="630">
        <v>1</v>
      </c>
      <c r="M187" s="631">
        <v>84343</v>
      </c>
      <c r="N187" s="632"/>
      <c r="O187" s="632">
        <f>N187/655.957</f>
        <v>0</v>
      </c>
      <c r="P187" s="633"/>
      <c r="Q187" s="634"/>
      <c r="R187" s="634"/>
      <c r="S187" s="634"/>
      <c r="T187" s="634"/>
      <c r="U187" s="634"/>
      <c r="V187" s="634"/>
      <c r="W187" s="634"/>
      <c r="X187" s="634"/>
      <c r="Y187" s="557">
        <f t="shared" si="573"/>
        <v>0</v>
      </c>
      <c r="Z187" s="557">
        <f t="shared" si="574"/>
        <v>0</v>
      </c>
      <c r="AA187" s="557">
        <f t="shared" si="575"/>
        <v>0</v>
      </c>
      <c r="AB187" s="634"/>
      <c r="AC187" s="634"/>
      <c r="AD187" s="634"/>
      <c r="AE187" s="634"/>
      <c r="AF187" s="634"/>
      <c r="AG187" s="634"/>
      <c r="AH187" s="635"/>
      <c r="AI187" s="636">
        <f>SUM(N187,Q187:AG187)*L187</f>
        <v>0</v>
      </c>
      <c r="AJ187" s="637">
        <f>AI187/655.957</f>
        <v>0</v>
      </c>
      <c r="AK187" s="638"/>
      <c r="AL187" s="639">
        <f>IF(AI187&gt;1200000,48000,AI187*0.04)</f>
        <v>0</v>
      </c>
      <c r="AM187" s="640"/>
      <c r="AN187" s="641">
        <f>IF(AI187&gt;1200000,96000,AI187*0.08)</f>
        <v>0</v>
      </c>
      <c r="AO187" s="642">
        <f>IF(AI187&gt;600000,600000*12.28%,AI187*12.28%)</f>
        <v>0</v>
      </c>
      <c r="AP187" s="643">
        <f>IF(AI187&gt;600000,600000*2.25%,AI187*2.25%)*0</f>
        <v>0</v>
      </c>
      <c r="AQ187" s="644">
        <f>AI187*4.5%</f>
        <v>0</v>
      </c>
      <c r="AR187" s="644">
        <f>AI187*3%</f>
        <v>0</v>
      </c>
      <c r="AS187" s="644">
        <f>AI187*10%*0</f>
        <v>0</v>
      </c>
      <c r="AT187" s="644"/>
      <c r="AU187" s="645"/>
      <c r="AV187" s="644">
        <f>SUM(AN187:AU187)</f>
        <v>0</v>
      </c>
      <c r="AW187" s="646"/>
      <c r="AX187" s="637">
        <f>AI187-AL187</f>
        <v>0</v>
      </c>
      <c r="AY187" s="637">
        <f>BC187/655.957</f>
        <v>0</v>
      </c>
      <c r="BA187" s="564">
        <v>1</v>
      </c>
      <c r="BB187" s="648"/>
      <c r="BC187" s="686">
        <f t="shared" si="576"/>
        <v>0</v>
      </c>
      <c r="BD187" s="687">
        <f t="shared" si="577"/>
        <v>0</v>
      </c>
      <c r="BE187" s="688">
        <f t="shared" si="578"/>
        <v>0</v>
      </c>
      <c r="BF187" s="731">
        <f t="shared" si="439"/>
        <v>-2500</v>
      </c>
      <c r="BG187" s="689"/>
      <c r="BH187" s="648"/>
      <c r="BI187" s="649"/>
      <c r="BJ187" s="649"/>
      <c r="BK187" s="650"/>
      <c r="BL187" s="650"/>
      <c r="BM187" s="388"/>
      <c r="BN187" s="388"/>
      <c r="BO187" s="565">
        <f t="shared" si="440"/>
        <v>0</v>
      </c>
      <c r="BP187" s="651"/>
      <c r="BQ187" s="649"/>
      <c r="BR187" s="652"/>
      <c r="BS187" s="653"/>
      <c r="BT187" s="652"/>
      <c r="BU187" s="678">
        <f>AX187-BE187+SUM(BI187:BQ187)-BS187-BG187</f>
        <v>0</v>
      </c>
      <c r="BV187" s="675">
        <f>+BU187/655.957</f>
        <v>0</v>
      </c>
      <c r="BW187" s="646"/>
      <c r="BX187" s="654">
        <f t="shared" si="594"/>
        <v>0</v>
      </c>
      <c r="BY187" s="654">
        <f>+BX187/655.957</f>
        <v>0</v>
      </c>
      <c r="BZ187" s="655">
        <f>(BX187/12)+BU187</f>
        <v>0</v>
      </c>
      <c r="CA187" s="655">
        <f>+BZ187/655.957</f>
        <v>0</v>
      </c>
      <c r="CC187" s="656">
        <f>((N187*13/12)*35%)/12</f>
        <v>0</v>
      </c>
      <c r="CD187" s="657">
        <f>+CC187/655.957</f>
        <v>0</v>
      </c>
      <c r="CE187" s="658"/>
      <c r="CF187" s="659">
        <f>AI187*0.02</f>
        <v>0</v>
      </c>
      <c r="CG187" s="660">
        <f>CF187/655.957</f>
        <v>0</v>
      </c>
      <c r="CJ187" s="661">
        <f>(AI187+AV187+CC187+CF187)*(13/12)+SUM(BI187:BQ187)</f>
        <v>0</v>
      </c>
      <c r="CK187" s="662">
        <f>CJ187/655.957</f>
        <v>0</v>
      </c>
      <c r="CL187" s="663"/>
      <c r="CM187" s="664">
        <f>CJ187*12</f>
        <v>0</v>
      </c>
      <c r="CN187" s="665">
        <f>CM187/655.957</f>
        <v>0</v>
      </c>
      <c r="CO187" s="663"/>
    </row>
    <row r="188" spans="1:93" s="434" customFormat="1" ht="30" customHeight="1" thickBot="1" x14ac:dyDescent="0.35">
      <c r="A188" s="547">
        <v>181</v>
      </c>
      <c r="B188" s="548"/>
      <c r="C188" s="549"/>
      <c r="D188" s="550"/>
      <c r="E188" s="550"/>
      <c r="F188" s="551"/>
      <c r="G188" s="437"/>
      <c r="H188" s="588">
        <v>0</v>
      </c>
      <c r="I188" s="588">
        <v>0</v>
      </c>
      <c r="J188" s="552"/>
      <c r="K188" s="553"/>
      <c r="L188" s="591">
        <v>1</v>
      </c>
      <c r="M188" s="554"/>
      <c r="N188" s="555"/>
      <c r="O188" s="555">
        <f>N188/655.957</f>
        <v>0</v>
      </c>
      <c r="P188" s="556"/>
      <c r="Q188" s="557"/>
      <c r="R188" s="557"/>
      <c r="S188" s="557"/>
      <c r="T188" s="557"/>
      <c r="U188" s="557"/>
      <c r="V188" s="557"/>
      <c r="W188" s="557"/>
      <c r="X188" s="557"/>
      <c r="Y188" s="557">
        <f>((N188+AB188)*10%)*0</f>
        <v>0</v>
      </c>
      <c r="Z188" s="557">
        <f>((O188+AC188)*25%)*0</f>
        <v>0</v>
      </c>
      <c r="AA188" s="557">
        <f>((P188+AD188)*50%)*0</f>
        <v>0</v>
      </c>
      <c r="AB188" s="557"/>
      <c r="AC188" s="557"/>
      <c r="AD188" s="557"/>
      <c r="AE188" s="557"/>
      <c r="AF188" s="557"/>
      <c r="AG188" s="557"/>
      <c r="AH188" s="558"/>
      <c r="AI188" s="559">
        <f>SUM(N188,Q188:AG188)*L188</f>
        <v>0</v>
      </c>
      <c r="AJ188" s="560">
        <f>AI188/655.957</f>
        <v>0</v>
      </c>
      <c r="AK188" s="561"/>
      <c r="AL188" s="545">
        <f>IF(AI188&gt;1200000,48000,AI188*0.04)</f>
        <v>0</v>
      </c>
      <c r="AM188" s="667"/>
      <c r="AN188" s="546">
        <f>IF(AI188&gt;1200000,96000,AI188*0.08)</f>
        <v>0</v>
      </c>
      <c r="AO188" s="562">
        <f>IF(AI188&gt;600000,600000*12.28%,AI188*12.28%)</f>
        <v>0</v>
      </c>
      <c r="AP188" s="562">
        <f>IF(AI188&gt;600000,600000*2.25%,AI188*2.25%)*0</f>
        <v>0</v>
      </c>
      <c r="AQ188" s="563">
        <f>AI188*4.5%</f>
        <v>0</v>
      </c>
      <c r="AR188" s="563">
        <f>AI188*3%</f>
        <v>0</v>
      </c>
      <c r="AS188" s="563">
        <f>AI188*10%*0</f>
        <v>0</v>
      </c>
      <c r="AT188" s="563"/>
      <c r="AU188" s="668"/>
      <c r="AV188" s="563">
        <f>SUM(AN188:AU188)</f>
        <v>0</v>
      </c>
      <c r="AW188" s="446"/>
      <c r="AX188" s="560">
        <f>AI188-AL188</f>
        <v>0</v>
      </c>
      <c r="AY188" s="560">
        <f>BC188/655.957</f>
        <v>0</v>
      </c>
      <c r="BA188" s="564">
        <v>1</v>
      </c>
      <c r="BB188" s="679"/>
      <c r="BC188" s="680">
        <f>((AI188*12)-(AL188*12))*80%</f>
        <v>0</v>
      </c>
      <c r="BD188" s="681">
        <f>BC188/BA188</f>
        <v>0</v>
      </c>
      <c r="BE188" s="682">
        <f>(IF(BD188&lt;464000,BA188*0.01*BD188,IF(BD188&lt;1000000,(4640+(BD188-464000)*0.1)*BA188,IF(BD188&lt;3000000,(4640+53600+(BD188-1000000)*0.25)*BA188,(4640+53600+500000+(BD188-3000000)*0.4)*BA188))))/12</f>
        <v>0</v>
      </c>
      <c r="BF188" s="731">
        <f t="shared" si="439"/>
        <v>-2500</v>
      </c>
      <c r="BG188" s="683"/>
      <c r="BH188" s="669"/>
      <c r="BI188" s="565"/>
      <c r="BJ188" s="388"/>
      <c r="BK188" s="607"/>
      <c r="BL188" s="388"/>
      <c r="BM188" s="388"/>
      <c r="BN188" s="388"/>
      <c r="BO188" s="565">
        <f t="shared" si="440"/>
        <v>0</v>
      </c>
      <c r="BP188" s="565"/>
      <c r="BQ188" s="565"/>
      <c r="BR188" s="670"/>
      <c r="BS188" s="583"/>
      <c r="BT188" s="671"/>
      <c r="BU188" s="676">
        <f>AX188-BE188+SUM(BI188:BQ188)-BS188-BG188</f>
        <v>0</v>
      </c>
      <c r="BV188" s="673">
        <f>+BU188/655.957</f>
        <v>0</v>
      </c>
      <c r="BW188" s="672"/>
      <c r="BX188" s="567">
        <f>(AI188-BI188-BJ188-BK188-BO188-BP188-BQ188)/12</f>
        <v>0</v>
      </c>
      <c r="BY188" s="567">
        <f>+BX188/655.957</f>
        <v>0</v>
      </c>
      <c r="BZ188" s="566">
        <f>(BX188/12)+BU188</f>
        <v>0</v>
      </c>
      <c r="CA188" s="566">
        <f>+BZ188/655.957</f>
        <v>0</v>
      </c>
      <c r="CC188" s="568">
        <f>((N188*13/12)*35%)/12</f>
        <v>0</v>
      </c>
      <c r="CD188" s="569">
        <f>+CC188/655.957</f>
        <v>0</v>
      </c>
      <c r="CE188" s="447"/>
      <c r="CF188" s="570">
        <f>AI188*0.02</f>
        <v>0</v>
      </c>
      <c r="CG188" s="571">
        <f>CF188/655.957</f>
        <v>0</v>
      </c>
      <c r="CJ188" s="572">
        <f>(AI188+AV188+CC188+CF188)*(13/12)+SUM(BI188:BQ188)</f>
        <v>0</v>
      </c>
      <c r="CK188" s="573">
        <f>CJ188/655.957</f>
        <v>0</v>
      </c>
      <c r="CL188" s="443"/>
      <c r="CM188" s="574">
        <f>CJ188*12</f>
        <v>0</v>
      </c>
      <c r="CN188" s="575">
        <f>CM188/655.957</f>
        <v>0</v>
      </c>
      <c r="CO188" s="443"/>
    </row>
    <row r="189" spans="1:93" s="387" customFormat="1" ht="30" customHeight="1" thickBot="1" x14ac:dyDescent="0.35">
      <c r="A189" s="547">
        <v>182</v>
      </c>
      <c r="B189" s="548"/>
      <c r="C189" s="584"/>
      <c r="D189" s="585"/>
      <c r="E189" s="585"/>
      <c r="F189" s="586"/>
      <c r="G189" s="587"/>
      <c r="H189" s="588">
        <v>0</v>
      </c>
      <c r="I189" s="588">
        <v>0</v>
      </c>
      <c r="J189" s="589"/>
      <c r="K189" s="590"/>
      <c r="L189" s="591">
        <v>1</v>
      </c>
      <c r="M189" s="592"/>
      <c r="N189" s="593"/>
      <c r="O189" s="593">
        <f>N189/655.957</f>
        <v>0</v>
      </c>
      <c r="P189" s="594"/>
      <c r="Q189" s="595"/>
      <c r="R189" s="595"/>
      <c r="S189" s="595"/>
      <c r="T189" s="595"/>
      <c r="U189" s="595"/>
      <c r="V189" s="595"/>
      <c r="W189" s="595"/>
      <c r="X189" s="595"/>
      <c r="Y189" s="557">
        <f t="shared" ref="Y189:Y198" si="606">((N189+AB189)*10%)*0</f>
        <v>0</v>
      </c>
      <c r="Z189" s="557">
        <f t="shared" ref="Z189:Z198" si="607">((O189+AC189)*25%)*0</f>
        <v>0</v>
      </c>
      <c r="AA189" s="557">
        <f t="shared" ref="AA189:AA198" si="608">((P189+AD189)*50%)*0</f>
        <v>0</v>
      </c>
      <c r="AB189" s="595"/>
      <c r="AC189" s="595"/>
      <c r="AD189" s="595"/>
      <c r="AE189" s="595"/>
      <c r="AF189" s="595"/>
      <c r="AG189" s="595"/>
      <c r="AH189" s="596"/>
      <c r="AI189" s="597">
        <f>SUM(N189,Q189:AG189)*L189</f>
        <v>0</v>
      </c>
      <c r="AJ189" s="598">
        <f>AI189/655.957</f>
        <v>0</v>
      </c>
      <c r="AK189" s="599"/>
      <c r="AL189" s="545">
        <f>IF(AI189&gt;1200000,48000,AI189*0.04)</f>
        <v>0</v>
      </c>
      <c r="AM189" s="600"/>
      <c r="AN189" s="546">
        <f>IF(AI189&gt;1200000,96000,AI189*0.08)</f>
        <v>0</v>
      </c>
      <c r="AO189" s="601">
        <f>IF(AI189&gt;600000,600000*12.28%,AI189*12.28%)</f>
        <v>0</v>
      </c>
      <c r="AP189" s="602">
        <f>IF(AI189&gt;600000,600000*2.25%,AI189*2.25%)*0</f>
        <v>0</v>
      </c>
      <c r="AQ189" s="603">
        <f>AI189*4.5%</f>
        <v>0</v>
      </c>
      <c r="AR189" s="603">
        <f>AI189*3%</f>
        <v>0</v>
      </c>
      <c r="AS189" s="603">
        <f>AI189*10%*0</f>
        <v>0</v>
      </c>
      <c r="AT189" s="603"/>
      <c r="AU189" s="604"/>
      <c r="AV189" s="603">
        <f>SUM(AN189:AU189)</f>
        <v>0</v>
      </c>
      <c r="AW189" s="605"/>
      <c r="AX189" s="598">
        <f>AI189-AL189</f>
        <v>0</v>
      </c>
      <c r="AY189" s="598">
        <f>BC189/655.957</f>
        <v>0</v>
      </c>
      <c r="BA189" s="564">
        <v>1</v>
      </c>
      <c r="BB189" s="606"/>
      <c r="BC189" s="684">
        <f t="shared" ref="BC189:BC198" si="609">((AI189*12)-(AL189*12))*80%</f>
        <v>0</v>
      </c>
      <c r="BD189" s="666">
        <f t="shared" ref="BD189:BD198" si="610">BC189/BA189</f>
        <v>0</v>
      </c>
      <c r="BE189" s="546">
        <f t="shared" ref="BE189:BE198" si="611">(IF(BD189&lt;464000,BA189*0.01*BD189,IF(BD189&lt;1000000,(4640+(BD189-464000)*0.1)*BA189,IF(BD189&lt;3000000,(4640+53600+(BD189-1000000)*0.25)*BA189,(4640+53600+500000+(BD189-3000000)*0.4)*BA189))))/12</f>
        <v>0</v>
      </c>
      <c r="BF189" s="731">
        <f t="shared" si="439"/>
        <v>-2500</v>
      </c>
      <c r="BG189" s="685"/>
      <c r="BH189" s="606"/>
      <c r="BI189" s="388"/>
      <c r="BJ189" s="388"/>
      <c r="BK189" s="607"/>
      <c r="BL189" s="607"/>
      <c r="BM189" s="388"/>
      <c r="BN189" s="388"/>
      <c r="BO189" s="565">
        <f t="shared" si="440"/>
        <v>0</v>
      </c>
      <c r="BP189" s="608"/>
      <c r="BQ189" s="388"/>
      <c r="BR189" s="609"/>
      <c r="BS189" s="610"/>
      <c r="BT189" s="609"/>
      <c r="BU189" s="677">
        <f>AX189-BE189+SUM(BI189:BQ189)-BS189-BG189</f>
        <v>0</v>
      </c>
      <c r="BV189" s="674">
        <f>+BU189/655.957</f>
        <v>0</v>
      </c>
      <c r="BW189" s="605"/>
      <c r="BX189" s="611">
        <f>(AI189-BI189-BJ189-BK189-BG425-BP189-BQ189)/12</f>
        <v>0</v>
      </c>
      <c r="BY189" s="611">
        <f>+BX189/655.957</f>
        <v>0</v>
      </c>
      <c r="BZ189" s="612">
        <f>(BX189/12)+BU189</f>
        <v>0</v>
      </c>
      <c r="CA189" s="612">
        <f>+BZ189/655.957</f>
        <v>0</v>
      </c>
      <c r="CC189" s="613">
        <f>((N189*13/12)*35%)/12</f>
        <v>0</v>
      </c>
      <c r="CD189" s="614">
        <f>+CC189/655.957</f>
        <v>0</v>
      </c>
      <c r="CE189" s="615"/>
      <c r="CF189" s="616">
        <f>AI189*0.02</f>
        <v>0</v>
      </c>
      <c r="CG189" s="617">
        <f>CF189/655.957</f>
        <v>0</v>
      </c>
      <c r="CJ189" s="618">
        <f>(AI189+AV189+CC189+CF189)*(13/12)+SUM(BI189:BQ189)</f>
        <v>0</v>
      </c>
      <c r="CK189" s="619">
        <f>CJ189/655.957</f>
        <v>0</v>
      </c>
      <c r="CL189" s="620"/>
      <c r="CM189" s="621">
        <f>CJ189*12</f>
        <v>0</v>
      </c>
      <c r="CN189" s="622">
        <f>CM189/655.957</f>
        <v>0</v>
      </c>
      <c r="CO189" s="620"/>
    </row>
    <row r="190" spans="1:93" s="647" customFormat="1" ht="30" customHeight="1" thickBot="1" x14ac:dyDescent="0.35">
      <c r="A190" s="729">
        <v>183</v>
      </c>
      <c r="B190" s="582"/>
      <c r="C190" s="623"/>
      <c r="D190" s="624"/>
      <c r="E190" s="624"/>
      <c r="F190" s="625"/>
      <c r="G190" s="626"/>
      <c r="H190" s="627">
        <v>0</v>
      </c>
      <c r="I190" s="588">
        <v>0</v>
      </c>
      <c r="J190" s="628"/>
      <c r="K190" s="629"/>
      <c r="L190" s="630">
        <v>1</v>
      </c>
      <c r="M190" s="631">
        <v>84343</v>
      </c>
      <c r="N190" s="632"/>
      <c r="O190" s="632">
        <f t="shared" ref="O190:O196" si="612">N190/655.957</f>
        <v>0</v>
      </c>
      <c r="P190" s="633"/>
      <c r="Q190" s="634"/>
      <c r="R190" s="634"/>
      <c r="S190" s="634"/>
      <c r="T190" s="634"/>
      <c r="U190" s="634"/>
      <c r="V190" s="634"/>
      <c r="W190" s="634"/>
      <c r="X190" s="634"/>
      <c r="Y190" s="557">
        <f t="shared" si="606"/>
        <v>0</v>
      </c>
      <c r="Z190" s="557">
        <f t="shared" si="607"/>
        <v>0</v>
      </c>
      <c r="AA190" s="557">
        <f t="shared" si="608"/>
        <v>0</v>
      </c>
      <c r="AB190" s="634"/>
      <c r="AC190" s="634"/>
      <c r="AD190" s="634"/>
      <c r="AE190" s="634"/>
      <c r="AF190" s="634"/>
      <c r="AG190" s="634"/>
      <c r="AH190" s="635"/>
      <c r="AI190" s="636">
        <f t="shared" ref="AI190:AI196" si="613">SUM(N190,Q190:AG190)*L190</f>
        <v>0</v>
      </c>
      <c r="AJ190" s="637">
        <f t="shared" ref="AJ190:AJ196" si="614">AI190/655.957</f>
        <v>0</v>
      </c>
      <c r="AK190" s="638"/>
      <c r="AL190" s="639">
        <f t="shared" ref="AL190:AL196" si="615">IF(AI190&gt;1200000,48000,AI190*0.04)</f>
        <v>0</v>
      </c>
      <c r="AM190" s="640"/>
      <c r="AN190" s="641">
        <f t="shared" ref="AN190:AN196" si="616">IF(AI190&gt;1200000,96000,AI190*0.08)</f>
        <v>0</v>
      </c>
      <c r="AO190" s="642">
        <f t="shared" ref="AO190:AO196" si="617">IF(AI190&gt;600000,600000*12.28%,AI190*12.28%)</f>
        <v>0</v>
      </c>
      <c r="AP190" s="643">
        <f t="shared" ref="AP190:AP196" si="618">IF(AI190&gt;600000,600000*2.25%,AI190*2.25%)*0</f>
        <v>0</v>
      </c>
      <c r="AQ190" s="644">
        <f t="shared" ref="AQ190:AQ196" si="619">AI190*4.5%</f>
        <v>0</v>
      </c>
      <c r="AR190" s="644">
        <f t="shared" ref="AR190:AR196" si="620">AI190*3%</f>
        <v>0</v>
      </c>
      <c r="AS190" s="644">
        <f t="shared" ref="AS190:AS196" si="621">AI190*10%*0</f>
        <v>0</v>
      </c>
      <c r="AT190" s="644"/>
      <c r="AU190" s="645"/>
      <c r="AV190" s="644">
        <f t="shared" ref="AV190:AV196" si="622">SUM(AN190:AU190)</f>
        <v>0</v>
      </c>
      <c r="AW190" s="646"/>
      <c r="AX190" s="637">
        <f t="shared" ref="AX190:AX196" si="623">AI190-AL190</f>
        <v>0</v>
      </c>
      <c r="AY190" s="637">
        <f t="shared" ref="AY190:AY196" si="624">BC190/655.957</f>
        <v>0</v>
      </c>
      <c r="BA190" s="564">
        <v>1</v>
      </c>
      <c r="BB190" s="648"/>
      <c r="BC190" s="686">
        <f t="shared" si="609"/>
        <v>0</v>
      </c>
      <c r="BD190" s="687">
        <f t="shared" si="610"/>
        <v>0</v>
      </c>
      <c r="BE190" s="688">
        <f t="shared" si="611"/>
        <v>0</v>
      </c>
      <c r="BF190" s="731">
        <f t="shared" si="439"/>
        <v>-2500</v>
      </c>
      <c r="BG190" s="689"/>
      <c r="BH190" s="648"/>
      <c r="BI190" s="649"/>
      <c r="BJ190" s="649"/>
      <c r="BK190" s="650"/>
      <c r="BL190" s="650"/>
      <c r="BM190" s="388"/>
      <c r="BN190" s="388"/>
      <c r="BO190" s="565">
        <f t="shared" si="440"/>
        <v>0</v>
      </c>
      <c r="BP190" s="651"/>
      <c r="BQ190" s="649"/>
      <c r="BR190" s="652"/>
      <c r="BS190" s="653"/>
      <c r="BT190" s="652"/>
      <c r="BU190" s="678">
        <f t="shared" ref="BU190:BU196" si="625">AX190-BE190+SUM(BI190:BQ190)-BS190-BG190</f>
        <v>0</v>
      </c>
      <c r="BV190" s="675">
        <f t="shared" ref="BV190:BV196" si="626">+BU190/655.957</f>
        <v>0</v>
      </c>
      <c r="BW190" s="646"/>
      <c r="BX190" s="654">
        <f t="shared" ref="BX190:BX198" si="627">(AI190-BI190-BJ190-BK190-BG420-BP190-BQ190)/12</f>
        <v>0</v>
      </c>
      <c r="BY190" s="654">
        <f t="shared" ref="BY190:BY196" si="628">+BX190/655.957</f>
        <v>0</v>
      </c>
      <c r="BZ190" s="655">
        <f t="shared" ref="BZ190:BZ196" si="629">(BX190/12)+BU190</f>
        <v>0</v>
      </c>
      <c r="CA190" s="655">
        <f t="shared" ref="CA190:CA196" si="630">+BZ190/655.957</f>
        <v>0</v>
      </c>
      <c r="CC190" s="656">
        <f t="shared" ref="CC190:CC196" si="631">((N190*13/12)*35%)/12</f>
        <v>0</v>
      </c>
      <c r="CD190" s="657">
        <f t="shared" ref="CD190:CD196" si="632">+CC190/655.957</f>
        <v>0</v>
      </c>
      <c r="CE190" s="658"/>
      <c r="CF190" s="659">
        <f t="shared" ref="CF190:CF196" si="633">AI190*0.02</f>
        <v>0</v>
      </c>
      <c r="CG190" s="660">
        <f t="shared" ref="CG190:CG196" si="634">CF190/655.957</f>
        <v>0</v>
      </c>
      <c r="CJ190" s="661">
        <f t="shared" ref="CJ190:CJ196" si="635">(AI190+AV190+CC190+CF190)*(13/12)+SUM(BI190:BQ190)</f>
        <v>0</v>
      </c>
      <c r="CK190" s="662">
        <f t="shared" ref="CK190:CK196" si="636">CJ190/655.957</f>
        <v>0</v>
      </c>
      <c r="CL190" s="663"/>
      <c r="CM190" s="664">
        <f t="shared" ref="CM190:CM196" si="637">CJ190*12</f>
        <v>0</v>
      </c>
      <c r="CN190" s="665">
        <f t="shared" ref="CN190:CN196" si="638">CM190/655.957</f>
        <v>0</v>
      </c>
      <c r="CO190" s="663"/>
    </row>
    <row r="191" spans="1:93" s="647" customFormat="1" ht="30" customHeight="1" thickBot="1" x14ac:dyDescent="0.35">
      <c r="A191" s="729">
        <v>184</v>
      </c>
      <c r="B191" s="582"/>
      <c r="C191" s="623"/>
      <c r="D191" s="624"/>
      <c r="E191" s="624"/>
      <c r="F191" s="625"/>
      <c r="G191" s="626"/>
      <c r="H191" s="627">
        <v>0</v>
      </c>
      <c r="I191" s="588">
        <v>0</v>
      </c>
      <c r="J191" s="628"/>
      <c r="K191" s="629"/>
      <c r="L191" s="630">
        <v>1</v>
      </c>
      <c r="M191" s="631">
        <v>84343</v>
      </c>
      <c r="N191" s="632"/>
      <c r="O191" s="632">
        <f t="shared" si="612"/>
        <v>0</v>
      </c>
      <c r="P191" s="633"/>
      <c r="Q191" s="634"/>
      <c r="R191" s="634"/>
      <c r="S191" s="634"/>
      <c r="T191" s="634"/>
      <c r="U191" s="634"/>
      <c r="V191" s="634"/>
      <c r="W191" s="634"/>
      <c r="X191" s="634"/>
      <c r="Y191" s="557">
        <f t="shared" si="606"/>
        <v>0</v>
      </c>
      <c r="Z191" s="557">
        <f t="shared" si="607"/>
        <v>0</v>
      </c>
      <c r="AA191" s="557">
        <f t="shared" si="608"/>
        <v>0</v>
      </c>
      <c r="AB191" s="634"/>
      <c r="AC191" s="634"/>
      <c r="AD191" s="634"/>
      <c r="AE191" s="634"/>
      <c r="AF191" s="634"/>
      <c r="AG191" s="634"/>
      <c r="AH191" s="635"/>
      <c r="AI191" s="636">
        <f t="shared" si="613"/>
        <v>0</v>
      </c>
      <c r="AJ191" s="637">
        <f t="shared" si="614"/>
        <v>0</v>
      </c>
      <c r="AK191" s="638"/>
      <c r="AL191" s="639">
        <f t="shared" si="615"/>
        <v>0</v>
      </c>
      <c r="AM191" s="640"/>
      <c r="AN191" s="641">
        <f t="shared" si="616"/>
        <v>0</v>
      </c>
      <c r="AO191" s="642">
        <f t="shared" si="617"/>
        <v>0</v>
      </c>
      <c r="AP191" s="643">
        <f t="shared" si="618"/>
        <v>0</v>
      </c>
      <c r="AQ191" s="644">
        <f t="shared" si="619"/>
        <v>0</v>
      </c>
      <c r="AR191" s="644">
        <f t="shared" si="620"/>
        <v>0</v>
      </c>
      <c r="AS191" s="644">
        <f t="shared" si="621"/>
        <v>0</v>
      </c>
      <c r="AT191" s="644"/>
      <c r="AU191" s="645"/>
      <c r="AV191" s="644">
        <f t="shared" si="622"/>
        <v>0</v>
      </c>
      <c r="AW191" s="646"/>
      <c r="AX191" s="637">
        <f t="shared" si="623"/>
        <v>0</v>
      </c>
      <c r="AY191" s="637">
        <f t="shared" si="624"/>
        <v>0</v>
      </c>
      <c r="BA191" s="564">
        <v>1</v>
      </c>
      <c r="BB191" s="648"/>
      <c r="BC191" s="686">
        <f t="shared" si="609"/>
        <v>0</v>
      </c>
      <c r="BD191" s="687">
        <f t="shared" si="610"/>
        <v>0</v>
      </c>
      <c r="BE191" s="688">
        <f t="shared" si="611"/>
        <v>0</v>
      </c>
      <c r="BF191" s="731">
        <f t="shared" si="439"/>
        <v>-2500</v>
      </c>
      <c r="BG191" s="689"/>
      <c r="BH191" s="648"/>
      <c r="BI191" s="649"/>
      <c r="BJ191" s="649"/>
      <c r="BK191" s="650"/>
      <c r="BL191" s="650"/>
      <c r="BM191" s="388"/>
      <c r="BN191" s="388"/>
      <c r="BO191" s="565">
        <f t="shared" si="440"/>
        <v>0</v>
      </c>
      <c r="BP191" s="651"/>
      <c r="BQ191" s="649"/>
      <c r="BR191" s="652"/>
      <c r="BS191" s="653"/>
      <c r="BT191" s="652"/>
      <c r="BU191" s="678">
        <f t="shared" si="625"/>
        <v>0</v>
      </c>
      <c r="BV191" s="675">
        <f t="shared" si="626"/>
        <v>0</v>
      </c>
      <c r="BW191" s="646"/>
      <c r="BX191" s="654">
        <f t="shared" si="627"/>
        <v>0</v>
      </c>
      <c r="BY191" s="654">
        <f t="shared" si="628"/>
        <v>0</v>
      </c>
      <c r="BZ191" s="655">
        <f t="shared" si="629"/>
        <v>0</v>
      </c>
      <c r="CA191" s="655">
        <f t="shared" si="630"/>
        <v>0</v>
      </c>
      <c r="CC191" s="656">
        <f t="shared" si="631"/>
        <v>0</v>
      </c>
      <c r="CD191" s="657">
        <f t="shared" si="632"/>
        <v>0</v>
      </c>
      <c r="CE191" s="658"/>
      <c r="CF191" s="659">
        <f t="shared" si="633"/>
        <v>0</v>
      </c>
      <c r="CG191" s="660">
        <f t="shared" si="634"/>
        <v>0</v>
      </c>
      <c r="CJ191" s="661">
        <f t="shared" si="635"/>
        <v>0</v>
      </c>
      <c r="CK191" s="662">
        <f t="shared" si="636"/>
        <v>0</v>
      </c>
      <c r="CL191" s="663"/>
      <c r="CM191" s="664">
        <f t="shared" si="637"/>
        <v>0</v>
      </c>
      <c r="CN191" s="665">
        <f t="shared" si="638"/>
        <v>0</v>
      </c>
      <c r="CO191" s="663"/>
    </row>
    <row r="192" spans="1:93" s="647" customFormat="1" ht="30" customHeight="1" thickBot="1" x14ac:dyDescent="0.35">
      <c r="A192" s="729">
        <v>185</v>
      </c>
      <c r="B192" s="582"/>
      <c r="C192" s="623"/>
      <c r="D192" s="624"/>
      <c r="E192" s="624"/>
      <c r="F192" s="625"/>
      <c r="G192" s="626"/>
      <c r="H192" s="627">
        <v>0</v>
      </c>
      <c r="I192" s="588">
        <v>0</v>
      </c>
      <c r="J192" s="628"/>
      <c r="K192" s="629"/>
      <c r="L192" s="630">
        <v>1</v>
      </c>
      <c r="M192" s="631">
        <v>84343</v>
      </c>
      <c r="N192" s="632"/>
      <c r="O192" s="632">
        <f t="shared" si="612"/>
        <v>0</v>
      </c>
      <c r="P192" s="633"/>
      <c r="Q192" s="634"/>
      <c r="R192" s="634"/>
      <c r="S192" s="634"/>
      <c r="T192" s="634"/>
      <c r="U192" s="634"/>
      <c r="V192" s="634"/>
      <c r="W192" s="634"/>
      <c r="X192" s="634"/>
      <c r="Y192" s="557">
        <f t="shared" si="606"/>
        <v>0</v>
      </c>
      <c r="Z192" s="557">
        <f t="shared" si="607"/>
        <v>0</v>
      </c>
      <c r="AA192" s="557">
        <f t="shared" si="608"/>
        <v>0</v>
      </c>
      <c r="AB192" s="634"/>
      <c r="AC192" s="634"/>
      <c r="AD192" s="634"/>
      <c r="AE192" s="634"/>
      <c r="AF192" s="634"/>
      <c r="AG192" s="634"/>
      <c r="AH192" s="635"/>
      <c r="AI192" s="636">
        <f t="shared" si="613"/>
        <v>0</v>
      </c>
      <c r="AJ192" s="637">
        <f t="shared" si="614"/>
        <v>0</v>
      </c>
      <c r="AK192" s="638"/>
      <c r="AL192" s="639">
        <f t="shared" si="615"/>
        <v>0</v>
      </c>
      <c r="AM192" s="640"/>
      <c r="AN192" s="641">
        <f t="shared" si="616"/>
        <v>0</v>
      </c>
      <c r="AO192" s="642">
        <f t="shared" si="617"/>
        <v>0</v>
      </c>
      <c r="AP192" s="643">
        <f t="shared" si="618"/>
        <v>0</v>
      </c>
      <c r="AQ192" s="644">
        <f t="shared" si="619"/>
        <v>0</v>
      </c>
      <c r="AR192" s="644">
        <f t="shared" si="620"/>
        <v>0</v>
      </c>
      <c r="AS192" s="644">
        <f t="shared" si="621"/>
        <v>0</v>
      </c>
      <c r="AT192" s="644"/>
      <c r="AU192" s="645"/>
      <c r="AV192" s="644">
        <f t="shared" si="622"/>
        <v>0</v>
      </c>
      <c r="AW192" s="646"/>
      <c r="AX192" s="637">
        <f t="shared" si="623"/>
        <v>0</v>
      </c>
      <c r="AY192" s="637">
        <f t="shared" si="624"/>
        <v>0</v>
      </c>
      <c r="BA192" s="564">
        <v>1</v>
      </c>
      <c r="BB192" s="648"/>
      <c r="BC192" s="686">
        <f t="shared" si="609"/>
        <v>0</v>
      </c>
      <c r="BD192" s="687">
        <f t="shared" si="610"/>
        <v>0</v>
      </c>
      <c r="BE192" s="688">
        <f t="shared" si="611"/>
        <v>0</v>
      </c>
      <c r="BF192" s="731">
        <f t="shared" si="439"/>
        <v>-2500</v>
      </c>
      <c r="BG192" s="689"/>
      <c r="BH192" s="648"/>
      <c r="BI192" s="649"/>
      <c r="BJ192" s="649"/>
      <c r="BK192" s="650"/>
      <c r="BL192" s="650"/>
      <c r="BM192" s="388"/>
      <c r="BN192" s="388"/>
      <c r="BO192" s="565">
        <f t="shared" si="440"/>
        <v>0</v>
      </c>
      <c r="BP192" s="651"/>
      <c r="BQ192" s="649"/>
      <c r="BR192" s="652"/>
      <c r="BS192" s="653"/>
      <c r="BT192" s="652"/>
      <c r="BU192" s="678">
        <f t="shared" si="625"/>
        <v>0</v>
      </c>
      <c r="BV192" s="675">
        <f t="shared" si="626"/>
        <v>0</v>
      </c>
      <c r="BW192" s="646"/>
      <c r="BX192" s="654">
        <f t="shared" si="627"/>
        <v>0</v>
      </c>
      <c r="BY192" s="654">
        <f t="shared" si="628"/>
        <v>0</v>
      </c>
      <c r="BZ192" s="655">
        <f t="shared" si="629"/>
        <v>0</v>
      </c>
      <c r="CA192" s="655">
        <f t="shared" si="630"/>
        <v>0</v>
      </c>
      <c r="CC192" s="656">
        <f t="shared" si="631"/>
        <v>0</v>
      </c>
      <c r="CD192" s="657">
        <f t="shared" si="632"/>
        <v>0</v>
      </c>
      <c r="CE192" s="658"/>
      <c r="CF192" s="659">
        <f t="shared" si="633"/>
        <v>0</v>
      </c>
      <c r="CG192" s="660">
        <f t="shared" si="634"/>
        <v>0</v>
      </c>
      <c r="CJ192" s="661">
        <f t="shared" si="635"/>
        <v>0</v>
      </c>
      <c r="CK192" s="662">
        <f t="shared" si="636"/>
        <v>0</v>
      </c>
      <c r="CL192" s="663"/>
      <c r="CM192" s="664">
        <f t="shared" si="637"/>
        <v>0</v>
      </c>
      <c r="CN192" s="665">
        <f t="shared" si="638"/>
        <v>0</v>
      </c>
      <c r="CO192" s="663"/>
    </row>
    <row r="193" spans="1:93" s="647" customFormat="1" ht="30" customHeight="1" thickBot="1" x14ac:dyDescent="0.35">
      <c r="A193" s="729">
        <v>186</v>
      </c>
      <c r="B193" s="582"/>
      <c r="C193" s="623"/>
      <c r="D193" s="624"/>
      <c r="E193" s="624"/>
      <c r="F193" s="625"/>
      <c r="G193" s="626"/>
      <c r="H193" s="627">
        <v>0</v>
      </c>
      <c r="I193" s="588">
        <v>0</v>
      </c>
      <c r="J193" s="628"/>
      <c r="K193" s="629"/>
      <c r="L193" s="630">
        <v>1</v>
      </c>
      <c r="M193" s="631">
        <v>84343</v>
      </c>
      <c r="N193" s="632"/>
      <c r="O193" s="632">
        <f t="shared" si="612"/>
        <v>0</v>
      </c>
      <c r="P193" s="633"/>
      <c r="Q193" s="634"/>
      <c r="R193" s="634"/>
      <c r="S193" s="634"/>
      <c r="T193" s="634"/>
      <c r="U193" s="634"/>
      <c r="V193" s="634"/>
      <c r="W193" s="634"/>
      <c r="X193" s="634"/>
      <c r="Y193" s="557">
        <f t="shared" si="606"/>
        <v>0</v>
      </c>
      <c r="Z193" s="557">
        <f t="shared" si="607"/>
        <v>0</v>
      </c>
      <c r="AA193" s="557">
        <f t="shared" si="608"/>
        <v>0</v>
      </c>
      <c r="AB193" s="634"/>
      <c r="AC193" s="634"/>
      <c r="AD193" s="634"/>
      <c r="AE193" s="634"/>
      <c r="AF193" s="634"/>
      <c r="AG193" s="634"/>
      <c r="AH193" s="635"/>
      <c r="AI193" s="636">
        <f t="shared" si="613"/>
        <v>0</v>
      </c>
      <c r="AJ193" s="637">
        <f t="shared" si="614"/>
        <v>0</v>
      </c>
      <c r="AK193" s="638"/>
      <c r="AL193" s="639">
        <f t="shared" si="615"/>
        <v>0</v>
      </c>
      <c r="AM193" s="640"/>
      <c r="AN193" s="641">
        <f t="shared" si="616"/>
        <v>0</v>
      </c>
      <c r="AO193" s="642">
        <f t="shared" si="617"/>
        <v>0</v>
      </c>
      <c r="AP193" s="643">
        <f t="shared" si="618"/>
        <v>0</v>
      </c>
      <c r="AQ193" s="644">
        <f t="shared" si="619"/>
        <v>0</v>
      </c>
      <c r="AR193" s="644">
        <f t="shared" si="620"/>
        <v>0</v>
      </c>
      <c r="AS193" s="644">
        <f t="shared" si="621"/>
        <v>0</v>
      </c>
      <c r="AT193" s="644"/>
      <c r="AU193" s="645"/>
      <c r="AV193" s="644">
        <f t="shared" si="622"/>
        <v>0</v>
      </c>
      <c r="AW193" s="646"/>
      <c r="AX193" s="637">
        <f t="shared" si="623"/>
        <v>0</v>
      </c>
      <c r="AY193" s="637">
        <f t="shared" si="624"/>
        <v>0</v>
      </c>
      <c r="BA193" s="564">
        <v>1</v>
      </c>
      <c r="BB193" s="648"/>
      <c r="BC193" s="686">
        <f t="shared" si="609"/>
        <v>0</v>
      </c>
      <c r="BD193" s="687">
        <f t="shared" si="610"/>
        <v>0</v>
      </c>
      <c r="BE193" s="688">
        <f t="shared" si="611"/>
        <v>0</v>
      </c>
      <c r="BF193" s="731">
        <f t="shared" si="439"/>
        <v>-2500</v>
      </c>
      <c r="BG193" s="689"/>
      <c r="BH193" s="648"/>
      <c r="BI193" s="649"/>
      <c r="BJ193" s="649"/>
      <c r="BK193" s="650"/>
      <c r="BL193" s="650"/>
      <c r="BM193" s="388"/>
      <c r="BN193" s="388"/>
      <c r="BO193" s="565">
        <f t="shared" si="440"/>
        <v>0</v>
      </c>
      <c r="BP193" s="651"/>
      <c r="BQ193" s="649"/>
      <c r="BR193" s="652"/>
      <c r="BS193" s="653"/>
      <c r="BT193" s="652"/>
      <c r="BU193" s="678">
        <f t="shared" si="625"/>
        <v>0</v>
      </c>
      <c r="BV193" s="675">
        <f t="shared" si="626"/>
        <v>0</v>
      </c>
      <c r="BW193" s="646"/>
      <c r="BX193" s="654">
        <f t="shared" si="627"/>
        <v>0</v>
      </c>
      <c r="BY193" s="654">
        <f t="shared" si="628"/>
        <v>0</v>
      </c>
      <c r="BZ193" s="655">
        <f t="shared" si="629"/>
        <v>0</v>
      </c>
      <c r="CA193" s="655">
        <f t="shared" si="630"/>
        <v>0</v>
      </c>
      <c r="CC193" s="656">
        <f t="shared" si="631"/>
        <v>0</v>
      </c>
      <c r="CD193" s="657">
        <f t="shared" si="632"/>
        <v>0</v>
      </c>
      <c r="CE193" s="658"/>
      <c r="CF193" s="659">
        <f t="shared" si="633"/>
        <v>0</v>
      </c>
      <c r="CG193" s="660">
        <f t="shared" si="634"/>
        <v>0</v>
      </c>
      <c r="CJ193" s="661">
        <f t="shared" si="635"/>
        <v>0</v>
      </c>
      <c r="CK193" s="662">
        <f t="shared" si="636"/>
        <v>0</v>
      </c>
      <c r="CL193" s="663"/>
      <c r="CM193" s="664">
        <f t="shared" si="637"/>
        <v>0</v>
      </c>
      <c r="CN193" s="665">
        <f t="shared" si="638"/>
        <v>0</v>
      </c>
      <c r="CO193" s="663"/>
    </row>
    <row r="194" spans="1:93" s="647" customFormat="1" ht="30" customHeight="1" thickBot="1" x14ac:dyDescent="0.35">
      <c r="A194" s="729">
        <v>187</v>
      </c>
      <c r="B194" s="582"/>
      <c r="C194" s="623"/>
      <c r="D194" s="624"/>
      <c r="E194" s="624"/>
      <c r="F194" s="625"/>
      <c r="G194" s="626"/>
      <c r="H194" s="627">
        <v>0</v>
      </c>
      <c r="I194" s="588">
        <v>0</v>
      </c>
      <c r="J194" s="628"/>
      <c r="K194" s="629"/>
      <c r="L194" s="630">
        <v>1</v>
      </c>
      <c r="M194" s="631">
        <v>84343</v>
      </c>
      <c r="N194" s="632"/>
      <c r="O194" s="632">
        <f t="shared" si="612"/>
        <v>0</v>
      </c>
      <c r="P194" s="633"/>
      <c r="Q194" s="634"/>
      <c r="R194" s="634"/>
      <c r="S194" s="634"/>
      <c r="T194" s="634"/>
      <c r="U194" s="634"/>
      <c r="V194" s="634"/>
      <c r="W194" s="634"/>
      <c r="X194" s="634"/>
      <c r="Y194" s="557">
        <f t="shared" si="606"/>
        <v>0</v>
      </c>
      <c r="Z194" s="557">
        <f t="shared" si="607"/>
        <v>0</v>
      </c>
      <c r="AA194" s="557">
        <f t="shared" si="608"/>
        <v>0</v>
      </c>
      <c r="AB194" s="634"/>
      <c r="AC194" s="634"/>
      <c r="AD194" s="634"/>
      <c r="AE194" s="634"/>
      <c r="AF194" s="634"/>
      <c r="AG194" s="634"/>
      <c r="AH194" s="635"/>
      <c r="AI194" s="636">
        <f t="shared" si="613"/>
        <v>0</v>
      </c>
      <c r="AJ194" s="637">
        <f t="shared" si="614"/>
        <v>0</v>
      </c>
      <c r="AK194" s="638"/>
      <c r="AL194" s="639">
        <f t="shared" si="615"/>
        <v>0</v>
      </c>
      <c r="AM194" s="640"/>
      <c r="AN194" s="641">
        <f t="shared" si="616"/>
        <v>0</v>
      </c>
      <c r="AO194" s="642">
        <f t="shared" si="617"/>
        <v>0</v>
      </c>
      <c r="AP194" s="643">
        <f t="shared" si="618"/>
        <v>0</v>
      </c>
      <c r="AQ194" s="644">
        <f t="shared" si="619"/>
        <v>0</v>
      </c>
      <c r="AR194" s="644">
        <f t="shared" si="620"/>
        <v>0</v>
      </c>
      <c r="AS194" s="644">
        <f t="shared" si="621"/>
        <v>0</v>
      </c>
      <c r="AT194" s="644"/>
      <c r="AU194" s="645"/>
      <c r="AV194" s="644">
        <f t="shared" si="622"/>
        <v>0</v>
      </c>
      <c r="AW194" s="646"/>
      <c r="AX194" s="637">
        <f t="shared" si="623"/>
        <v>0</v>
      </c>
      <c r="AY194" s="637">
        <f t="shared" si="624"/>
        <v>0</v>
      </c>
      <c r="BA194" s="564">
        <v>1</v>
      </c>
      <c r="BB194" s="648"/>
      <c r="BC194" s="686">
        <f t="shared" si="609"/>
        <v>0</v>
      </c>
      <c r="BD194" s="687">
        <f t="shared" si="610"/>
        <v>0</v>
      </c>
      <c r="BE194" s="688">
        <f t="shared" si="611"/>
        <v>0</v>
      </c>
      <c r="BF194" s="731">
        <f t="shared" si="439"/>
        <v>-2500</v>
      </c>
      <c r="BG194" s="689"/>
      <c r="BH194" s="648"/>
      <c r="BI194" s="649"/>
      <c r="BJ194" s="649"/>
      <c r="BK194" s="650"/>
      <c r="BL194" s="650"/>
      <c r="BM194" s="388"/>
      <c r="BN194" s="388"/>
      <c r="BO194" s="565">
        <f t="shared" si="440"/>
        <v>0</v>
      </c>
      <c r="BP194" s="651"/>
      <c r="BQ194" s="649"/>
      <c r="BR194" s="652"/>
      <c r="BS194" s="653"/>
      <c r="BT194" s="652"/>
      <c r="BU194" s="678">
        <f t="shared" si="625"/>
        <v>0</v>
      </c>
      <c r="BV194" s="675">
        <f t="shared" si="626"/>
        <v>0</v>
      </c>
      <c r="BW194" s="646"/>
      <c r="BX194" s="654">
        <f t="shared" si="627"/>
        <v>0</v>
      </c>
      <c r="BY194" s="654">
        <f t="shared" si="628"/>
        <v>0</v>
      </c>
      <c r="BZ194" s="655">
        <f t="shared" si="629"/>
        <v>0</v>
      </c>
      <c r="CA194" s="655">
        <f t="shared" si="630"/>
        <v>0</v>
      </c>
      <c r="CC194" s="656">
        <f t="shared" si="631"/>
        <v>0</v>
      </c>
      <c r="CD194" s="657">
        <f t="shared" si="632"/>
        <v>0</v>
      </c>
      <c r="CE194" s="658"/>
      <c r="CF194" s="659">
        <f t="shared" si="633"/>
        <v>0</v>
      </c>
      <c r="CG194" s="660">
        <f t="shared" si="634"/>
        <v>0</v>
      </c>
      <c r="CJ194" s="661">
        <f t="shared" si="635"/>
        <v>0</v>
      </c>
      <c r="CK194" s="662">
        <f t="shared" si="636"/>
        <v>0</v>
      </c>
      <c r="CL194" s="663"/>
      <c r="CM194" s="664">
        <f t="shared" si="637"/>
        <v>0</v>
      </c>
      <c r="CN194" s="665">
        <f t="shared" si="638"/>
        <v>0</v>
      </c>
      <c r="CO194" s="663"/>
    </row>
    <row r="195" spans="1:93" s="647" customFormat="1" ht="30" customHeight="1" thickBot="1" x14ac:dyDescent="0.35">
      <c r="A195" s="729">
        <v>188</v>
      </c>
      <c r="B195" s="582"/>
      <c r="C195" s="623"/>
      <c r="D195" s="624"/>
      <c r="E195" s="624"/>
      <c r="F195" s="625"/>
      <c r="G195" s="626"/>
      <c r="H195" s="627">
        <v>0</v>
      </c>
      <c r="I195" s="588">
        <v>0</v>
      </c>
      <c r="J195" s="628"/>
      <c r="K195" s="629"/>
      <c r="L195" s="630">
        <v>1</v>
      </c>
      <c r="M195" s="631">
        <v>84343</v>
      </c>
      <c r="N195" s="632"/>
      <c r="O195" s="632">
        <f t="shared" si="612"/>
        <v>0</v>
      </c>
      <c r="P195" s="633"/>
      <c r="Q195" s="634"/>
      <c r="R195" s="634"/>
      <c r="S195" s="634"/>
      <c r="T195" s="634"/>
      <c r="U195" s="634"/>
      <c r="V195" s="634"/>
      <c r="W195" s="634"/>
      <c r="X195" s="634"/>
      <c r="Y195" s="557">
        <f t="shared" si="606"/>
        <v>0</v>
      </c>
      <c r="Z195" s="557">
        <f t="shared" si="607"/>
        <v>0</v>
      </c>
      <c r="AA195" s="557">
        <f t="shared" si="608"/>
        <v>0</v>
      </c>
      <c r="AB195" s="634"/>
      <c r="AC195" s="634"/>
      <c r="AD195" s="634"/>
      <c r="AE195" s="634"/>
      <c r="AF195" s="634"/>
      <c r="AG195" s="634"/>
      <c r="AH195" s="635"/>
      <c r="AI195" s="636">
        <f t="shared" si="613"/>
        <v>0</v>
      </c>
      <c r="AJ195" s="637">
        <f t="shared" si="614"/>
        <v>0</v>
      </c>
      <c r="AK195" s="638"/>
      <c r="AL195" s="639">
        <f t="shared" si="615"/>
        <v>0</v>
      </c>
      <c r="AM195" s="640"/>
      <c r="AN195" s="641">
        <f t="shared" si="616"/>
        <v>0</v>
      </c>
      <c r="AO195" s="642">
        <f t="shared" si="617"/>
        <v>0</v>
      </c>
      <c r="AP195" s="643">
        <f t="shared" si="618"/>
        <v>0</v>
      </c>
      <c r="AQ195" s="644">
        <f t="shared" si="619"/>
        <v>0</v>
      </c>
      <c r="AR195" s="644">
        <f t="shared" si="620"/>
        <v>0</v>
      </c>
      <c r="AS195" s="644">
        <f t="shared" si="621"/>
        <v>0</v>
      </c>
      <c r="AT195" s="644"/>
      <c r="AU195" s="645"/>
      <c r="AV195" s="644">
        <f t="shared" si="622"/>
        <v>0</v>
      </c>
      <c r="AW195" s="646"/>
      <c r="AX195" s="637">
        <f t="shared" si="623"/>
        <v>0</v>
      </c>
      <c r="AY195" s="637">
        <f t="shared" si="624"/>
        <v>0</v>
      </c>
      <c r="BA195" s="564">
        <v>1</v>
      </c>
      <c r="BB195" s="648"/>
      <c r="BC195" s="686">
        <f t="shared" si="609"/>
        <v>0</v>
      </c>
      <c r="BD195" s="687">
        <f t="shared" si="610"/>
        <v>0</v>
      </c>
      <c r="BE195" s="688">
        <f t="shared" si="611"/>
        <v>0</v>
      </c>
      <c r="BF195" s="731">
        <f t="shared" si="439"/>
        <v>-2500</v>
      </c>
      <c r="BG195" s="689"/>
      <c r="BH195" s="648"/>
      <c r="BI195" s="649"/>
      <c r="BJ195" s="649"/>
      <c r="BK195" s="650"/>
      <c r="BL195" s="650"/>
      <c r="BM195" s="388"/>
      <c r="BN195" s="388"/>
      <c r="BO195" s="565">
        <f t="shared" si="440"/>
        <v>0</v>
      </c>
      <c r="BP195" s="651"/>
      <c r="BQ195" s="649"/>
      <c r="BR195" s="652"/>
      <c r="BS195" s="653"/>
      <c r="BT195" s="652"/>
      <c r="BU195" s="678">
        <f t="shared" si="625"/>
        <v>0</v>
      </c>
      <c r="BV195" s="675">
        <f t="shared" si="626"/>
        <v>0</v>
      </c>
      <c r="BW195" s="646"/>
      <c r="BX195" s="654">
        <f t="shared" si="627"/>
        <v>0</v>
      </c>
      <c r="BY195" s="654">
        <f t="shared" si="628"/>
        <v>0</v>
      </c>
      <c r="BZ195" s="655">
        <f t="shared" si="629"/>
        <v>0</v>
      </c>
      <c r="CA195" s="655">
        <f t="shared" si="630"/>
        <v>0</v>
      </c>
      <c r="CC195" s="656">
        <f t="shared" si="631"/>
        <v>0</v>
      </c>
      <c r="CD195" s="657">
        <f t="shared" si="632"/>
        <v>0</v>
      </c>
      <c r="CE195" s="658"/>
      <c r="CF195" s="659">
        <f t="shared" si="633"/>
        <v>0</v>
      </c>
      <c r="CG195" s="660">
        <f t="shared" si="634"/>
        <v>0</v>
      </c>
      <c r="CJ195" s="661">
        <f t="shared" si="635"/>
        <v>0</v>
      </c>
      <c r="CK195" s="662">
        <f t="shared" si="636"/>
        <v>0</v>
      </c>
      <c r="CL195" s="663"/>
      <c r="CM195" s="664">
        <f t="shared" si="637"/>
        <v>0</v>
      </c>
      <c r="CN195" s="665">
        <f t="shared" si="638"/>
        <v>0</v>
      </c>
      <c r="CO195" s="663"/>
    </row>
    <row r="196" spans="1:93" s="647" customFormat="1" ht="30" customHeight="1" thickBot="1" x14ac:dyDescent="0.35">
      <c r="A196" s="729">
        <v>189</v>
      </c>
      <c r="B196" s="582"/>
      <c r="C196" s="623"/>
      <c r="D196" s="624"/>
      <c r="E196" s="624"/>
      <c r="F196" s="625"/>
      <c r="G196" s="626"/>
      <c r="H196" s="627">
        <v>0</v>
      </c>
      <c r="I196" s="588">
        <v>0</v>
      </c>
      <c r="J196" s="628"/>
      <c r="K196" s="629"/>
      <c r="L196" s="630">
        <v>1</v>
      </c>
      <c r="M196" s="631">
        <v>84343</v>
      </c>
      <c r="N196" s="632"/>
      <c r="O196" s="632">
        <f t="shared" si="612"/>
        <v>0</v>
      </c>
      <c r="P196" s="633"/>
      <c r="Q196" s="634"/>
      <c r="R196" s="634"/>
      <c r="S196" s="634"/>
      <c r="T196" s="634"/>
      <c r="U196" s="634"/>
      <c r="V196" s="634"/>
      <c r="W196" s="634"/>
      <c r="X196" s="634"/>
      <c r="Y196" s="557">
        <f t="shared" si="606"/>
        <v>0</v>
      </c>
      <c r="Z196" s="557">
        <f t="shared" si="607"/>
        <v>0</v>
      </c>
      <c r="AA196" s="557">
        <f t="shared" si="608"/>
        <v>0</v>
      </c>
      <c r="AB196" s="634"/>
      <c r="AC196" s="634"/>
      <c r="AD196" s="634"/>
      <c r="AE196" s="634"/>
      <c r="AF196" s="634"/>
      <c r="AG196" s="634"/>
      <c r="AH196" s="635"/>
      <c r="AI196" s="636">
        <f t="shared" si="613"/>
        <v>0</v>
      </c>
      <c r="AJ196" s="637">
        <f t="shared" si="614"/>
        <v>0</v>
      </c>
      <c r="AK196" s="638"/>
      <c r="AL196" s="639">
        <f t="shared" si="615"/>
        <v>0</v>
      </c>
      <c r="AM196" s="640"/>
      <c r="AN196" s="641">
        <f t="shared" si="616"/>
        <v>0</v>
      </c>
      <c r="AO196" s="642">
        <f t="shared" si="617"/>
        <v>0</v>
      </c>
      <c r="AP196" s="643">
        <f t="shared" si="618"/>
        <v>0</v>
      </c>
      <c r="AQ196" s="644">
        <f t="shared" si="619"/>
        <v>0</v>
      </c>
      <c r="AR196" s="644">
        <f t="shared" si="620"/>
        <v>0</v>
      </c>
      <c r="AS196" s="644">
        <f t="shared" si="621"/>
        <v>0</v>
      </c>
      <c r="AT196" s="644"/>
      <c r="AU196" s="645"/>
      <c r="AV196" s="644">
        <f t="shared" si="622"/>
        <v>0</v>
      </c>
      <c r="AW196" s="646"/>
      <c r="AX196" s="637">
        <f t="shared" si="623"/>
        <v>0</v>
      </c>
      <c r="AY196" s="637">
        <f t="shared" si="624"/>
        <v>0</v>
      </c>
      <c r="BA196" s="564">
        <v>1</v>
      </c>
      <c r="BB196" s="648"/>
      <c r="BC196" s="686">
        <f t="shared" si="609"/>
        <v>0</v>
      </c>
      <c r="BD196" s="687">
        <f t="shared" si="610"/>
        <v>0</v>
      </c>
      <c r="BE196" s="688">
        <f t="shared" si="611"/>
        <v>0</v>
      </c>
      <c r="BF196" s="731">
        <f t="shared" si="439"/>
        <v>-2500</v>
      </c>
      <c r="BG196" s="689"/>
      <c r="BH196" s="648"/>
      <c r="BI196" s="649"/>
      <c r="BJ196" s="649"/>
      <c r="BK196" s="650"/>
      <c r="BL196" s="650"/>
      <c r="BM196" s="388"/>
      <c r="BN196" s="388"/>
      <c r="BO196" s="565">
        <f t="shared" si="440"/>
        <v>0</v>
      </c>
      <c r="BP196" s="651"/>
      <c r="BQ196" s="649"/>
      <c r="BR196" s="652"/>
      <c r="BS196" s="653"/>
      <c r="BT196" s="652"/>
      <c r="BU196" s="678">
        <f t="shared" si="625"/>
        <v>0</v>
      </c>
      <c r="BV196" s="675">
        <f t="shared" si="626"/>
        <v>0</v>
      </c>
      <c r="BW196" s="646"/>
      <c r="BX196" s="654">
        <f t="shared" si="627"/>
        <v>0</v>
      </c>
      <c r="BY196" s="654">
        <f t="shared" si="628"/>
        <v>0</v>
      </c>
      <c r="BZ196" s="655">
        <f t="shared" si="629"/>
        <v>0</v>
      </c>
      <c r="CA196" s="655">
        <f t="shared" si="630"/>
        <v>0</v>
      </c>
      <c r="CC196" s="656">
        <f t="shared" si="631"/>
        <v>0</v>
      </c>
      <c r="CD196" s="657">
        <f t="shared" si="632"/>
        <v>0</v>
      </c>
      <c r="CE196" s="658"/>
      <c r="CF196" s="659">
        <f t="shared" si="633"/>
        <v>0</v>
      </c>
      <c r="CG196" s="660">
        <f t="shared" si="634"/>
        <v>0</v>
      </c>
      <c r="CJ196" s="661">
        <f t="shared" si="635"/>
        <v>0</v>
      </c>
      <c r="CK196" s="662">
        <f t="shared" si="636"/>
        <v>0</v>
      </c>
      <c r="CL196" s="663"/>
      <c r="CM196" s="664">
        <f t="shared" si="637"/>
        <v>0</v>
      </c>
      <c r="CN196" s="665">
        <f t="shared" si="638"/>
        <v>0</v>
      </c>
      <c r="CO196" s="663"/>
    </row>
    <row r="197" spans="1:93" s="647" customFormat="1" ht="30" customHeight="1" thickBot="1" x14ac:dyDescent="0.35">
      <c r="A197" s="729">
        <v>190</v>
      </c>
      <c r="B197" s="582"/>
      <c r="C197" s="623"/>
      <c r="D197" s="624"/>
      <c r="E197" s="624"/>
      <c r="F197" s="625"/>
      <c r="G197" s="626"/>
      <c r="H197" s="627">
        <v>0</v>
      </c>
      <c r="I197" s="588">
        <v>0</v>
      </c>
      <c r="J197" s="628"/>
      <c r="K197" s="629"/>
      <c r="L197" s="630">
        <v>1</v>
      </c>
      <c r="M197" s="631">
        <v>84343</v>
      </c>
      <c r="N197" s="632"/>
      <c r="O197" s="632">
        <f>N197/655.957</f>
        <v>0</v>
      </c>
      <c r="P197" s="633"/>
      <c r="Q197" s="634"/>
      <c r="R197" s="634"/>
      <c r="S197" s="634"/>
      <c r="T197" s="634"/>
      <c r="U197" s="634"/>
      <c r="V197" s="634"/>
      <c r="W197" s="634"/>
      <c r="X197" s="634"/>
      <c r="Y197" s="557">
        <f t="shared" si="606"/>
        <v>0</v>
      </c>
      <c r="Z197" s="557">
        <f t="shared" si="607"/>
        <v>0</v>
      </c>
      <c r="AA197" s="557">
        <f t="shared" si="608"/>
        <v>0</v>
      </c>
      <c r="AB197" s="634"/>
      <c r="AC197" s="634"/>
      <c r="AD197" s="634"/>
      <c r="AE197" s="634"/>
      <c r="AF197" s="634"/>
      <c r="AG197" s="634"/>
      <c r="AH197" s="635"/>
      <c r="AI197" s="636">
        <f>SUM(N197,Q197:AG197)*L197</f>
        <v>0</v>
      </c>
      <c r="AJ197" s="637">
        <f>AI197/655.957</f>
        <v>0</v>
      </c>
      <c r="AK197" s="638"/>
      <c r="AL197" s="639">
        <f>IF(AI197&gt;1200000,48000,AI197*0.04)</f>
        <v>0</v>
      </c>
      <c r="AM197" s="640"/>
      <c r="AN197" s="641">
        <f>IF(AI197&gt;1200000,96000,AI197*0.08)</f>
        <v>0</v>
      </c>
      <c r="AO197" s="642">
        <f>IF(AI197&gt;600000,600000*12.28%,AI197*12.28%)</f>
        <v>0</v>
      </c>
      <c r="AP197" s="643">
        <f>IF(AI197&gt;600000,600000*2.25%,AI197*2.25%)*0</f>
        <v>0</v>
      </c>
      <c r="AQ197" s="644">
        <f>AI197*4.5%</f>
        <v>0</v>
      </c>
      <c r="AR197" s="644">
        <f>AI197*3%</f>
        <v>0</v>
      </c>
      <c r="AS197" s="644">
        <f>AI197*10%*0</f>
        <v>0</v>
      </c>
      <c r="AT197" s="644"/>
      <c r="AU197" s="645"/>
      <c r="AV197" s="644">
        <f>SUM(AN197:AU197)</f>
        <v>0</v>
      </c>
      <c r="AW197" s="646"/>
      <c r="AX197" s="637">
        <f>AI197-AL197</f>
        <v>0</v>
      </c>
      <c r="AY197" s="637">
        <f>BC197/655.957</f>
        <v>0</v>
      </c>
      <c r="BA197" s="564">
        <v>1</v>
      </c>
      <c r="BB197" s="648"/>
      <c r="BC197" s="686">
        <f t="shared" si="609"/>
        <v>0</v>
      </c>
      <c r="BD197" s="687">
        <f t="shared" si="610"/>
        <v>0</v>
      </c>
      <c r="BE197" s="688">
        <f t="shared" si="611"/>
        <v>0</v>
      </c>
      <c r="BF197" s="731">
        <f t="shared" si="439"/>
        <v>-2500</v>
      </c>
      <c r="BG197" s="689"/>
      <c r="BH197" s="648"/>
      <c r="BI197" s="649"/>
      <c r="BJ197" s="649"/>
      <c r="BK197" s="650"/>
      <c r="BL197" s="650"/>
      <c r="BM197" s="388"/>
      <c r="BN197" s="388"/>
      <c r="BO197" s="565">
        <f t="shared" si="440"/>
        <v>0</v>
      </c>
      <c r="BP197" s="651"/>
      <c r="BQ197" s="649"/>
      <c r="BR197" s="652"/>
      <c r="BS197" s="653"/>
      <c r="BT197" s="652"/>
      <c r="BU197" s="678">
        <f>AX197-BE197+SUM(BI197:BQ197)-BS197-BG197</f>
        <v>0</v>
      </c>
      <c r="BV197" s="675">
        <f>+BU197/655.957</f>
        <v>0</v>
      </c>
      <c r="BW197" s="646"/>
      <c r="BX197" s="654">
        <f t="shared" si="627"/>
        <v>0</v>
      </c>
      <c r="BY197" s="654">
        <f>+BX197/655.957</f>
        <v>0</v>
      </c>
      <c r="BZ197" s="655">
        <f>(BX197/12)+BU197</f>
        <v>0</v>
      </c>
      <c r="CA197" s="655">
        <f>+BZ197/655.957</f>
        <v>0</v>
      </c>
      <c r="CC197" s="656">
        <f>((N197*13/12)*35%)/12</f>
        <v>0</v>
      </c>
      <c r="CD197" s="657">
        <f>+CC197/655.957</f>
        <v>0</v>
      </c>
      <c r="CE197" s="658"/>
      <c r="CF197" s="659">
        <f>AI197*0.02</f>
        <v>0</v>
      </c>
      <c r="CG197" s="660">
        <f>CF197/655.957</f>
        <v>0</v>
      </c>
      <c r="CJ197" s="661">
        <f>(AI197+AV197+CC197+CF197)*(13/12)+SUM(BI197:BQ197)</f>
        <v>0</v>
      </c>
      <c r="CK197" s="662">
        <f>CJ197/655.957</f>
        <v>0</v>
      </c>
      <c r="CL197" s="663"/>
      <c r="CM197" s="664">
        <f>CJ197*12</f>
        <v>0</v>
      </c>
      <c r="CN197" s="665">
        <f>CM197/655.957</f>
        <v>0</v>
      </c>
      <c r="CO197" s="663"/>
    </row>
    <row r="198" spans="1:93" s="647" customFormat="1" ht="30" customHeight="1" thickBot="1" x14ac:dyDescent="0.35">
      <c r="A198" s="729">
        <v>191</v>
      </c>
      <c r="B198" s="582"/>
      <c r="C198" s="623"/>
      <c r="D198" s="624"/>
      <c r="E198" s="624"/>
      <c r="F198" s="625"/>
      <c r="G198" s="626"/>
      <c r="H198" s="627">
        <v>0</v>
      </c>
      <c r="I198" s="588">
        <v>0</v>
      </c>
      <c r="J198" s="628"/>
      <c r="K198" s="629"/>
      <c r="L198" s="630">
        <v>1</v>
      </c>
      <c r="M198" s="631">
        <v>84343</v>
      </c>
      <c r="N198" s="632"/>
      <c r="O198" s="632">
        <f>N198/655.957</f>
        <v>0</v>
      </c>
      <c r="P198" s="633"/>
      <c r="Q198" s="634"/>
      <c r="R198" s="634"/>
      <c r="S198" s="634"/>
      <c r="T198" s="634"/>
      <c r="U198" s="634"/>
      <c r="V198" s="634"/>
      <c r="W198" s="634"/>
      <c r="X198" s="634"/>
      <c r="Y198" s="557">
        <f t="shared" si="606"/>
        <v>0</v>
      </c>
      <c r="Z198" s="557">
        <f t="shared" si="607"/>
        <v>0</v>
      </c>
      <c r="AA198" s="557">
        <f t="shared" si="608"/>
        <v>0</v>
      </c>
      <c r="AB198" s="634"/>
      <c r="AC198" s="634"/>
      <c r="AD198" s="634"/>
      <c r="AE198" s="634"/>
      <c r="AF198" s="634"/>
      <c r="AG198" s="634"/>
      <c r="AH198" s="635"/>
      <c r="AI198" s="636">
        <f>SUM(N198,Q198:AG198)*L198</f>
        <v>0</v>
      </c>
      <c r="AJ198" s="637">
        <f>AI198/655.957</f>
        <v>0</v>
      </c>
      <c r="AK198" s="638"/>
      <c r="AL198" s="639">
        <f>IF(AI198&gt;1200000,48000,AI198*0.04)</f>
        <v>0</v>
      </c>
      <c r="AM198" s="640"/>
      <c r="AN198" s="641">
        <f>IF(AI198&gt;1200000,96000,AI198*0.08)</f>
        <v>0</v>
      </c>
      <c r="AO198" s="642">
        <f>IF(AI198&gt;600000,600000*12.28%,AI198*12.28%)</f>
        <v>0</v>
      </c>
      <c r="AP198" s="643">
        <f>IF(AI198&gt;600000,600000*2.25%,AI198*2.25%)*0</f>
        <v>0</v>
      </c>
      <c r="AQ198" s="644">
        <f>AI198*4.5%</f>
        <v>0</v>
      </c>
      <c r="AR198" s="644">
        <f>AI198*3%</f>
        <v>0</v>
      </c>
      <c r="AS198" s="644">
        <f>AI198*10%*0</f>
        <v>0</v>
      </c>
      <c r="AT198" s="644"/>
      <c r="AU198" s="645"/>
      <c r="AV198" s="644">
        <f>SUM(AN198:AU198)</f>
        <v>0</v>
      </c>
      <c r="AW198" s="646"/>
      <c r="AX198" s="637">
        <f>AI198-AL198</f>
        <v>0</v>
      </c>
      <c r="AY198" s="637">
        <f>BC198/655.957</f>
        <v>0</v>
      </c>
      <c r="BA198" s="564">
        <v>1</v>
      </c>
      <c r="BB198" s="648"/>
      <c r="BC198" s="686">
        <f t="shared" si="609"/>
        <v>0</v>
      </c>
      <c r="BD198" s="687">
        <f t="shared" si="610"/>
        <v>0</v>
      </c>
      <c r="BE198" s="688">
        <f t="shared" si="611"/>
        <v>0</v>
      </c>
      <c r="BF198" s="731">
        <f t="shared" si="439"/>
        <v>-2500</v>
      </c>
      <c r="BG198" s="689"/>
      <c r="BH198" s="648"/>
      <c r="BI198" s="649"/>
      <c r="BJ198" s="649"/>
      <c r="BK198" s="650"/>
      <c r="BL198" s="650"/>
      <c r="BM198" s="388"/>
      <c r="BN198" s="388"/>
      <c r="BO198" s="565">
        <f t="shared" si="440"/>
        <v>0</v>
      </c>
      <c r="BP198" s="651"/>
      <c r="BQ198" s="649"/>
      <c r="BR198" s="652"/>
      <c r="BS198" s="653"/>
      <c r="BT198" s="652"/>
      <c r="BU198" s="678">
        <f>AX198-BE198+SUM(BI198:BQ198)-BS198-BG198</f>
        <v>0</v>
      </c>
      <c r="BV198" s="675">
        <f>+BU198/655.957</f>
        <v>0</v>
      </c>
      <c r="BW198" s="646"/>
      <c r="BX198" s="654">
        <f t="shared" si="627"/>
        <v>0</v>
      </c>
      <c r="BY198" s="654">
        <f>+BX198/655.957</f>
        <v>0</v>
      </c>
      <c r="BZ198" s="655">
        <f>(BX198/12)+BU198</f>
        <v>0</v>
      </c>
      <c r="CA198" s="655">
        <f>+BZ198/655.957</f>
        <v>0</v>
      </c>
      <c r="CC198" s="656">
        <f>((N198*13/12)*35%)/12</f>
        <v>0</v>
      </c>
      <c r="CD198" s="657">
        <f>+CC198/655.957</f>
        <v>0</v>
      </c>
      <c r="CE198" s="658"/>
      <c r="CF198" s="659">
        <f>AI198*0.02</f>
        <v>0</v>
      </c>
      <c r="CG198" s="660">
        <f>CF198/655.957</f>
        <v>0</v>
      </c>
      <c r="CJ198" s="661">
        <f>(AI198+AV198+CC198+CF198)*(13/12)+SUM(BI198:BQ198)</f>
        <v>0</v>
      </c>
      <c r="CK198" s="662">
        <f>CJ198/655.957</f>
        <v>0</v>
      </c>
      <c r="CL198" s="663"/>
      <c r="CM198" s="664">
        <f>CJ198*12</f>
        <v>0</v>
      </c>
      <c r="CN198" s="665">
        <f>CM198/655.957</f>
        <v>0</v>
      </c>
      <c r="CO198" s="663"/>
    </row>
    <row r="199" spans="1:93" s="434" customFormat="1" ht="30" customHeight="1" thickBot="1" x14ac:dyDescent="0.35">
      <c r="A199" s="547">
        <v>192</v>
      </c>
      <c r="B199" s="548"/>
      <c r="C199" s="549"/>
      <c r="D199" s="550"/>
      <c r="E199" s="550"/>
      <c r="F199" s="551"/>
      <c r="G199" s="437"/>
      <c r="H199" s="588">
        <v>0</v>
      </c>
      <c r="I199" s="588">
        <v>0</v>
      </c>
      <c r="J199" s="552"/>
      <c r="K199" s="553"/>
      <c r="L199" s="591">
        <v>1</v>
      </c>
      <c r="M199" s="554"/>
      <c r="N199" s="555"/>
      <c r="O199" s="555">
        <f>N199/655.957</f>
        <v>0</v>
      </c>
      <c r="P199" s="556"/>
      <c r="Q199" s="557"/>
      <c r="R199" s="557"/>
      <c r="S199" s="557"/>
      <c r="T199" s="557"/>
      <c r="U199" s="557"/>
      <c r="V199" s="557"/>
      <c r="W199" s="557"/>
      <c r="X199" s="557"/>
      <c r="Y199" s="557">
        <f>((N199+AB199)*10%)*0</f>
        <v>0</v>
      </c>
      <c r="Z199" s="557">
        <f>((O199+AC199)*25%)*0</f>
        <v>0</v>
      </c>
      <c r="AA199" s="557">
        <f>((P199+AD199)*50%)*0</f>
        <v>0</v>
      </c>
      <c r="AB199" s="557"/>
      <c r="AC199" s="557"/>
      <c r="AD199" s="557"/>
      <c r="AE199" s="557"/>
      <c r="AF199" s="557"/>
      <c r="AG199" s="557"/>
      <c r="AH199" s="558"/>
      <c r="AI199" s="559">
        <f>SUM(N199,Q199:AG199)*L199</f>
        <v>0</v>
      </c>
      <c r="AJ199" s="560">
        <f>AI199/655.957</f>
        <v>0</v>
      </c>
      <c r="AK199" s="561"/>
      <c r="AL199" s="545">
        <f>IF(AI199&gt;1200000,48000,AI199*0.04)</f>
        <v>0</v>
      </c>
      <c r="AM199" s="667"/>
      <c r="AN199" s="546">
        <f>IF(AI199&gt;1200000,96000,AI199*0.08)</f>
        <v>0</v>
      </c>
      <c r="AO199" s="562">
        <f>IF(AI199&gt;600000,600000*12.28%,AI199*12.28%)</f>
        <v>0</v>
      </c>
      <c r="AP199" s="562">
        <f>IF(AI199&gt;600000,600000*2.25%,AI199*2.25%)*0</f>
        <v>0</v>
      </c>
      <c r="AQ199" s="563">
        <f>AI199*4.5%</f>
        <v>0</v>
      </c>
      <c r="AR199" s="563">
        <f>AI199*3%</f>
        <v>0</v>
      </c>
      <c r="AS199" s="563">
        <f>AI199*10%*0</f>
        <v>0</v>
      </c>
      <c r="AT199" s="563"/>
      <c r="AU199" s="668"/>
      <c r="AV199" s="563">
        <f>SUM(AN199:AU199)</f>
        <v>0</v>
      </c>
      <c r="AW199" s="446"/>
      <c r="AX199" s="560">
        <f>AI199-AL199</f>
        <v>0</v>
      </c>
      <c r="AY199" s="560">
        <f>BC199/655.957</f>
        <v>0</v>
      </c>
      <c r="BA199" s="564">
        <v>1</v>
      </c>
      <c r="BB199" s="679"/>
      <c r="BC199" s="680">
        <f>((AI199*12)-(AL199*12))*80%</f>
        <v>0</v>
      </c>
      <c r="BD199" s="681">
        <f>BC199/BA199</f>
        <v>0</v>
      </c>
      <c r="BE199" s="682">
        <f>(IF(BD199&lt;464000,BA199*0.01*BD199,IF(BD199&lt;1000000,(4640+(BD199-464000)*0.1)*BA199,IF(BD199&lt;3000000,(4640+53600+(BD199-1000000)*0.25)*BA199,(4640+53600+500000+(BD199-3000000)*0.4)*BA199))))/12</f>
        <v>0</v>
      </c>
      <c r="BF199" s="731">
        <f t="shared" si="439"/>
        <v>-2500</v>
      </c>
      <c r="BG199" s="683"/>
      <c r="BH199" s="669"/>
      <c r="BI199" s="565"/>
      <c r="BJ199" s="388"/>
      <c r="BK199" s="607"/>
      <c r="BL199" s="388"/>
      <c r="BM199" s="388"/>
      <c r="BN199" s="388"/>
      <c r="BO199" s="565">
        <f t="shared" si="440"/>
        <v>0</v>
      </c>
      <c r="BP199" s="565"/>
      <c r="BQ199" s="565"/>
      <c r="BR199" s="670"/>
      <c r="BS199" s="583"/>
      <c r="BT199" s="671"/>
      <c r="BU199" s="676">
        <f>AX199-BE199+SUM(BI199:BQ199)-BS199-BG199</f>
        <v>0</v>
      </c>
      <c r="BV199" s="673">
        <f>+BU199/655.957</f>
        <v>0</v>
      </c>
      <c r="BW199" s="672"/>
      <c r="BX199" s="567">
        <f>(AI199-BI199-BJ199-BK199-BO199-BP199-BQ199)/12</f>
        <v>0</v>
      </c>
      <c r="BY199" s="567">
        <f>+BX199/655.957</f>
        <v>0</v>
      </c>
      <c r="BZ199" s="566">
        <f>(BX199/12)+BU199</f>
        <v>0</v>
      </c>
      <c r="CA199" s="566">
        <f>+BZ199/655.957</f>
        <v>0</v>
      </c>
      <c r="CC199" s="568">
        <f>((N199*13/12)*35%)/12</f>
        <v>0</v>
      </c>
      <c r="CD199" s="569">
        <f>+CC199/655.957</f>
        <v>0</v>
      </c>
      <c r="CE199" s="447"/>
      <c r="CF199" s="570">
        <f>AI199*0.02</f>
        <v>0</v>
      </c>
      <c r="CG199" s="571">
        <f>CF199/655.957</f>
        <v>0</v>
      </c>
      <c r="CJ199" s="572">
        <f>(AI199+AV199+CC199+CF199)*(13/12)+SUM(BI199:BQ199)</f>
        <v>0</v>
      </c>
      <c r="CK199" s="573">
        <f>CJ199/655.957</f>
        <v>0</v>
      </c>
      <c r="CL199" s="443"/>
      <c r="CM199" s="574">
        <f>CJ199*12</f>
        <v>0</v>
      </c>
      <c r="CN199" s="575">
        <f>CM199/655.957</f>
        <v>0</v>
      </c>
      <c r="CO199" s="443"/>
    </row>
    <row r="200" spans="1:93" s="387" customFormat="1" ht="30" customHeight="1" thickBot="1" x14ac:dyDescent="0.35">
      <c r="A200" s="547">
        <v>193</v>
      </c>
      <c r="B200" s="548"/>
      <c r="C200" s="584"/>
      <c r="D200" s="585"/>
      <c r="E200" s="585"/>
      <c r="F200" s="586"/>
      <c r="G200" s="587"/>
      <c r="H200" s="588">
        <v>0</v>
      </c>
      <c r="I200" s="588">
        <v>0</v>
      </c>
      <c r="J200" s="589"/>
      <c r="K200" s="590"/>
      <c r="L200" s="591">
        <v>1</v>
      </c>
      <c r="M200" s="592"/>
      <c r="N200" s="593"/>
      <c r="O200" s="593">
        <f>N200/655.957</f>
        <v>0</v>
      </c>
      <c r="P200" s="594"/>
      <c r="Q200" s="595"/>
      <c r="R200" s="595"/>
      <c r="S200" s="595"/>
      <c r="T200" s="595"/>
      <c r="U200" s="595"/>
      <c r="V200" s="595"/>
      <c r="W200" s="595"/>
      <c r="X200" s="595"/>
      <c r="Y200" s="557">
        <f t="shared" ref="Y200:Y209" si="639">((N200+AB200)*10%)*0</f>
        <v>0</v>
      </c>
      <c r="Z200" s="557">
        <f t="shared" ref="Z200:Z209" si="640">((O200+AC200)*25%)*0</f>
        <v>0</v>
      </c>
      <c r="AA200" s="557">
        <f t="shared" ref="AA200:AA209" si="641">((P200+AD200)*50%)*0</f>
        <v>0</v>
      </c>
      <c r="AB200" s="595"/>
      <c r="AC200" s="595"/>
      <c r="AD200" s="595"/>
      <c r="AE200" s="595"/>
      <c r="AF200" s="595"/>
      <c r="AG200" s="595"/>
      <c r="AH200" s="596"/>
      <c r="AI200" s="597">
        <f>SUM(N200,Q200:AG200)*L200</f>
        <v>0</v>
      </c>
      <c r="AJ200" s="598">
        <f>AI200/655.957</f>
        <v>0</v>
      </c>
      <c r="AK200" s="599"/>
      <c r="AL200" s="545">
        <f>IF(AI200&gt;1200000,48000,AI200*0.04)</f>
        <v>0</v>
      </c>
      <c r="AM200" s="600"/>
      <c r="AN200" s="546">
        <f>IF(AI200&gt;1200000,96000,AI200*0.08)</f>
        <v>0</v>
      </c>
      <c r="AO200" s="601">
        <f>IF(AI200&gt;600000,600000*12.28%,AI200*12.28%)</f>
        <v>0</v>
      </c>
      <c r="AP200" s="602">
        <f>IF(AI200&gt;600000,600000*2.25%,AI200*2.25%)*0</f>
        <v>0</v>
      </c>
      <c r="AQ200" s="603">
        <f>AI200*4.5%</f>
        <v>0</v>
      </c>
      <c r="AR200" s="603">
        <f>AI200*3%</f>
        <v>0</v>
      </c>
      <c r="AS200" s="603">
        <f>AI200*10%*0</f>
        <v>0</v>
      </c>
      <c r="AT200" s="603"/>
      <c r="AU200" s="604"/>
      <c r="AV200" s="603">
        <f>SUM(AN200:AU200)</f>
        <v>0</v>
      </c>
      <c r="AW200" s="605"/>
      <c r="AX200" s="598">
        <f>AI200-AL200</f>
        <v>0</v>
      </c>
      <c r="AY200" s="598">
        <f>BC200/655.957</f>
        <v>0</v>
      </c>
      <c r="BA200" s="564">
        <v>1</v>
      </c>
      <c r="BB200" s="606"/>
      <c r="BC200" s="684">
        <f t="shared" ref="BC200:BC209" si="642">((AI200*12)-(AL200*12))*80%</f>
        <v>0</v>
      </c>
      <c r="BD200" s="666">
        <f t="shared" ref="BD200:BD209" si="643">BC200/BA200</f>
        <v>0</v>
      </c>
      <c r="BE200" s="546">
        <f t="shared" ref="BE200:BE209" si="644">(IF(BD200&lt;464000,BA200*0.01*BD200,IF(BD200&lt;1000000,(4640+(BD200-464000)*0.1)*BA200,IF(BD200&lt;3000000,(4640+53600+(BD200-1000000)*0.25)*BA200,(4640+53600+500000+(BD200-3000000)*0.4)*BA200))))/12</f>
        <v>0</v>
      </c>
      <c r="BF200" s="731">
        <f t="shared" si="439"/>
        <v>-2500</v>
      </c>
      <c r="BG200" s="685"/>
      <c r="BH200" s="606"/>
      <c r="BI200" s="388"/>
      <c r="BJ200" s="388"/>
      <c r="BK200" s="607"/>
      <c r="BL200" s="607"/>
      <c r="BM200" s="388"/>
      <c r="BN200" s="388"/>
      <c r="BO200" s="565">
        <f t="shared" si="440"/>
        <v>0</v>
      </c>
      <c r="BP200" s="608"/>
      <c r="BQ200" s="388"/>
      <c r="BR200" s="609"/>
      <c r="BS200" s="610"/>
      <c r="BT200" s="609"/>
      <c r="BU200" s="677">
        <f>AX200-BE200+SUM(BI200:BQ200)-BS200-BG200</f>
        <v>0</v>
      </c>
      <c r="BV200" s="674">
        <f>+BU200/655.957</f>
        <v>0</v>
      </c>
      <c r="BW200" s="605"/>
      <c r="BX200" s="611">
        <f>(AI200-BI200-BJ200-BK200-BG436-BP200-BQ200)/12</f>
        <v>0</v>
      </c>
      <c r="BY200" s="611">
        <f>+BX200/655.957</f>
        <v>0</v>
      </c>
      <c r="BZ200" s="612">
        <f>(BX200/12)+BU200</f>
        <v>0</v>
      </c>
      <c r="CA200" s="612">
        <f>+BZ200/655.957</f>
        <v>0</v>
      </c>
      <c r="CC200" s="613">
        <f>((N200*13/12)*35%)/12</f>
        <v>0</v>
      </c>
      <c r="CD200" s="614">
        <f>+CC200/655.957</f>
        <v>0</v>
      </c>
      <c r="CE200" s="615"/>
      <c r="CF200" s="616">
        <f>AI200*0.02</f>
        <v>0</v>
      </c>
      <c r="CG200" s="617">
        <f>CF200/655.957</f>
        <v>0</v>
      </c>
      <c r="CJ200" s="618">
        <f>(AI200+AV200+CC200+CF200)*(13/12)+SUM(BI200:BQ200)</f>
        <v>0</v>
      </c>
      <c r="CK200" s="619">
        <f>CJ200/655.957</f>
        <v>0</v>
      </c>
      <c r="CL200" s="620"/>
      <c r="CM200" s="621">
        <f>CJ200*12</f>
        <v>0</v>
      </c>
      <c r="CN200" s="622">
        <f>CM200/655.957</f>
        <v>0</v>
      </c>
      <c r="CO200" s="620"/>
    </row>
    <row r="201" spans="1:93" s="647" customFormat="1" ht="30" customHeight="1" thickBot="1" x14ac:dyDescent="0.35">
      <c r="A201" s="729">
        <v>194</v>
      </c>
      <c r="B201" s="582"/>
      <c r="C201" s="623"/>
      <c r="D201" s="624"/>
      <c r="E201" s="624"/>
      <c r="F201" s="625"/>
      <c r="G201" s="626"/>
      <c r="H201" s="627">
        <v>0</v>
      </c>
      <c r="I201" s="588">
        <v>0</v>
      </c>
      <c r="J201" s="628"/>
      <c r="K201" s="629"/>
      <c r="L201" s="630">
        <v>1</v>
      </c>
      <c r="M201" s="631">
        <v>84343</v>
      </c>
      <c r="N201" s="632"/>
      <c r="O201" s="632">
        <f t="shared" ref="O201:O207" si="645">N201/655.957</f>
        <v>0</v>
      </c>
      <c r="P201" s="633"/>
      <c r="Q201" s="634"/>
      <c r="R201" s="634"/>
      <c r="S201" s="634"/>
      <c r="T201" s="634"/>
      <c r="U201" s="634"/>
      <c r="V201" s="634"/>
      <c r="W201" s="634"/>
      <c r="X201" s="634"/>
      <c r="Y201" s="557">
        <f t="shared" si="639"/>
        <v>0</v>
      </c>
      <c r="Z201" s="557">
        <f t="shared" si="640"/>
        <v>0</v>
      </c>
      <c r="AA201" s="557">
        <f t="shared" si="641"/>
        <v>0</v>
      </c>
      <c r="AB201" s="634"/>
      <c r="AC201" s="634"/>
      <c r="AD201" s="634"/>
      <c r="AE201" s="634"/>
      <c r="AF201" s="634"/>
      <c r="AG201" s="634"/>
      <c r="AH201" s="635"/>
      <c r="AI201" s="636">
        <f t="shared" ref="AI201:AI207" si="646">SUM(N201,Q201:AG201)*L201</f>
        <v>0</v>
      </c>
      <c r="AJ201" s="637">
        <f t="shared" ref="AJ201:AJ207" si="647">AI201/655.957</f>
        <v>0</v>
      </c>
      <c r="AK201" s="638"/>
      <c r="AL201" s="639">
        <f t="shared" ref="AL201:AL207" si="648">IF(AI201&gt;1200000,48000,AI201*0.04)</f>
        <v>0</v>
      </c>
      <c r="AM201" s="640"/>
      <c r="AN201" s="641">
        <f t="shared" ref="AN201:AN207" si="649">IF(AI201&gt;1200000,96000,AI201*0.08)</f>
        <v>0</v>
      </c>
      <c r="AO201" s="642">
        <f t="shared" ref="AO201:AO207" si="650">IF(AI201&gt;600000,600000*12.28%,AI201*12.28%)</f>
        <v>0</v>
      </c>
      <c r="AP201" s="643">
        <f t="shared" ref="AP201:AP207" si="651">IF(AI201&gt;600000,600000*2.25%,AI201*2.25%)*0</f>
        <v>0</v>
      </c>
      <c r="AQ201" s="644">
        <f t="shared" ref="AQ201:AQ207" si="652">AI201*4.5%</f>
        <v>0</v>
      </c>
      <c r="AR201" s="644">
        <f t="shared" ref="AR201:AR207" si="653">AI201*3%</f>
        <v>0</v>
      </c>
      <c r="AS201" s="644">
        <f t="shared" ref="AS201:AS207" si="654">AI201*10%*0</f>
        <v>0</v>
      </c>
      <c r="AT201" s="644"/>
      <c r="AU201" s="645"/>
      <c r="AV201" s="644">
        <f t="shared" ref="AV201:AV207" si="655">SUM(AN201:AU201)</f>
        <v>0</v>
      </c>
      <c r="AW201" s="646"/>
      <c r="AX201" s="637">
        <f t="shared" ref="AX201:AX207" si="656">AI201-AL201</f>
        <v>0</v>
      </c>
      <c r="AY201" s="637">
        <f t="shared" ref="AY201:AY207" si="657">BC201/655.957</f>
        <v>0</v>
      </c>
      <c r="BA201" s="564">
        <v>1</v>
      </c>
      <c r="BB201" s="648"/>
      <c r="BC201" s="686">
        <f t="shared" si="642"/>
        <v>0</v>
      </c>
      <c r="BD201" s="687">
        <f t="shared" si="643"/>
        <v>0</v>
      </c>
      <c r="BE201" s="688">
        <f t="shared" si="644"/>
        <v>0</v>
      </c>
      <c r="BF201" s="731">
        <f t="shared" ref="BF201:BF235" si="658">((AI201-AL201)-500000)*0.5%</f>
        <v>-2500</v>
      </c>
      <c r="BG201" s="689"/>
      <c r="BH201" s="648"/>
      <c r="BI201" s="649"/>
      <c r="BJ201" s="649"/>
      <c r="BK201" s="650"/>
      <c r="BL201" s="650"/>
      <c r="BM201" s="388"/>
      <c r="BN201" s="388"/>
      <c r="BO201" s="565">
        <f t="shared" ref="BO201:BO235" si="659">BM201*BN201</f>
        <v>0</v>
      </c>
      <c r="BP201" s="651"/>
      <c r="BQ201" s="649"/>
      <c r="BR201" s="652"/>
      <c r="BS201" s="653"/>
      <c r="BT201" s="652"/>
      <c r="BU201" s="678">
        <f t="shared" ref="BU201:BU207" si="660">AX201-BE201+SUM(BI201:BQ201)-BS201-BG201</f>
        <v>0</v>
      </c>
      <c r="BV201" s="675">
        <f t="shared" ref="BV201:BV207" si="661">+BU201/655.957</f>
        <v>0</v>
      </c>
      <c r="BW201" s="646"/>
      <c r="BX201" s="654">
        <f t="shared" ref="BX201:BX209" si="662">(AI201-BI201-BJ201-BK201-BG431-BP201-BQ201)/12</f>
        <v>0</v>
      </c>
      <c r="BY201" s="654">
        <f t="shared" ref="BY201:BY207" si="663">+BX201/655.957</f>
        <v>0</v>
      </c>
      <c r="BZ201" s="655">
        <f t="shared" ref="BZ201:BZ207" si="664">(BX201/12)+BU201</f>
        <v>0</v>
      </c>
      <c r="CA201" s="655">
        <f t="shared" ref="CA201:CA207" si="665">+BZ201/655.957</f>
        <v>0</v>
      </c>
      <c r="CC201" s="656">
        <f t="shared" ref="CC201:CC207" si="666">((N201*13/12)*35%)/12</f>
        <v>0</v>
      </c>
      <c r="CD201" s="657">
        <f t="shared" ref="CD201:CD207" si="667">+CC201/655.957</f>
        <v>0</v>
      </c>
      <c r="CE201" s="658"/>
      <c r="CF201" s="659">
        <f t="shared" ref="CF201:CF207" si="668">AI201*0.02</f>
        <v>0</v>
      </c>
      <c r="CG201" s="660">
        <f t="shared" ref="CG201:CG207" si="669">CF201/655.957</f>
        <v>0</v>
      </c>
      <c r="CJ201" s="661">
        <f t="shared" ref="CJ201:CJ207" si="670">(AI201+AV201+CC201+CF201)*(13/12)+SUM(BI201:BQ201)</f>
        <v>0</v>
      </c>
      <c r="CK201" s="662">
        <f t="shared" ref="CK201:CK207" si="671">CJ201/655.957</f>
        <v>0</v>
      </c>
      <c r="CL201" s="663"/>
      <c r="CM201" s="664">
        <f t="shared" ref="CM201:CM207" si="672">CJ201*12</f>
        <v>0</v>
      </c>
      <c r="CN201" s="665">
        <f t="shared" ref="CN201:CN207" si="673">CM201/655.957</f>
        <v>0</v>
      </c>
      <c r="CO201" s="663"/>
    </row>
    <row r="202" spans="1:93" s="647" customFormat="1" ht="30" customHeight="1" thickBot="1" x14ac:dyDescent="0.35">
      <c r="A202" s="729">
        <v>195</v>
      </c>
      <c r="B202" s="582"/>
      <c r="C202" s="623"/>
      <c r="D202" s="624"/>
      <c r="E202" s="624"/>
      <c r="F202" s="625"/>
      <c r="G202" s="626"/>
      <c r="H202" s="627">
        <v>0</v>
      </c>
      <c r="I202" s="588">
        <v>0</v>
      </c>
      <c r="J202" s="628"/>
      <c r="K202" s="629"/>
      <c r="L202" s="630">
        <v>1</v>
      </c>
      <c r="M202" s="631">
        <v>84343</v>
      </c>
      <c r="N202" s="632"/>
      <c r="O202" s="632">
        <f t="shared" si="645"/>
        <v>0</v>
      </c>
      <c r="P202" s="633"/>
      <c r="Q202" s="634"/>
      <c r="R202" s="634"/>
      <c r="S202" s="634"/>
      <c r="T202" s="634"/>
      <c r="U202" s="634"/>
      <c r="V202" s="634"/>
      <c r="W202" s="634"/>
      <c r="X202" s="634"/>
      <c r="Y202" s="557">
        <f t="shared" si="639"/>
        <v>0</v>
      </c>
      <c r="Z202" s="557">
        <f t="shared" si="640"/>
        <v>0</v>
      </c>
      <c r="AA202" s="557">
        <f t="shared" si="641"/>
        <v>0</v>
      </c>
      <c r="AB202" s="634"/>
      <c r="AC202" s="634"/>
      <c r="AD202" s="634"/>
      <c r="AE202" s="634"/>
      <c r="AF202" s="634"/>
      <c r="AG202" s="634"/>
      <c r="AH202" s="635"/>
      <c r="AI202" s="636">
        <f t="shared" si="646"/>
        <v>0</v>
      </c>
      <c r="AJ202" s="637">
        <f t="shared" si="647"/>
        <v>0</v>
      </c>
      <c r="AK202" s="638"/>
      <c r="AL202" s="639">
        <f t="shared" si="648"/>
        <v>0</v>
      </c>
      <c r="AM202" s="640"/>
      <c r="AN202" s="641">
        <f t="shared" si="649"/>
        <v>0</v>
      </c>
      <c r="AO202" s="642">
        <f t="shared" si="650"/>
        <v>0</v>
      </c>
      <c r="AP202" s="643">
        <f t="shared" si="651"/>
        <v>0</v>
      </c>
      <c r="AQ202" s="644">
        <f t="shared" si="652"/>
        <v>0</v>
      </c>
      <c r="AR202" s="644">
        <f t="shared" si="653"/>
        <v>0</v>
      </c>
      <c r="AS202" s="644">
        <f t="shared" si="654"/>
        <v>0</v>
      </c>
      <c r="AT202" s="644"/>
      <c r="AU202" s="645"/>
      <c r="AV202" s="644">
        <f t="shared" si="655"/>
        <v>0</v>
      </c>
      <c r="AW202" s="646"/>
      <c r="AX202" s="637">
        <f t="shared" si="656"/>
        <v>0</v>
      </c>
      <c r="AY202" s="637">
        <f t="shared" si="657"/>
        <v>0</v>
      </c>
      <c r="BA202" s="564">
        <v>1</v>
      </c>
      <c r="BB202" s="648"/>
      <c r="BC202" s="686">
        <f t="shared" si="642"/>
        <v>0</v>
      </c>
      <c r="BD202" s="687">
        <f t="shared" si="643"/>
        <v>0</v>
      </c>
      <c r="BE202" s="688">
        <f t="shared" si="644"/>
        <v>0</v>
      </c>
      <c r="BF202" s="731">
        <f t="shared" si="658"/>
        <v>-2500</v>
      </c>
      <c r="BG202" s="689"/>
      <c r="BH202" s="648"/>
      <c r="BI202" s="649"/>
      <c r="BJ202" s="649"/>
      <c r="BK202" s="650"/>
      <c r="BL202" s="650"/>
      <c r="BM202" s="388"/>
      <c r="BN202" s="388"/>
      <c r="BO202" s="565">
        <f t="shared" si="659"/>
        <v>0</v>
      </c>
      <c r="BP202" s="651"/>
      <c r="BQ202" s="649"/>
      <c r="BR202" s="652"/>
      <c r="BS202" s="653"/>
      <c r="BT202" s="652"/>
      <c r="BU202" s="678">
        <f t="shared" si="660"/>
        <v>0</v>
      </c>
      <c r="BV202" s="675">
        <f t="shared" si="661"/>
        <v>0</v>
      </c>
      <c r="BW202" s="646"/>
      <c r="BX202" s="654">
        <f t="shared" si="662"/>
        <v>0</v>
      </c>
      <c r="BY202" s="654">
        <f t="shared" si="663"/>
        <v>0</v>
      </c>
      <c r="BZ202" s="655">
        <f t="shared" si="664"/>
        <v>0</v>
      </c>
      <c r="CA202" s="655">
        <f t="shared" si="665"/>
        <v>0</v>
      </c>
      <c r="CC202" s="656">
        <f t="shared" si="666"/>
        <v>0</v>
      </c>
      <c r="CD202" s="657">
        <f t="shared" si="667"/>
        <v>0</v>
      </c>
      <c r="CE202" s="658"/>
      <c r="CF202" s="659">
        <f t="shared" si="668"/>
        <v>0</v>
      </c>
      <c r="CG202" s="660">
        <f t="shared" si="669"/>
        <v>0</v>
      </c>
      <c r="CJ202" s="661">
        <f t="shared" si="670"/>
        <v>0</v>
      </c>
      <c r="CK202" s="662">
        <f t="shared" si="671"/>
        <v>0</v>
      </c>
      <c r="CL202" s="663"/>
      <c r="CM202" s="664">
        <f t="shared" si="672"/>
        <v>0</v>
      </c>
      <c r="CN202" s="665">
        <f t="shared" si="673"/>
        <v>0</v>
      </c>
      <c r="CO202" s="663"/>
    </row>
    <row r="203" spans="1:93" s="647" customFormat="1" ht="30" customHeight="1" thickBot="1" x14ac:dyDescent="0.35">
      <c r="A203" s="729">
        <v>196</v>
      </c>
      <c r="B203" s="582"/>
      <c r="C203" s="623"/>
      <c r="D203" s="624"/>
      <c r="E203" s="624"/>
      <c r="F203" s="625"/>
      <c r="G203" s="626"/>
      <c r="H203" s="627">
        <v>0</v>
      </c>
      <c r="I203" s="588">
        <v>0</v>
      </c>
      <c r="J203" s="628"/>
      <c r="K203" s="629"/>
      <c r="L203" s="630">
        <v>1</v>
      </c>
      <c r="M203" s="631">
        <v>84343</v>
      </c>
      <c r="N203" s="632"/>
      <c r="O203" s="632">
        <f t="shared" si="645"/>
        <v>0</v>
      </c>
      <c r="P203" s="633"/>
      <c r="Q203" s="634"/>
      <c r="R203" s="634"/>
      <c r="S203" s="634"/>
      <c r="T203" s="634"/>
      <c r="U203" s="634"/>
      <c r="V203" s="634"/>
      <c r="W203" s="634"/>
      <c r="X203" s="634"/>
      <c r="Y203" s="557">
        <f t="shared" si="639"/>
        <v>0</v>
      </c>
      <c r="Z203" s="557">
        <f t="shared" si="640"/>
        <v>0</v>
      </c>
      <c r="AA203" s="557">
        <f t="shared" si="641"/>
        <v>0</v>
      </c>
      <c r="AB203" s="634"/>
      <c r="AC203" s="634"/>
      <c r="AD203" s="634"/>
      <c r="AE203" s="634"/>
      <c r="AF203" s="634"/>
      <c r="AG203" s="634"/>
      <c r="AH203" s="635"/>
      <c r="AI203" s="636">
        <f t="shared" si="646"/>
        <v>0</v>
      </c>
      <c r="AJ203" s="637">
        <f t="shared" si="647"/>
        <v>0</v>
      </c>
      <c r="AK203" s="638"/>
      <c r="AL203" s="639">
        <f t="shared" si="648"/>
        <v>0</v>
      </c>
      <c r="AM203" s="640"/>
      <c r="AN203" s="641">
        <f t="shared" si="649"/>
        <v>0</v>
      </c>
      <c r="AO203" s="642">
        <f t="shared" si="650"/>
        <v>0</v>
      </c>
      <c r="AP203" s="643">
        <f t="shared" si="651"/>
        <v>0</v>
      </c>
      <c r="AQ203" s="644">
        <f t="shared" si="652"/>
        <v>0</v>
      </c>
      <c r="AR203" s="644">
        <f t="shared" si="653"/>
        <v>0</v>
      </c>
      <c r="AS203" s="644">
        <f t="shared" si="654"/>
        <v>0</v>
      </c>
      <c r="AT203" s="644"/>
      <c r="AU203" s="645"/>
      <c r="AV203" s="644">
        <f t="shared" si="655"/>
        <v>0</v>
      </c>
      <c r="AW203" s="646"/>
      <c r="AX203" s="637">
        <f t="shared" si="656"/>
        <v>0</v>
      </c>
      <c r="AY203" s="637">
        <f t="shared" si="657"/>
        <v>0</v>
      </c>
      <c r="BA203" s="564">
        <v>1</v>
      </c>
      <c r="BB203" s="648"/>
      <c r="BC203" s="686">
        <f t="shared" si="642"/>
        <v>0</v>
      </c>
      <c r="BD203" s="687">
        <f t="shared" si="643"/>
        <v>0</v>
      </c>
      <c r="BE203" s="688">
        <f t="shared" si="644"/>
        <v>0</v>
      </c>
      <c r="BF203" s="731">
        <f t="shared" si="658"/>
        <v>-2500</v>
      </c>
      <c r="BG203" s="689"/>
      <c r="BH203" s="648"/>
      <c r="BI203" s="649"/>
      <c r="BJ203" s="649"/>
      <c r="BK203" s="650"/>
      <c r="BL203" s="650"/>
      <c r="BM203" s="388"/>
      <c r="BN203" s="388"/>
      <c r="BO203" s="565">
        <f t="shared" si="659"/>
        <v>0</v>
      </c>
      <c r="BP203" s="651"/>
      <c r="BQ203" s="649"/>
      <c r="BR203" s="652"/>
      <c r="BS203" s="653"/>
      <c r="BT203" s="652"/>
      <c r="BU203" s="678">
        <f t="shared" si="660"/>
        <v>0</v>
      </c>
      <c r="BV203" s="675">
        <f t="shared" si="661"/>
        <v>0</v>
      </c>
      <c r="BW203" s="646"/>
      <c r="BX203" s="654">
        <f t="shared" si="662"/>
        <v>0</v>
      </c>
      <c r="BY203" s="654">
        <f t="shared" si="663"/>
        <v>0</v>
      </c>
      <c r="BZ203" s="655">
        <f t="shared" si="664"/>
        <v>0</v>
      </c>
      <c r="CA203" s="655">
        <f t="shared" si="665"/>
        <v>0</v>
      </c>
      <c r="CC203" s="656">
        <f t="shared" si="666"/>
        <v>0</v>
      </c>
      <c r="CD203" s="657">
        <f t="shared" si="667"/>
        <v>0</v>
      </c>
      <c r="CE203" s="658"/>
      <c r="CF203" s="659">
        <f t="shared" si="668"/>
        <v>0</v>
      </c>
      <c r="CG203" s="660">
        <f t="shared" si="669"/>
        <v>0</v>
      </c>
      <c r="CJ203" s="661">
        <f t="shared" si="670"/>
        <v>0</v>
      </c>
      <c r="CK203" s="662">
        <f t="shared" si="671"/>
        <v>0</v>
      </c>
      <c r="CL203" s="663"/>
      <c r="CM203" s="664">
        <f t="shared" si="672"/>
        <v>0</v>
      </c>
      <c r="CN203" s="665">
        <f t="shared" si="673"/>
        <v>0</v>
      </c>
      <c r="CO203" s="663"/>
    </row>
    <row r="204" spans="1:93" s="647" customFormat="1" ht="30" customHeight="1" thickBot="1" x14ac:dyDescent="0.35">
      <c r="A204" s="729">
        <v>197</v>
      </c>
      <c r="B204" s="582"/>
      <c r="C204" s="623"/>
      <c r="D204" s="624"/>
      <c r="E204" s="624"/>
      <c r="F204" s="625"/>
      <c r="G204" s="626"/>
      <c r="H204" s="627">
        <v>0</v>
      </c>
      <c r="I204" s="588">
        <v>0</v>
      </c>
      <c r="J204" s="628"/>
      <c r="K204" s="629"/>
      <c r="L204" s="630">
        <v>1</v>
      </c>
      <c r="M204" s="631">
        <v>84343</v>
      </c>
      <c r="N204" s="632"/>
      <c r="O204" s="632">
        <f t="shared" si="645"/>
        <v>0</v>
      </c>
      <c r="P204" s="633"/>
      <c r="Q204" s="634"/>
      <c r="R204" s="634"/>
      <c r="S204" s="634"/>
      <c r="T204" s="634"/>
      <c r="U204" s="634"/>
      <c r="V204" s="634"/>
      <c r="W204" s="634"/>
      <c r="X204" s="634"/>
      <c r="Y204" s="557">
        <f t="shared" si="639"/>
        <v>0</v>
      </c>
      <c r="Z204" s="557">
        <f t="shared" si="640"/>
        <v>0</v>
      </c>
      <c r="AA204" s="557">
        <f t="shared" si="641"/>
        <v>0</v>
      </c>
      <c r="AB204" s="634"/>
      <c r="AC204" s="634"/>
      <c r="AD204" s="634"/>
      <c r="AE204" s="634"/>
      <c r="AF204" s="634"/>
      <c r="AG204" s="634"/>
      <c r="AH204" s="635"/>
      <c r="AI204" s="636">
        <f t="shared" si="646"/>
        <v>0</v>
      </c>
      <c r="AJ204" s="637">
        <f t="shared" si="647"/>
        <v>0</v>
      </c>
      <c r="AK204" s="638"/>
      <c r="AL204" s="639">
        <f t="shared" si="648"/>
        <v>0</v>
      </c>
      <c r="AM204" s="640"/>
      <c r="AN204" s="641">
        <f t="shared" si="649"/>
        <v>0</v>
      </c>
      <c r="AO204" s="642">
        <f t="shared" si="650"/>
        <v>0</v>
      </c>
      <c r="AP204" s="643">
        <f t="shared" si="651"/>
        <v>0</v>
      </c>
      <c r="AQ204" s="644">
        <f t="shared" si="652"/>
        <v>0</v>
      </c>
      <c r="AR204" s="644">
        <f t="shared" si="653"/>
        <v>0</v>
      </c>
      <c r="AS204" s="644">
        <f t="shared" si="654"/>
        <v>0</v>
      </c>
      <c r="AT204" s="644"/>
      <c r="AU204" s="645"/>
      <c r="AV204" s="644">
        <f t="shared" si="655"/>
        <v>0</v>
      </c>
      <c r="AW204" s="646"/>
      <c r="AX204" s="637">
        <f t="shared" si="656"/>
        <v>0</v>
      </c>
      <c r="AY204" s="637">
        <f t="shared" si="657"/>
        <v>0</v>
      </c>
      <c r="BA204" s="564">
        <v>1</v>
      </c>
      <c r="BB204" s="648"/>
      <c r="BC204" s="686">
        <f t="shared" si="642"/>
        <v>0</v>
      </c>
      <c r="BD204" s="687">
        <f t="shared" si="643"/>
        <v>0</v>
      </c>
      <c r="BE204" s="688">
        <f t="shared" si="644"/>
        <v>0</v>
      </c>
      <c r="BF204" s="731">
        <f t="shared" si="658"/>
        <v>-2500</v>
      </c>
      <c r="BG204" s="689"/>
      <c r="BH204" s="648"/>
      <c r="BI204" s="649"/>
      <c r="BJ204" s="649"/>
      <c r="BK204" s="650"/>
      <c r="BL204" s="650"/>
      <c r="BM204" s="388"/>
      <c r="BN204" s="388"/>
      <c r="BO204" s="565">
        <f t="shared" si="659"/>
        <v>0</v>
      </c>
      <c r="BP204" s="651"/>
      <c r="BQ204" s="649"/>
      <c r="BR204" s="652"/>
      <c r="BS204" s="653"/>
      <c r="BT204" s="652"/>
      <c r="BU204" s="678">
        <f t="shared" si="660"/>
        <v>0</v>
      </c>
      <c r="BV204" s="675">
        <f t="shared" si="661"/>
        <v>0</v>
      </c>
      <c r="BW204" s="646"/>
      <c r="BX204" s="654">
        <f t="shared" si="662"/>
        <v>0</v>
      </c>
      <c r="BY204" s="654">
        <f t="shared" si="663"/>
        <v>0</v>
      </c>
      <c r="BZ204" s="655">
        <f t="shared" si="664"/>
        <v>0</v>
      </c>
      <c r="CA204" s="655">
        <f t="shared" si="665"/>
        <v>0</v>
      </c>
      <c r="CC204" s="656">
        <f t="shared" si="666"/>
        <v>0</v>
      </c>
      <c r="CD204" s="657">
        <f t="shared" si="667"/>
        <v>0</v>
      </c>
      <c r="CE204" s="658"/>
      <c r="CF204" s="659">
        <f t="shared" si="668"/>
        <v>0</v>
      </c>
      <c r="CG204" s="660">
        <f t="shared" si="669"/>
        <v>0</v>
      </c>
      <c r="CJ204" s="661">
        <f t="shared" si="670"/>
        <v>0</v>
      </c>
      <c r="CK204" s="662">
        <f t="shared" si="671"/>
        <v>0</v>
      </c>
      <c r="CL204" s="663"/>
      <c r="CM204" s="664">
        <f t="shared" si="672"/>
        <v>0</v>
      </c>
      <c r="CN204" s="665">
        <f t="shared" si="673"/>
        <v>0</v>
      </c>
      <c r="CO204" s="663"/>
    </row>
    <row r="205" spans="1:93" s="647" customFormat="1" ht="30" customHeight="1" thickBot="1" x14ac:dyDescent="0.35">
      <c r="A205" s="729">
        <v>198</v>
      </c>
      <c r="B205" s="582"/>
      <c r="C205" s="623"/>
      <c r="D205" s="624"/>
      <c r="E205" s="624"/>
      <c r="F205" s="625"/>
      <c r="G205" s="626"/>
      <c r="H205" s="627">
        <v>0</v>
      </c>
      <c r="I205" s="588">
        <v>0</v>
      </c>
      <c r="J205" s="628"/>
      <c r="K205" s="629"/>
      <c r="L205" s="630">
        <v>1</v>
      </c>
      <c r="M205" s="631">
        <v>84343</v>
      </c>
      <c r="N205" s="632"/>
      <c r="O205" s="632">
        <f t="shared" si="645"/>
        <v>0</v>
      </c>
      <c r="P205" s="633"/>
      <c r="Q205" s="634"/>
      <c r="R205" s="634"/>
      <c r="S205" s="634"/>
      <c r="T205" s="634"/>
      <c r="U205" s="634"/>
      <c r="V205" s="634"/>
      <c r="W205" s="634"/>
      <c r="X205" s="634"/>
      <c r="Y205" s="557">
        <f t="shared" si="639"/>
        <v>0</v>
      </c>
      <c r="Z205" s="557">
        <f t="shared" si="640"/>
        <v>0</v>
      </c>
      <c r="AA205" s="557">
        <f t="shared" si="641"/>
        <v>0</v>
      </c>
      <c r="AB205" s="634"/>
      <c r="AC205" s="634"/>
      <c r="AD205" s="634"/>
      <c r="AE205" s="634"/>
      <c r="AF205" s="634"/>
      <c r="AG205" s="634"/>
      <c r="AH205" s="635"/>
      <c r="AI205" s="636">
        <f t="shared" si="646"/>
        <v>0</v>
      </c>
      <c r="AJ205" s="637">
        <f t="shared" si="647"/>
        <v>0</v>
      </c>
      <c r="AK205" s="638"/>
      <c r="AL205" s="639">
        <f t="shared" si="648"/>
        <v>0</v>
      </c>
      <c r="AM205" s="640"/>
      <c r="AN205" s="641">
        <f t="shared" si="649"/>
        <v>0</v>
      </c>
      <c r="AO205" s="642">
        <f t="shared" si="650"/>
        <v>0</v>
      </c>
      <c r="AP205" s="643">
        <f t="shared" si="651"/>
        <v>0</v>
      </c>
      <c r="AQ205" s="644">
        <f t="shared" si="652"/>
        <v>0</v>
      </c>
      <c r="AR205" s="644">
        <f t="shared" si="653"/>
        <v>0</v>
      </c>
      <c r="AS205" s="644">
        <f t="shared" si="654"/>
        <v>0</v>
      </c>
      <c r="AT205" s="644"/>
      <c r="AU205" s="645"/>
      <c r="AV205" s="644">
        <f t="shared" si="655"/>
        <v>0</v>
      </c>
      <c r="AW205" s="646"/>
      <c r="AX205" s="637">
        <f t="shared" si="656"/>
        <v>0</v>
      </c>
      <c r="AY205" s="637">
        <f t="shared" si="657"/>
        <v>0</v>
      </c>
      <c r="BA205" s="564">
        <v>1</v>
      </c>
      <c r="BB205" s="648"/>
      <c r="BC205" s="686">
        <f t="shared" si="642"/>
        <v>0</v>
      </c>
      <c r="BD205" s="687">
        <f t="shared" si="643"/>
        <v>0</v>
      </c>
      <c r="BE205" s="688">
        <f t="shared" si="644"/>
        <v>0</v>
      </c>
      <c r="BF205" s="731">
        <f t="shared" si="658"/>
        <v>-2500</v>
      </c>
      <c r="BG205" s="689"/>
      <c r="BH205" s="648"/>
      <c r="BI205" s="649"/>
      <c r="BJ205" s="649"/>
      <c r="BK205" s="650"/>
      <c r="BL205" s="650"/>
      <c r="BM205" s="388"/>
      <c r="BN205" s="388"/>
      <c r="BO205" s="565">
        <f t="shared" si="659"/>
        <v>0</v>
      </c>
      <c r="BP205" s="651"/>
      <c r="BQ205" s="649"/>
      <c r="BR205" s="652"/>
      <c r="BS205" s="653"/>
      <c r="BT205" s="652"/>
      <c r="BU205" s="678">
        <f t="shared" si="660"/>
        <v>0</v>
      </c>
      <c r="BV205" s="675">
        <f t="shared" si="661"/>
        <v>0</v>
      </c>
      <c r="BW205" s="646"/>
      <c r="BX205" s="654">
        <f t="shared" si="662"/>
        <v>0</v>
      </c>
      <c r="BY205" s="654">
        <f t="shared" si="663"/>
        <v>0</v>
      </c>
      <c r="BZ205" s="655">
        <f t="shared" si="664"/>
        <v>0</v>
      </c>
      <c r="CA205" s="655">
        <f t="shared" si="665"/>
        <v>0</v>
      </c>
      <c r="CC205" s="656">
        <f t="shared" si="666"/>
        <v>0</v>
      </c>
      <c r="CD205" s="657">
        <f t="shared" si="667"/>
        <v>0</v>
      </c>
      <c r="CE205" s="658"/>
      <c r="CF205" s="659">
        <f t="shared" si="668"/>
        <v>0</v>
      </c>
      <c r="CG205" s="660">
        <f t="shared" si="669"/>
        <v>0</v>
      </c>
      <c r="CJ205" s="661">
        <f t="shared" si="670"/>
        <v>0</v>
      </c>
      <c r="CK205" s="662">
        <f t="shared" si="671"/>
        <v>0</v>
      </c>
      <c r="CL205" s="663"/>
      <c r="CM205" s="664">
        <f t="shared" si="672"/>
        <v>0</v>
      </c>
      <c r="CN205" s="665">
        <f t="shared" si="673"/>
        <v>0</v>
      </c>
      <c r="CO205" s="663"/>
    </row>
    <row r="206" spans="1:93" s="647" customFormat="1" ht="30" customHeight="1" thickBot="1" x14ac:dyDescent="0.35">
      <c r="A206" s="729">
        <v>199</v>
      </c>
      <c r="B206" s="582"/>
      <c r="C206" s="623"/>
      <c r="D206" s="624"/>
      <c r="E206" s="624"/>
      <c r="F206" s="625"/>
      <c r="G206" s="626"/>
      <c r="H206" s="627">
        <v>0</v>
      </c>
      <c r="I206" s="588">
        <v>0</v>
      </c>
      <c r="J206" s="628"/>
      <c r="K206" s="629"/>
      <c r="L206" s="630">
        <v>1</v>
      </c>
      <c r="M206" s="631">
        <v>84343</v>
      </c>
      <c r="N206" s="632"/>
      <c r="O206" s="632">
        <f t="shared" si="645"/>
        <v>0</v>
      </c>
      <c r="P206" s="633"/>
      <c r="Q206" s="634"/>
      <c r="R206" s="634"/>
      <c r="S206" s="634"/>
      <c r="T206" s="634"/>
      <c r="U206" s="634"/>
      <c r="V206" s="634"/>
      <c r="W206" s="634"/>
      <c r="X206" s="634"/>
      <c r="Y206" s="557">
        <f t="shared" si="639"/>
        <v>0</v>
      </c>
      <c r="Z206" s="557">
        <f t="shared" si="640"/>
        <v>0</v>
      </c>
      <c r="AA206" s="557">
        <f t="shared" si="641"/>
        <v>0</v>
      </c>
      <c r="AB206" s="634"/>
      <c r="AC206" s="634"/>
      <c r="AD206" s="634"/>
      <c r="AE206" s="634"/>
      <c r="AF206" s="634"/>
      <c r="AG206" s="634"/>
      <c r="AH206" s="635"/>
      <c r="AI206" s="636">
        <f t="shared" si="646"/>
        <v>0</v>
      </c>
      <c r="AJ206" s="637">
        <f t="shared" si="647"/>
        <v>0</v>
      </c>
      <c r="AK206" s="638"/>
      <c r="AL206" s="639">
        <f t="shared" si="648"/>
        <v>0</v>
      </c>
      <c r="AM206" s="640"/>
      <c r="AN206" s="641">
        <f t="shared" si="649"/>
        <v>0</v>
      </c>
      <c r="AO206" s="642">
        <f t="shared" si="650"/>
        <v>0</v>
      </c>
      <c r="AP206" s="643">
        <f t="shared" si="651"/>
        <v>0</v>
      </c>
      <c r="AQ206" s="644">
        <f t="shared" si="652"/>
        <v>0</v>
      </c>
      <c r="AR206" s="644">
        <f t="shared" si="653"/>
        <v>0</v>
      </c>
      <c r="AS206" s="644">
        <f t="shared" si="654"/>
        <v>0</v>
      </c>
      <c r="AT206" s="644"/>
      <c r="AU206" s="645"/>
      <c r="AV206" s="644">
        <f t="shared" si="655"/>
        <v>0</v>
      </c>
      <c r="AW206" s="646"/>
      <c r="AX206" s="637">
        <f t="shared" si="656"/>
        <v>0</v>
      </c>
      <c r="AY206" s="637">
        <f t="shared" si="657"/>
        <v>0</v>
      </c>
      <c r="BA206" s="564">
        <v>1</v>
      </c>
      <c r="BB206" s="648"/>
      <c r="BC206" s="686">
        <f t="shared" si="642"/>
        <v>0</v>
      </c>
      <c r="BD206" s="687">
        <f t="shared" si="643"/>
        <v>0</v>
      </c>
      <c r="BE206" s="688">
        <f t="shared" si="644"/>
        <v>0</v>
      </c>
      <c r="BF206" s="731">
        <f t="shared" si="658"/>
        <v>-2500</v>
      </c>
      <c r="BG206" s="689"/>
      <c r="BH206" s="648"/>
      <c r="BI206" s="649"/>
      <c r="BJ206" s="649"/>
      <c r="BK206" s="650"/>
      <c r="BL206" s="650"/>
      <c r="BM206" s="388"/>
      <c r="BN206" s="388"/>
      <c r="BO206" s="565">
        <f t="shared" si="659"/>
        <v>0</v>
      </c>
      <c r="BP206" s="651"/>
      <c r="BQ206" s="649"/>
      <c r="BR206" s="652"/>
      <c r="BS206" s="653"/>
      <c r="BT206" s="652"/>
      <c r="BU206" s="678">
        <f t="shared" si="660"/>
        <v>0</v>
      </c>
      <c r="BV206" s="675">
        <f t="shared" si="661"/>
        <v>0</v>
      </c>
      <c r="BW206" s="646"/>
      <c r="BX206" s="654">
        <f t="shared" si="662"/>
        <v>0</v>
      </c>
      <c r="BY206" s="654">
        <f t="shared" si="663"/>
        <v>0</v>
      </c>
      <c r="BZ206" s="655">
        <f t="shared" si="664"/>
        <v>0</v>
      </c>
      <c r="CA206" s="655">
        <f t="shared" si="665"/>
        <v>0</v>
      </c>
      <c r="CC206" s="656">
        <f t="shared" si="666"/>
        <v>0</v>
      </c>
      <c r="CD206" s="657">
        <f t="shared" si="667"/>
        <v>0</v>
      </c>
      <c r="CE206" s="658"/>
      <c r="CF206" s="659">
        <f t="shared" si="668"/>
        <v>0</v>
      </c>
      <c r="CG206" s="660">
        <f t="shared" si="669"/>
        <v>0</v>
      </c>
      <c r="CJ206" s="661">
        <f t="shared" si="670"/>
        <v>0</v>
      </c>
      <c r="CK206" s="662">
        <f t="shared" si="671"/>
        <v>0</v>
      </c>
      <c r="CL206" s="663"/>
      <c r="CM206" s="664">
        <f t="shared" si="672"/>
        <v>0</v>
      </c>
      <c r="CN206" s="665">
        <f t="shared" si="673"/>
        <v>0</v>
      </c>
      <c r="CO206" s="663"/>
    </row>
    <row r="207" spans="1:93" s="647" customFormat="1" ht="30" customHeight="1" thickBot="1" x14ac:dyDescent="0.35">
      <c r="A207" s="729">
        <v>200</v>
      </c>
      <c r="B207" s="582"/>
      <c r="C207" s="623"/>
      <c r="D207" s="624"/>
      <c r="E207" s="624"/>
      <c r="F207" s="625"/>
      <c r="G207" s="626"/>
      <c r="H207" s="627">
        <v>0</v>
      </c>
      <c r="I207" s="588">
        <v>0</v>
      </c>
      <c r="J207" s="628"/>
      <c r="K207" s="629"/>
      <c r="L207" s="630">
        <v>1</v>
      </c>
      <c r="M207" s="631">
        <v>84343</v>
      </c>
      <c r="N207" s="632"/>
      <c r="O207" s="632">
        <f t="shared" si="645"/>
        <v>0</v>
      </c>
      <c r="P207" s="633"/>
      <c r="Q207" s="634"/>
      <c r="R207" s="634"/>
      <c r="S207" s="634"/>
      <c r="T207" s="634"/>
      <c r="U207" s="634"/>
      <c r="V207" s="634"/>
      <c r="W207" s="634"/>
      <c r="X207" s="634"/>
      <c r="Y207" s="557">
        <f t="shared" si="639"/>
        <v>0</v>
      </c>
      <c r="Z207" s="557">
        <f t="shared" si="640"/>
        <v>0</v>
      </c>
      <c r="AA207" s="557">
        <f t="shared" si="641"/>
        <v>0</v>
      </c>
      <c r="AB207" s="634"/>
      <c r="AC207" s="634"/>
      <c r="AD207" s="634"/>
      <c r="AE207" s="634"/>
      <c r="AF207" s="634"/>
      <c r="AG207" s="634"/>
      <c r="AH207" s="635"/>
      <c r="AI207" s="636">
        <f t="shared" si="646"/>
        <v>0</v>
      </c>
      <c r="AJ207" s="637">
        <f t="shared" si="647"/>
        <v>0</v>
      </c>
      <c r="AK207" s="638"/>
      <c r="AL207" s="639">
        <f t="shared" si="648"/>
        <v>0</v>
      </c>
      <c r="AM207" s="640"/>
      <c r="AN207" s="641">
        <f t="shared" si="649"/>
        <v>0</v>
      </c>
      <c r="AO207" s="642">
        <f t="shared" si="650"/>
        <v>0</v>
      </c>
      <c r="AP207" s="643">
        <f t="shared" si="651"/>
        <v>0</v>
      </c>
      <c r="AQ207" s="644">
        <f t="shared" si="652"/>
        <v>0</v>
      </c>
      <c r="AR207" s="644">
        <f t="shared" si="653"/>
        <v>0</v>
      </c>
      <c r="AS207" s="644">
        <f t="shared" si="654"/>
        <v>0</v>
      </c>
      <c r="AT207" s="644"/>
      <c r="AU207" s="645"/>
      <c r="AV207" s="644">
        <f t="shared" si="655"/>
        <v>0</v>
      </c>
      <c r="AW207" s="646"/>
      <c r="AX207" s="637">
        <f t="shared" si="656"/>
        <v>0</v>
      </c>
      <c r="AY207" s="637">
        <f t="shared" si="657"/>
        <v>0</v>
      </c>
      <c r="BA207" s="564">
        <v>1</v>
      </c>
      <c r="BB207" s="648"/>
      <c r="BC207" s="686">
        <f t="shared" si="642"/>
        <v>0</v>
      </c>
      <c r="BD207" s="687">
        <f t="shared" si="643"/>
        <v>0</v>
      </c>
      <c r="BE207" s="688">
        <f t="shared" si="644"/>
        <v>0</v>
      </c>
      <c r="BF207" s="731">
        <f t="shared" si="658"/>
        <v>-2500</v>
      </c>
      <c r="BG207" s="689"/>
      <c r="BH207" s="648"/>
      <c r="BI207" s="649"/>
      <c r="BJ207" s="649"/>
      <c r="BK207" s="650"/>
      <c r="BL207" s="650"/>
      <c r="BM207" s="388"/>
      <c r="BN207" s="388"/>
      <c r="BO207" s="565">
        <f t="shared" si="659"/>
        <v>0</v>
      </c>
      <c r="BP207" s="651"/>
      <c r="BQ207" s="649"/>
      <c r="BR207" s="652"/>
      <c r="BS207" s="653"/>
      <c r="BT207" s="652"/>
      <c r="BU207" s="678">
        <f t="shared" si="660"/>
        <v>0</v>
      </c>
      <c r="BV207" s="675">
        <f t="shared" si="661"/>
        <v>0</v>
      </c>
      <c r="BW207" s="646"/>
      <c r="BX207" s="654">
        <f t="shared" si="662"/>
        <v>0</v>
      </c>
      <c r="BY207" s="654">
        <f t="shared" si="663"/>
        <v>0</v>
      </c>
      <c r="BZ207" s="655">
        <f t="shared" si="664"/>
        <v>0</v>
      </c>
      <c r="CA207" s="655">
        <f t="shared" si="665"/>
        <v>0</v>
      </c>
      <c r="CC207" s="656">
        <f t="shared" si="666"/>
        <v>0</v>
      </c>
      <c r="CD207" s="657">
        <f t="shared" si="667"/>
        <v>0</v>
      </c>
      <c r="CE207" s="658"/>
      <c r="CF207" s="659">
        <f t="shared" si="668"/>
        <v>0</v>
      </c>
      <c r="CG207" s="660">
        <f t="shared" si="669"/>
        <v>0</v>
      </c>
      <c r="CJ207" s="661">
        <f t="shared" si="670"/>
        <v>0</v>
      </c>
      <c r="CK207" s="662">
        <f t="shared" si="671"/>
        <v>0</v>
      </c>
      <c r="CL207" s="663"/>
      <c r="CM207" s="664">
        <f t="shared" si="672"/>
        <v>0</v>
      </c>
      <c r="CN207" s="665">
        <f t="shared" si="673"/>
        <v>0</v>
      </c>
      <c r="CO207" s="663"/>
    </row>
    <row r="208" spans="1:93" s="647" customFormat="1" ht="30" customHeight="1" thickBot="1" x14ac:dyDescent="0.35">
      <c r="A208" s="729">
        <v>201</v>
      </c>
      <c r="B208" s="582"/>
      <c r="C208" s="623"/>
      <c r="D208" s="624"/>
      <c r="E208" s="624"/>
      <c r="F208" s="625"/>
      <c r="G208" s="626"/>
      <c r="H208" s="627">
        <v>0</v>
      </c>
      <c r="I208" s="588">
        <v>0</v>
      </c>
      <c r="J208" s="628"/>
      <c r="K208" s="629"/>
      <c r="L208" s="630">
        <v>1</v>
      </c>
      <c r="M208" s="631">
        <v>84343</v>
      </c>
      <c r="N208" s="632"/>
      <c r="O208" s="632">
        <f>N208/655.957</f>
        <v>0</v>
      </c>
      <c r="P208" s="633"/>
      <c r="Q208" s="634"/>
      <c r="R208" s="634"/>
      <c r="S208" s="634"/>
      <c r="T208" s="634"/>
      <c r="U208" s="634"/>
      <c r="V208" s="634"/>
      <c r="W208" s="634"/>
      <c r="X208" s="634"/>
      <c r="Y208" s="557">
        <f t="shared" si="639"/>
        <v>0</v>
      </c>
      <c r="Z208" s="557">
        <f t="shared" si="640"/>
        <v>0</v>
      </c>
      <c r="AA208" s="557">
        <f t="shared" si="641"/>
        <v>0</v>
      </c>
      <c r="AB208" s="634"/>
      <c r="AC208" s="634"/>
      <c r="AD208" s="634"/>
      <c r="AE208" s="634"/>
      <c r="AF208" s="634"/>
      <c r="AG208" s="634"/>
      <c r="AH208" s="635"/>
      <c r="AI208" s="636">
        <f>SUM(N208,Q208:AG208)*L208</f>
        <v>0</v>
      </c>
      <c r="AJ208" s="637">
        <f>AI208/655.957</f>
        <v>0</v>
      </c>
      <c r="AK208" s="638"/>
      <c r="AL208" s="639">
        <f>IF(AI208&gt;1200000,48000,AI208*0.04)</f>
        <v>0</v>
      </c>
      <c r="AM208" s="640"/>
      <c r="AN208" s="641">
        <f>IF(AI208&gt;1200000,96000,AI208*0.08)</f>
        <v>0</v>
      </c>
      <c r="AO208" s="642">
        <f>IF(AI208&gt;600000,600000*12.28%,AI208*12.28%)</f>
        <v>0</v>
      </c>
      <c r="AP208" s="643">
        <f>IF(AI208&gt;600000,600000*2.25%,AI208*2.25%)*0</f>
        <v>0</v>
      </c>
      <c r="AQ208" s="644">
        <f>AI208*4.5%</f>
        <v>0</v>
      </c>
      <c r="AR208" s="644">
        <f>AI208*3%</f>
        <v>0</v>
      </c>
      <c r="AS208" s="644">
        <f>AI208*10%*0</f>
        <v>0</v>
      </c>
      <c r="AT208" s="644"/>
      <c r="AU208" s="645"/>
      <c r="AV208" s="644">
        <f>SUM(AN208:AU208)</f>
        <v>0</v>
      </c>
      <c r="AW208" s="646"/>
      <c r="AX208" s="637">
        <f>AI208-AL208</f>
        <v>0</v>
      </c>
      <c r="AY208" s="637">
        <f>BC208/655.957</f>
        <v>0</v>
      </c>
      <c r="BA208" s="564">
        <v>1</v>
      </c>
      <c r="BB208" s="648"/>
      <c r="BC208" s="686">
        <f t="shared" si="642"/>
        <v>0</v>
      </c>
      <c r="BD208" s="687">
        <f t="shared" si="643"/>
        <v>0</v>
      </c>
      <c r="BE208" s="688">
        <f t="shared" si="644"/>
        <v>0</v>
      </c>
      <c r="BF208" s="731">
        <f t="shared" si="658"/>
        <v>-2500</v>
      </c>
      <c r="BG208" s="689"/>
      <c r="BH208" s="648"/>
      <c r="BI208" s="649"/>
      <c r="BJ208" s="649"/>
      <c r="BK208" s="650"/>
      <c r="BL208" s="650"/>
      <c r="BM208" s="388"/>
      <c r="BN208" s="388"/>
      <c r="BO208" s="565">
        <f t="shared" si="659"/>
        <v>0</v>
      </c>
      <c r="BP208" s="651"/>
      <c r="BQ208" s="649"/>
      <c r="BR208" s="652"/>
      <c r="BS208" s="653"/>
      <c r="BT208" s="652"/>
      <c r="BU208" s="678">
        <f t="shared" ref="BU208:BU235" si="674">AX208-BE208+SUM(BI208:BQ208)-BS208-BG208</f>
        <v>0</v>
      </c>
      <c r="BV208" s="675">
        <f>+BU208/655.957</f>
        <v>0</v>
      </c>
      <c r="BW208" s="646"/>
      <c r="BX208" s="654">
        <f t="shared" si="662"/>
        <v>0</v>
      </c>
      <c r="BY208" s="654">
        <f>+BX208/655.957</f>
        <v>0</v>
      </c>
      <c r="BZ208" s="655">
        <f>(BX208/12)+BU208</f>
        <v>0</v>
      </c>
      <c r="CA208" s="655">
        <f>+BZ208/655.957</f>
        <v>0</v>
      </c>
      <c r="CC208" s="656">
        <f t="shared" ref="CC208:CC235" si="675">((N208*13/12)*35%)/12</f>
        <v>0</v>
      </c>
      <c r="CD208" s="657">
        <f>+CC208/655.957</f>
        <v>0</v>
      </c>
      <c r="CE208" s="658"/>
      <c r="CF208" s="659">
        <f t="shared" ref="CF208:CF235" si="676">AI208*0.02</f>
        <v>0</v>
      </c>
      <c r="CG208" s="660">
        <f>CF208/655.957</f>
        <v>0</v>
      </c>
      <c r="CJ208" s="661">
        <f t="shared" ref="CJ208:CJ235" si="677">(AI208+AV208+CC208+CF208)*(13/12)+SUM(BI208:BQ208)</f>
        <v>0</v>
      </c>
      <c r="CK208" s="662">
        <f>CJ208/655.957</f>
        <v>0</v>
      </c>
      <c r="CL208" s="663"/>
      <c r="CM208" s="664">
        <f>CJ208*12</f>
        <v>0</v>
      </c>
      <c r="CN208" s="665">
        <f>CM208/655.957</f>
        <v>0</v>
      </c>
      <c r="CO208" s="663"/>
    </row>
    <row r="209" spans="1:93" s="647" customFormat="1" ht="30" customHeight="1" thickBot="1" x14ac:dyDescent="0.35">
      <c r="A209" s="729">
        <v>202</v>
      </c>
      <c r="B209" s="582"/>
      <c r="C209" s="623"/>
      <c r="D209" s="624"/>
      <c r="E209" s="624"/>
      <c r="F209" s="625"/>
      <c r="G209" s="626"/>
      <c r="H209" s="627">
        <v>0</v>
      </c>
      <c r="I209" s="588">
        <v>0</v>
      </c>
      <c r="J209" s="628"/>
      <c r="K209" s="629"/>
      <c r="L209" s="630">
        <v>1</v>
      </c>
      <c r="M209" s="631">
        <v>84343</v>
      </c>
      <c r="N209" s="632"/>
      <c r="O209" s="632">
        <f>N209/655.957</f>
        <v>0</v>
      </c>
      <c r="P209" s="633"/>
      <c r="Q209" s="634"/>
      <c r="R209" s="634"/>
      <c r="S209" s="634"/>
      <c r="T209" s="634"/>
      <c r="U209" s="634"/>
      <c r="V209" s="634"/>
      <c r="W209" s="634"/>
      <c r="X209" s="634"/>
      <c r="Y209" s="557">
        <f t="shared" si="639"/>
        <v>0</v>
      </c>
      <c r="Z209" s="557">
        <f t="shared" si="640"/>
        <v>0</v>
      </c>
      <c r="AA209" s="557">
        <f t="shared" si="641"/>
        <v>0</v>
      </c>
      <c r="AB209" s="634"/>
      <c r="AC209" s="634"/>
      <c r="AD209" s="634"/>
      <c r="AE209" s="634"/>
      <c r="AF209" s="634"/>
      <c r="AG209" s="634"/>
      <c r="AH209" s="635"/>
      <c r="AI209" s="636">
        <f>SUM(N209,Q209:AG209)*L209</f>
        <v>0</v>
      </c>
      <c r="AJ209" s="637">
        <f>AI209/655.957</f>
        <v>0</v>
      </c>
      <c r="AK209" s="638"/>
      <c r="AL209" s="639">
        <f>IF(AI209&gt;1200000,48000,AI209*0.04)</f>
        <v>0</v>
      </c>
      <c r="AM209" s="640"/>
      <c r="AN209" s="641">
        <f>IF(AI209&gt;1200000,96000,AI209*0.08)</f>
        <v>0</v>
      </c>
      <c r="AO209" s="642">
        <f>IF(AI209&gt;600000,600000*12.28%,AI209*12.28%)</f>
        <v>0</v>
      </c>
      <c r="AP209" s="643">
        <f>IF(AI209&gt;600000,600000*2.25%,AI209*2.25%)*0</f>
        <v>0</v>
      </c>
      <c r="AQ209" s="644">
        <f>AI209*4.5%</f>
        <v>0</v>
      </c>
      <c r="AR209" s="644">
        <f>AI209*3%</f>
        <v>0</v>
      </c>
      <c r="AS209" s="644">
        <f>AI209*10%*0</f>
        <v>0</v>
      </c>
      <c r="AT209" s="644"/>
      <c r="AU209" s="645"/>
      <c r="AV209" s="644">
        <f>SUM(AN209:AU209)</f>
        <v>0</v>
      </c>
      <c r="AW209" s="646"/>
      <c r="AX209" s="637">
        <f>AI209-AL209</f>
        <v>0</v>
      </c>
      <c r="AY209" s="637">
        <f>BC209/655.957</f>
        <v>0</v>
      </c>
      <c r="BA209" s="564">
        <v>1</v>
      </c>
      <c r="BB209" s="648"/>
      <c r="BC209" s="686">
        <f t="shared" si="642"/>
        <v>0</v>
      </c>
      <c r="BD209" s="687">
        <f t="shared" si="643"/>
        <v>0</v>
      </c>
      <c r="BE209" s="688">
        <f t="shared" si="644"/>
        <v>0</v>
      </c>
      <c r="BF209" s="731">
        <f t="shared" si="658"/>
        <v>-2500</v>
      </c>
      <c r="BG209" s="689"/>
      <c r="BH209" s="648"/>
      <c r="BI209" s="649"/>
      <c r="BJ209" s="649"/>
      <c r="BK209" s="650"/>
      <c r="BL209" s="650"/>
      <c r="BM209" s="388"/>
      <c r="BN209" s="388"/>
      <c r="BO209" s="565">
        <f t="shared" si="659"/>
        <v>0</v>
      </c>
      <c r="BP209" s="651"/>
      <c r="BQ209" s="649"/>
      <c r="BR209" s="652"/>
      <c r="BS209" s="653"/>
      <c r="BT209" s="652"/>
      <c r="BU209" s="678">
        <f t="shared" si="674"/>
        <v>0</v>
      </c>
      <c r="BV209" s="675">
        <f>+BU209/655.957</f>
        <v>0</v>
      </c>
      <c r="BW209" s="646"/>
      <c r="BX209" s="654">
        <f t="shared" si="662"/>
        <v>0</v>
      </c>
      <c r="BY209" s="654">
        <f>+BX209/655.957</f>
        <v>0</v>
      </c>
      <c r="BZ209" s="655">
        <f>(BX209/12)+BU209</f>
        <v>0</v>
      </c>
      <c r="CA209" s="655">
        <f>+BZ209/655.957</f>
        <v>0</v>
      </c>
      <c r="CC209" s="656">
        <f t="shared" si="675"/>
        <v>0</v>
      </c>
      <c r="CD209" s="657">
        <f>+CC209/655.957</f>
        <v>0</v>
      </c>
      <c r="CE209" s="658"/>
      <c r="CF209" s="659">
        <f t="shared" si="676"/>
        <v>0</v>
      </c>
      <c r="CG209" s="660">
        <f>CF209/655.957</f>
        <v>0</v>
      </c>
      <c r="CJ209" s="661">
        <f t="shared" si="677"/>
        <v>0</v>
      </c>
      <c r="CK209" s="662">
        <f>CJ209/655.957</f>
        <v>0</v>
      </c>
      <c r="CL209" s="663"/>
      <c r="CM209" s="664">
        <f>CJ209*12</f>
        <v>0</v>
      </c>
      <c r="CN209" s="665">
        <f>CM209/655.957</f>
        <v>0</v>
      </c>
      <c r="CO209" s="663"/>
    </row>
    <row r="210" spans="1:93" s="434" customFormat="1" ht="30" customHeight="1" thickBot="1" x14ac:dyDescent="0.35">
      <c r="A210" s="547">
        <v>203</v>
      </c>
      <c r="B210" s="548"/>
      <c r="C210" s="549"/>
      <c r="D210" s="550"/>
      <c r="E210" s="550"/>
      <c r="F210" s="551"/>
      <c r="G210" s="437"/>
      <c r="H210" s="588">
        <v>0</v>
      </c>
      <c r="I210" s="588">
        <v>0</v>
      </c>
      <c r="J210" s="552"/>
      <c r="K210" s="553"/>
      <c r="L210" s="591">
        <v>1</v>
      </c>
      <c r="M210" s="554"/>
      <c r="N210" s="555"/>
      <c r="O210" s="555">
        <f>N210/655.957</f>
        <v>0</v>
      </c>
      <c r="P210" s="556"/>
      <c r="Q210" s="557"/>
      <c r="R210" s="557"/>
      <c r="S210" s="557"/>
      <c r="T210" s="557"/>
      <c r="U210" s="557"/>
      <c r="V210" s="557"/>
      <c r="W210" s="557"/>
      <c r="X210" s="557"/>
      <c r="Y210" s="557">
        <f>((N210+AB210)*10%)*0</f>
        <v>0</v>
      </c>
      <c r="Z210" s="557">
        <f>((O210+AC210)*25%)*0</f>
        <v>0</v>
      </c>
      <c r="AA210" s="557">
        <f>((P210+AD210)*50%)*0</f>
        <v>0</v>
      </c>
      <c r="AB210" s="557"/>
      <c r="AC210" s="557"/>
      <c r="AD210" s="557"/>
      <c r="AE210" s="557"/>
      <c r="AF210" s="557"/>
      <c r="AG210" s="557"/>
      <c r="AH210" s="558"/>
      <c r="AI210" s="559">
        <f>SUM(N210,Q210:AG210)*L210</f>
        <v>0</v>
      </c>
      <c r="AJ210" s="560">
        <f>AI210/655.957</f>
        <v>0</v>
      </c>
      <c r="AK210" s="561"/>
      <c r="AL210" s="545">
        <f>IF(AI210&gt;1200000,48000,AI210*0.04)</f>
        <v>0</v>
      </c>
      <c r="AM210" s="667"/>
      <c r="AN210" s="546">
        <f>IF(AI210&gt;1200000,96000,AI210*0.08)</f>
        <v>0</v>
      </c>
      <c r="AO210" s="562">
        <f>IF(AI210&gt;600000,600000*12.28%,AI210*12.28%)</f>
        <v>0</v>
      </c>
      <c r="AP210" s="562">
        <f>IF(AI210&gt;600000,600000*2.25%,AI210*2.25%)*0</f>
        <v>0</v>
      </c>
      <c r="AQ210" s="563">
        <f>AI210*4.5%</f>
        <v>0</v>
      </c>
      <c r="AR210" s="563">
        <f>AI210*3%</f>
        <v>0</v>
      </c>
      <c r="AS210" s="563">
        <f>AI210*10%*0</f>
        <v>0</v>
      </c>
      <c r="AT210" s="563"/>
      <c r="AU210" s="668"/>
      <c r="AV210" s="563">
        <f>SUM(AN210:AU210)</f>
        <v>0</v>
      </c>
      <c r="AW210" s="446"/>
      <c r="AX210" s="560">
        <f>AI210-AL210</f>
        <v>0</v>
      </c>
      <c r="AY210" s="560">
        <f>BC210/655.957</f>
        <v>0</v>
      </c>
      <c r="BA210" s="564">
        <v>1</v>
      </c>
      <c r="BB210" s="679"/>
      <c r="BC210" s="680">
        <f>((AI210*12)-(AL210*12))*80%</f>
        <v>0</v>
      </c>
      <c r="BD210" s="681">
        <f>BC210/BA210</f>
        <v>0</v>
      </c>
      <c r="BE210" s="682">
        <f>(IF(BD210&lt;464000,BA210*0.01*BD210,IF(BD210&lt;1000000,(4640+(BD210-464000)*0.1)*BA210,IF(BD210&lt;3000000,(4640+53600+(BD210-1000000)*0.25)*BA210,(4640+53600+500000+(BD210-3000000)*0.4)*BA210))))/12</f>
        <v>0</v>
      </c>
      <c r="BF210" s="731">
        <f t="shared" si="658"/>
        <v>-2500</v>
      </c>
      <c r="BG210" s="683"/>
      <c r="BH210" s="669"/>
      <c r="BI210" s="565"/>
      <c r="BJ210" s="388"/>
      <c r="BK210" s="607"/>
      <c r="BL210" s="388"/>
      <c r="BM210" s="388"/>
      <c r="BN210" s="388"/>
      <c r="BO210" s="565">
        <f t="shared" si="659"/>
        <v>0</v>
      </c>
      <c r="BP210" s="565"/>
      <c r="BQ210" s="565"/>
      <c r="BR210" s="670"/>
      <c r="BS210" s="583"/>
      <c r="BT210" s="671"/>
      <c r="BU210" s="676">
        <f t="shared" si="674"/>
        <v>0</v>
      </c>
      <c r="BV210" s="673">
        <f>+BU210/655.957</f>
        <v>0</v>
      </c>
      <c r="BW210" s="672"/>
      <c r="BX210" s="567">
        <f>(AI210-BI210-BJ210-BK210-BO210-BP210-BQ210)/12</f>
        <v>0</v>
      </c>
      <c r="BY210" s="567">
        <f>+BX210/655.957</f>
        <v>0</v>
      </c>
      <c r="BZ210" s="566">
        <f>(BX210/12)+BU210</f>
        <v>0</v>
      </c>
      <c r="CA210" s="566">
        <f>+BZ210/655.957</f>
        <v>0</v>
      </c>
      <c r="CC210" s="568">
        <f t="shared" si="675"/>
        <v>0</v>
      </c>
      <c r="CD210" s="569">
        <f>+CC210/655.957</f>
        <v>0</v>
      </c>
      <c r="CE210" s="447"/>
      <c r="CF210" s="570">
        <f t="shared" si="676"/>
        <v>0</v>
      </c>
      <c r="CG210" s="571">
        <f>CF210/655.957</f>
        <v>0</v>
      </c>
      <c r="CJ210" s="572">
        <f t="shared" si="677"/>
        <v>0</v>
      </c>
      <c r="CK210" s="573">
        <f>CJ210/655.957</f>
        <v>0</v>
      </c>
      <c r="CL210" s="443"/>
      <c r="CM210" s="574">
        <f>CJ210*12</f>
        <v>0</v>
      </c>
      <c r="CN210" s="575">
        <f>CM210/655.957</f>
        <v>0</v>
      </c>
      <c r="CO210" s="443"/>
    </row>
    <row r="211" spans="1:93" s="387" customFormat="1" ht="30" customHeight="1" thickBot="1" x14ac:dyDescent="0.35">
      <c r="A211" s="547">
        <v>204</v>
      </c>
      <c r="B211" s="548"/>
      <c r="C211" s="584"/>
      <c r="D211" s="585"/>
      <c r="E211" s="585"/>
      <c r="F211" s="586"/>
      <c r="G211" s="587"/>
      <c r="H211" s="588">
        <v>0</v>
      </c>
      <c r="I211" s="588">
        <v>0</v>
      </c>
      <c r="J211" s="589"/>
      <c r="K211" s="590"/>
      <c r="L211" s="591">
        <v>1</v>
      </c>
      <c r="M211" s="592"/>
      <c r="N211" s="593"/>
      <c r="O211" s="593">
        <f>N211/655.957</f>
        <v>0</v>
      </c>
      <c r="P211" s="594"/>
      <c r="Q211" s="595"/>
      <c r="R211" s="595"/>
      <c r="S211" s="595"/>
      <c r="T211" s="595"/>
      <c r="U211" s="595"/>
      <c r="V211" s="595"/>
      <c r="W211" s="595"/>
      <c r="X211" s="595"/>
      <c r="Y211" s="557">
        <f t="shared" ref="Y211:Y223" si="678">((N211+AB211)*10%)*0</f>
        <v>0</v>
      </c>
      <c r="Z211" s="557">
        <f t="shared" ref="Z211:Z223" si="679">((O211+AC211)*25%)*0</f>
        <v>0</v>
      </c>
      <c r="AA211" s="557">
        <f t="shared" ref="AA211:AA223" si="680">((P211+AD211)*50%)*0</f>
        <v>0</v>
      </c>
      <c r="AB211" s="595"/>
      <c r="AC211" s="595"/>
      <c r="AD211" s="595"/>
      <c r="AE211" s="595"/>
      <c r="AF211" s="595"/>
      <c r="AG211" s="595"/>
      <c r="AH211" s="596"/>
      <c r="AI211" s="597">
        <f>SUM(N211,Q211:AG211)*L211</f>
        <v>0</v>
      </c>
      <c r="AJ211" s="598">
        <f>AI211/655.957</f>
        <v>0</v>
      </c>
      <c r="AK211" s="599"/>
      <c r="AL211" s="545">
        <f>IF(AI211&gt;1200000,48000,AI211*0.04)</f>
        <v>0</v>
      </c>
      <c r="AM211" s="600"/>
      <c r="AN211" s="546">
        <f>IF(AI211&gt;1200000,96000,AI211*0.08)</f>
        <v>0</v>
      </c>
      <c r="AO211" s="601">
        <f>IF(AI211&gt;600000,600000*12.28%,AI211*12.28%)</f>
        <v>0</v>
      </c>
      <c r="AP211" s="602">
        <f>IF(AI211&gt;600000,600000*2.25%,AI211*2.25%)*0</f>
        <v>0</v>
      </c>
      <c r="AQ211" s="603">
        <f>AI211*4.5%</f>
        <v>0</v>
      </c>
      <c r="AR211" s="603">
        <f>AI211*3%</f>
        <v>0</v>
      </c>
      <c r="AS211" s="603">
        <f>AI211*10%*0</f>
        <v>0</v>
      </c>
      <c r="AT211" s="603"/>
      <c r="AU211" s="604"/>
      <c r="AV211" s="603">
        <f>SUM(AN211:AU211)</f>
        <v>0</v>
      </c>
      <c r="AW211" s="605"/>
      <c r="AX211" s="598">
        <f>AI211-AL211</f>
        <v>0</v>
      </c>
      <c r="AY211" s="598">
        <f>BC211/655.957</f>
        <v>0</v>
      </c>
      <c r="BA211" s="564">
        <v>1</v>
      </c>
      <c r="BB211" s="606"/>
      <c r="BC211" s="684">
        <f t="shared" ref="BC211:BC223" si="681">((AI211*12)-(AL211*12))*80%</f>
        <v>0</v>
      </c>
      <c r="BD211" s="666">
        <f t="shared" ref="BD211:BD223" si="682">BC211/BA211</f>
        <v>0</v>
      </c>
      <c r="BE211" s="546">
        <f t="shared" ref="BE211:BE223" si="683">(IF(BD211&lt;464000,BA211*0.01*BD211,IF(BD211&lt;1000000,(4640+(BD211-464000)*0.1)*BA211,IF(BD211&lt;3000000,(4640+53600+(BD211-1000000)*0.25)*BA211,(4640+53600+500000+(BD211-3000000)*0.4)*BA211))))/12</f>
        <v>0</v>
      </c>
      <c r="BF211" s="731">
        <f t="shared" si="658"/>
        <v>-2500</v>
      </c>
      <c r="BG211" s="685"/>
      <c r="BH211" s="606"/>
      <c r="BI211" s="388"/>
      <c r="BJ211" s="388"/>
      <c r="BK211" s="607"/>
      <c r="BL211" s="607"/>
      <c r="BM211" s="388"/>
      <c r="BN211" s="388"/>
      <c r="BO211" s="565">
        <f t="shared" si="659"/>
        <v>0</v>
      </c>
      <c r="BP211" s="608"/>
      <c r="BQ211" s="388"/>
      <c r="BR211" s="609"/>
      <c r="BS211" s="610"/>
      <c r="BT211" s="609"/>
      <c r="BU211" s="677">
        <f t="shared" si="674"/>
        <v>0</v>
      </c>
      <c r="BV211" s="674">
        <f>+BU211/655.957</f>
        <v>0</v>
      </c>
      <c r="BW211" s="605"/>
      <c r="BX211" s="611">
        <f>(AI211-BI211-BJ211-BK211-BG447-BP211-BQ211)/12</f>
        <v>0</v>
      </c>
      <c r="BY211" s="611">
        <f>+BX211/655.957</f>
        <v>0</v>
      </c>
      <c r="BZ211" s="612">
        <f>(BX211/12)+BU211</f>
        <v>0</v>
      </c>
      <c r="CA211" s="612">
        <f>+BZ211/655.957</f>
        <v>0</v>
      </c>
      <c r="CC211" s="613">
        <f t="shared" si="675"/>
        <v>0</v>
      </c>
      <c r="CD211" s="614">
        <f>+CC211/655.957</f>
        <v>0</v>
      </c>
      <c r="CE211" s="615"/>
      <c r="CF211" s="616">
        <f t="shared" si="676"/>
        <v>0</v>
      </c>
      <c r="CG211" s="617">
        <f>CF211/655.957</f>
        <v>0</v>
      </c>
      <c r="CJ211" s="618">
        <f t="shared" si="677"/>
        <v>0</v>
      </c>
      <c r="CK211" s="619">
        <f>CJ211/655.957</f>
        <v>0</v>
      </c>
      <c r="CL211" s="620"/>
      <c r="CM211" s="621">
        <f>CJ211*12</f>
        <v>0</v>
      </c>
      <c r="CN211" s="622">
        <f>CM211/655.957</f>
        <v>0</v>
      </c>
      <c r="CO211" s="620"/>
    </row>
    <row r="212" spans="1:93" s="647" customFormat="1" ht="30" customHeight="1" thickBot="1" x14ac:dyDescent="0.35">
      <c r="A212" s="729">
        <v>205</v>
      </c>
      <c r="B212" s="582"/>
      <c r="C212" s="623"/>
      <c r="D212" s="624"/>
      <c r="E212" s="624"/>
      <c r="F212" s="625"/>
      <c r="G212" s="626"/>
      <c r="H212" s="627">
        <v>0</v>
      </c>
      <c r="I212" s="588">
        <v>0</v>
      </c>
      <c r="J212" s="628"/>
      <c r="K212" s="629"/>
      <c r="L212" s="630">
        <v>1</v>
      </c>
      <c r="M212" s="631">
        <v>84343</v>
      </c>
      <c r="N212" s="632"/>
      <c r="O212" s="632">
        <f t="shared" ref="O212:O222" si="684">N212/655.957</f>
        <v>0</v>
      </c>
      <c r="P212" s="633"/>
      <c r="Q212" s="634"/>
      <c r="R212" s="634"/>
      <c r="S212" s="634"/>
      <c r="T212" s="634"/>
      <c r="U212" s="634"/>
      <c r="V212" s="634"/>
      <c r="W212" s="634"/>
      <c r="X212" s="634"/>
      <c r="Y212" s="557">
        <f t="shared" si="678"/>
        <v>0</v>
      </c>
      <c r="Z212" s="557">
        <f t="shared" si="679"/>
        <v>0</v>
      </c>
      <c r="AA212" s="557">
        <f t="shared" si="680"/>
        <v>0</v>
      </c>
      <c r="AB212" s="634"/>
      <c r="AC212" s="634"/>
      <c r="AD212" s="634"/>
      <c r="AE212" s="634"/>
      <c r="AF212" s="634"/>
      <c r="AG212" s="634"/>
      <c r="AH212" s="635"/>
      <c r="AI212" s="636">
        <f t="shared" ref="AI212:AI222" si="685">SUM(N212,Q212:AG212)*L212</f>
        <v>0</v>
      </c>
      <c r="AJ212" s="637">
        <f t="shared" ref="AJ212:AJ222" si="686">AI212/655.957</f>
        <v>0</v>
      </c>
      <c r="AK212" s="638"/>
      <c r="AL212" s="639">
        <f t="shared" ref="AL212:AL222" si="687">IF(AI212&gt;1200000,48000,AI212*0.04)</f>
        <v>0</v>
      </c>
      <c r="AM212" s="640"/>
      <c r="AN212" s="641">
        <f t="shared" ref="AN212:AN222" si="688">IF(AI212&gt;1200000,96000,AI212*0.08)</f>
        <v>0</v>
      </c>
      <c r="AO212" s="642">
        <f t="shared" ref="AO212:AO222" si="689">IF(AI212&gt;600000,600000*12.28%,AI212*12.28%)</f>
        <v>0</v>
      </c>
      <c r="AP212" s="643">
        <f t="shared" ref="AP212:AP222" si="690">IF(AI212&gt;600000,600000*2.25%,AI212*2.25%)*0</f>
        <v>0</v>
      </c>
      <c r="AQ212" s="644">
        <f t="shared" ref="AQ212:AQ222" si="691">AI212*4.5%</f>
        <v>0</v>
      </c>
      <c r="AR212" s="644">
        <f t="shared" ref="AR212:AR222" si="692">AI212*3%</f>
        <v>0</v>
      </c>
      <c r="AS212" s="644">
        <f t="shared" ref="AS212:AS222" si="693">AI212*10%*0</f>
        <v>0</v>
      </c>
      <c r="AT212" s="644"/>
      <c r="AU212" s="645"/>
      <c r="AV212" s="644">
        <f t="shared" ref="AV212:AV222" si="694">SUM(AN212:AU212)</f>
        <v>0</v>
      </c>
      <c r="AW212" s="646"/>
      <c r="AX212" s="637">
        <f t="shared" ref="AX212:AX222" si="695">AI212-AL212</f>
        <v>0</v>
      </c>
      <c r="AY212" s="637">
        <f t="shared" ref="AY212:AY222" si="696">BC212/655.957</f>
        <v>0</v>
      </c>
      <c r="BA212" s="564">
        <v>1</v>
      </c>
      <c r="BB212" s="648"/>
      <c r="BC212" s="686">
        <f t="shared" si="681"/>
        <v>0</v>
      </c>
      <c r="BD212" s="687">
        <f t="shared" si="682"/>
        <v>0</v>
      </c>
      <c r="BE212" s="688">
        <f t="shared" si="683"/>
        <v>0</v>
      </c>
      <c r="BF212" s="731">
        <f t="shared" si="658"/>
        <v>-2500</v>
      </c>
      <c r="BG212" s="689"/>
      <c r="BH212" s="648"/>
      <c r="BI212" s="649"/>
      <c r="BJ212" s="649"/>
      <c r="BK212" s="650"/>
      <c r="BL212" s="650"/>
      <c r="BM212" s="388"/>
      <c r="BN212" s="388"/>
      <c r="BO212" s="565">
        <f t="shared" si="659"/>
        <v>0</v>
      </c>
      <c r="BP212" s="651"/>
      <c r="BQ212" s="649"/>
      <c r="BR212" s="652"/>
      <c r="BS212" s="653"/>
      <c r="BT212" s="652"/>
      <c r="BU212" s="678">
        <f t="shared" si="674"/>
        <v>0</v>
      </c>
      <c r="BV212" s="675">
        <f t="shared" ref="BV212:BV222" si="697">+BU212/655.957</f>
        <v>0</v>
      </c>
      <c r="BW212" s="646"/>
      <c r="BX212" s="654">
        <f>(AI212-BI212-BJ212-BK212-BG442-BP212-BQ212)/12</f>
        <v>0</v>
      </c>
      <c r="BY212" s="654">
        <f t="shared" ref="BY212:BY222" si="698">+BX212/655.957</f>
        <v>0</v>
      </c>
      <c r="BZ212" s="655">
        <f t="shared" ref="BZ212:BZ222" si="699">(BX212/12)+BU212</f>
        <v>0</v>
      </c>
      <c r="CA212" s="655">
        <f t="shared" ref="CA212:CA222" si="700">+BZ212/655.957</f>
        <v>0</v>
      </c>
      <c r="CC212" s="656">
        <f t="shared" si="675"/>
        <v>0</v>
      </c>
      <c r="CD212" s="657">
        <f t="shared" ref="CD212:CD222" si="701">+CC212/655.957</f>
        <v>0</v>
      </c>
      <c r="CE212" s="658"/>
      <c r="CF212" s="659">
        <f t="shared" si="676"/>
        <v>0</v>
      </c>
      <c r="CG212" s="660">
        <f t="shared" ref="CG212:CG222" si="702">CF212/655.957</f>
        <v>0</v>
      </c>
      <c r="CJ212" s="661">
        <f t="shared" si="677"/>
        <v>0</v>
      </c>
      <c r="CK212" s="662">
        <f t="shared" ref="CK212:CK222" si="703">CJ212/655.957</f>
        <v>0</v>
      </c>
      <c r="CL212" s="663"/>
      <c r="CM212" s="664">
        <f t="shared" ref="CM212:CM222" si="704">CJ212*12</f>
        <v>0</v>
      </c>
      <c r="CN212" s="665">
        <f t="shared" ref="CN212:CN222" si="705">CM212/655.957</f>
        <v>0</v>
      </c>
      <c r="CO212" s="663"/>
    </row>
    <row r="213" spans="1:93" s="647" customFormat="1" ht="30" customHeight="1" thickBot="1" x14ac:dyDescent="0.35">
      <c r="A213" s="729">
        <v>206</v>
      </c>
      <c r="B213" s="582"/>
      <c r="C213" s="623"/>
      <c r="D213" s="624"/>
      <c r="E213" s="624"/>
      <c r="F213" s="625"/>
      <c r="G213" s="626"/>
      <c r="H213" s="627">
        <v>0</v>
      </c>
      <c r="I213" s="588">
        <v>0</v>
      </c>
      <c r="J213" s="628"/>
      <c r="K213" s="629"/>
      <c r="L213" s="630">
        <v>1</v>
      </c>
      <c r="M213" s="631">
        <v>84343</v>
      </c>
      <c r="N213" s="632"/>
      <c r="O213" s="632">
        <f t="shared" si="684"/>
        <v>0</v>
      </c>
      <c r="P213" s="633"/>
      <c r="Q213" s="634"/>
      <c r="R213" s="634"/>
      <c r="S213" s="634"/>
      <c r="T213" s="634"/>
      <c r="U213" s="634"/>
      <c r="V213" s="634"/>
      <c r="W213" s="634"/>
      <c r="X213" s="634"/>
      <c r="Y213" s="557">
        <f t="shared" si="678"/>
        <v>0</v>
      </c>
      <c r="Z213" s="557">
        <f t="shared" si="679"/>
        <v>0</v>
      </c>
      <c r="AA213" s="557">
        <f t="shared" si="680"/>
        <v>0</v>
      </c>
      <c r="AB213" s="634"/>
      <c r="AC213" s="634"/>
      <c r="AD213" s="634"/>
      <c r="AE213" s="634"/>
      <c r="AF213" s="634"/>
      <c r="AG213" s="634"/>
      <c r="AH213" s="635"/>
      <c r="AI213" s="636">
        <f t="shared" si="685"/>
        <v>0</v>
      </c>
      <c r="AJ213" s="637">
        <f t="shared" si="686"/>
        <v>0</v>
      </c>
      <c r="AK213" s="638"/>
      <c r="AL213" s="639">
        <f t="shared" si="687"/>
        <v>0</v>
      </c>
      <c r="AM213" s="640"/>
      <c r="AN213" s="641">
        <f t="shared" si="688"/>
        <v>0</v>
      </c>
      <c r="AO213" s="642">
        <f t="shared" si="689"/>
        <v>0</v>
      </c>
      <c r="AP213" s="643">
        <f t="shared" si="690"/>
        <v>0</v>
      </c>
      <c r="AQ213" s="644">
        <f t="shared" si="691"/>
        <v>0</v>
      </c>
      <c r="AR213" s="644">
        <f t="shared" si="692"/>
        <v>0</v>
      </c>
      <c r="AS213" s="644">
        <f t="shared" si="693"/>
        <v>0</v>
      </c>
      <c r="AT213" s="644"/>
      <c r="AU213" s="645"/>
      <c r="AV213" s="644">
        <f t="shared" si="694"/>
        <v>0</v>
      </c>
      <c r="AW213" s="646"/>
      <c r="AX213" s="637">
        <f t="shared" si="695"/>
        <v>0</v>
      </c>
      <c r="AY213" s="637">
        <f t="shared" si="696"/>
        <v>0</v>
      </c>
      <c r="BA213" s="564">
        <v>1</v>
      </c>
      <c r="BB213" s="648"/>
      <c r="BC213" s="686">
        <f t="shared" si="681"/>
        <v>0</v>
      </c>
      <c r="BD213" s="687">
        <f t="shared" si="682"/>
        <v>0</v>
      </c>
      <c r="BE213" s="688">
        <f t="shared" si="683"/>
        <v>0</v>
      </c>
      <c r="BF213" s="731">
        <f t="shared" si="658"/>
        <v>-2500</v>
      </c>
      <c r="BG213" s="689"/>
      <c r="BH213" s="648"/>
      <c r="BI213" s="649"/>
      <c r="BJ213" s="649"/>
      <c r="BK213" s="650"/>
      <c r="BL213" s="650"/>
      <c r="BM213" s="388"/>
      <c r="BN213" s="388"/>
      <c r="BO213" s="565">
        <f t="shared" si="659"/>
        <v>0</v>
      </c>
      <c r="BP213" s="651"/>
      <c r="BQ213" s="649"/>
      <c r="BR213" s="652"/>
      <c r="BS213" s="653"/>
      <c r="BT213" s="652"/>
      <c r="BU213" s="678">
        <f t="shared" si="674"/>
        <v>0</v>
      </c>
      <c r="BV213" s="675">
        <f t="shared" si="697"/>
        <v>0</v>
      </c>
      <c r="BW213" s="646"/>
      <c r="BX213" s="654">
        <f>(AI213-BI213-BJ213-BK213-BG443-BP213-BQ213)/12</f>
        <v>0</v>
      </c>
      <c r="BY213" s="654">
        <f t="shared" si="698"/>
        <v>0</v>
      </c>
      <c r="BZ213" s="655">
        <f t="shared" si="699"/>
        <v>0</v>
      </c>
      <c r="CA213" s="655">
        <f t="shared" si="700"/>
        <v>0</v>
      </c>
      <c r="CC213" s="656">
        <f t="shared" si="675"/>
        <v>0</v>
      </c>
      <c r="CD213" s="657">
        <f t="shared" si="701"/>
        <v>0</v>
      </c>
      <c r="CE213" s="658"/>
      <c r="CF213" s="659">
        <f t="shared" si="676"/>
        <v>0</v>
      </c>
      <c r="CG213" s="660">
        <f t="shared" si="702"/>
        <v>0</v>
      </c>
      <c r="CJ213" s="661">
        <f t="shared" si="677"/>
        <v>0</v>
      </c>
      <c r="CK213" s="662">
        <f t="shared" si="703"/>
        <v>0</v>
      </c>
      <c r="CL213" s="663"/>
      <c r="CM213" s="664">
        <f t="shared" si="704"/>
        <v>0</v>
      </c>
      <c r="CN213" s="665">
        <f t="shared" si="705"/>
        <v>0</v>
      </c>
      <c r="CO213" s="663"/>
    </row>
    <row r="214" spans="1:93" s="647" customFormat="1" ht="30" customHeight="1" thickBot="1" x14ac:dyDescent="0.35">
      <c r="A214" s="729">
        <v>207</v>
      </c>
      <c r="B214" s="582"/>
      <c r="C214" s="623"/>
      <c r="D214" s="624"/>
      <c r="E214" s="624"/>
      <c r="F214" s="625"/>
      <c r="G214" s="626"/>
      <c r="H214" s="627">
        <v>0</v>
      </c>
      <c r="I214" s="588">
        <v>0</v>
      </c>
      <c r="J214" s="628"/>
      <c r="K214" s="629"/>
      <c r="L214" s="630">
        <v>1</v>
      </c>
      <c r="M214" s="631">
        <v>84343</v>
      </c>
      <c r="N214" s="632"/>
      <c r="O214" s="632">
        <f t="shared" si="684"/>
        <v>0</v>
      </c>
      <c r="P214" s="633"/>
      <c r="Q214" s="634"/>
      <c r="R214" s="634"/>
      <c r="S214" s="634"/>
      <c r="T214" s="634"/>
      <c r="U214" s="634"/>
      <c r="V214" s="634"/>
      <c r="W214" s="634"/>
      <c r="X214" s="634"/>
      <c r="Y214" s="557">
        <f t="shared" si="678"/>
        <v>0</v>
      </c>
      <c r="Z214" s="557">
        <f t="shared" si="679"/>
        <v>0</v>
      </c>
      <c r="AA214" s="557">
        <f t="shared" si="680"/>
        <v>0</v>
      </c>
      <c r="AB214" s="634"/>
      <c r="AC214" s="634"/>
      <c r="AD214" s="634"/>
      <c r="AE214" s="634"/>
      <c r="AF214" s="634"/>
      <c r="AG214" s="634"/>
      <c r="AH214" s="635"/>
      <c r="AI214" s="636">
        <f t="shared" si="685"/>
        <v>0</v>
      </c>
      <c r="AJ214" s="637">
        <f t="shared" si="686"/>
        <v>0</v>
      </c>
      <c r="AK214" s="638"/>
      <c r="AL214" s="639">
        <f t="shared" si="687"/>
        <v>0</v>
      </c>
      <c r="AM214" s="640"/>
      <c r="AN214" s="641">
        <f t="shared" si="688"/>
        <v>0</v>
      </c>
      <c r="AO214" s="642">
        <f t="shared" si="689"/>
        <v>0</v>
      </c>
      <c r="AP214" s="643">
        <f t="shared" si="690"/>
        <v>0</v>
      </c>
      <c r="AQ214" s="644">
        <f t="shared" si="691"/>
        <v>0</v>
      </c>
      <c r="AR214" s="644">
        <f t="shared" si="692"/>
        <v>0</v>
      </c>
      <c r="AS214" s="644">
        <f t="shared" si="693"/>
        <v>0</v>
      </c>
      <c r="AT214" s="644"/>
      <c r="AU214" s="645"/>
      <c r="AV214" s="644">
        <f t="shared" si="694"/>
        <v>0</v>
      </c>
      <c r="AW214" s="646"/>
      <c r="AX214" s="637">
        <f t="shared" si="695"/>
        <v>0</v>
      </c>
      <c r="AY214" s="637">
        <f t="shared" si="696"/>
        <v>0</v>
      </c>
      <c r="BA214" s="564">
        <v>1</v>
      </c>
      <c r="BB214" s="648"/>
      <c r="BC214" s="686">
        <f t="shared" si="681"/>
        <v>0</v>
      </c>
      <c r="BD214" s="687">
        <f t="shared" si="682"/>
        <v>0</v>
      </c>
      <c r="BE214" s="688">
        <f t="shared" si="683"/>
        <v>0</v>
      </c>
      <c r="BF214" s="731">
        <f t="shared" si="658"/>
        <v>-2500</v>
      </c>
      <c r="BG214" s="689"/>
      <c r="BH214" s="648"/>
      <c r="BI214" s="649"/>
      <c r="BJ214" s="649"/>
      <c r="BK214" s="650"/>
      <c r="BL214" s="650"/>
      <c r="BM214" s="388"/>
      <c r="BN214" s="388"/>
      <c r="BO214" s="565">
        <f t="shared" si="659"/>
        <v>0</v>
      </c>
      <c r="BP214" s="651"/>
      <c r="BQ214" s="649"/>
      <c r="BR214" s="652"/>
      <c r="BS214" s="653"/>
      <c r="BT214" s="652"/>
      <c r="BU214" s="678">
        <f t="shared" si="674"/>
        <v>0</v>
      </c>
      <c r="BV214" s="675">
        <f t="shared" si="697"/>
        <v>0</v>
      </c>
      <c r="BW214" s="646"/>
      <c r="BX214" s="654">
        <f>(AI214-BI214-BJ214-BK214-BG444-BP214-BQ214)/12</f>
        <v>0</v>
      </c>
      <c r="BY214" s="654">
        <f t="shared" si="698"/>
        <v>0</v>
      </c>
      <c r="BZ214" s="655">
        <f t="shared" si="699"/>
        <v>0</v>
      </c>
      <c r="CA214" s="655">
        <f t="shared" si="700"/>
        <v>0</v>
      </c>
      <c r="CC214" s="656">
        <f t="shared" si="675"/>
        <v>0</v>
      </c>
      <c r="CD214" s="657">
        <f t="shared" si="701"/>
        <v>0</v>
      </c>
      <c r="CE214" s="658"/>
      <c r="CF214" s="659">
        <f t="shared" si="676"/>
        <v>0</v>
      </c>
      <c r="CG214" s="660">
        <f t="shared" si="702"/>
        <v>0</v>
      </c>
      <c r="CJ214" s="661">
        <f t="shared" si="677"/>
        <v>0</v>
      </c>
      <c r="CK214" s="662">
        <f t="shared" si="703"/>
        <v>0</v>
      </c>
      <c r="CL214" s="663"/>
      <c r="CM214" s="664">
        <f t="shared" si="704"/>
        <v>0</v>
      </c>
      <c r="CN214" s="665">
        <f t="shared" si="705"/>
        <v>0</v>
      </c>
      <c r="CO214" s="663"/>
    </row>
    <row r="215" spans="1:93" s="647" customFormat="1" ht="30" customHeight="1" thickBot="1" x14ac:dyDescent="0.35">
      <c r="A215" s="729">
        <v>208</v>
      </c>
      <c r="B215" s="582"/>
      <c r="C215" s="623"/>
      <c r="D215" s="624"/>
      <c r="E215" s="624"/>
      <c r="F215" s="625"/>
      <c r="G215" s="626"/>
      <c r="H215" s="627">
        <v>0</v>
      </c>
      <c r="I215" s="588">
        <v>0</v>
      </c>
      <c r="J215" s="628"/>
      <c r="K215" s="629"/>
      <c r="L215" s="630">
        <v>1</v>
      </c>
      <c r="M215" s="631">
        <v>84343</v>
      </c>
      <c r="N215" s="632"/>
      <c r="O215" s="632">
        <f t="shared" si="684"/>
        <v>0</v>
      </c>
      <c r="P215" s="633"/>
      <c r="Q215" s="634"/>
      <c r="R215" s="634"/>
      <c r="S215" s="634"/>
      <c r="T215" s="634"/>
      <c r="U215" s="634"/>
      <c r="V215" s="634"/>
      <c r="W215" s="634"/>
      <c r="X215" s="634"/>
      <c r="Y215" s="557">
        <f t="shared" si="678"/>
        <v>0</v>
      </c>
      <c r="Z215" s="557">
        <f t="shared" si="679"/>
        <v>0</v>
      </c>
      <c r="AA215" s="557">
        <f t="shared" si="680"/>
        <v>0</v>
      </c>
      <c r="AB215" s="634"/>
      <c r="AC215" s="634"/>
      <c r="AD215" s="634"/>
      <c r="AE215" s="634"/>
      <c r="AF215" s="634"/>
      <c r="AG215" s="634"/>
      <c r="AH215" s="635"/>
      <c r="AI215" s="636">
        <f t="shared" si="685"/>
        <v>0</v>
      </c>
      <c r="AJ215" s="637">
        <f t="shared" si="686"/>
        <v>0</v>
      </c>
      <c r="AK215" s="638"/>
      <c r="AL215" s="639">
        <f t="shared" si="687"/>
        <v>0</v>
      </c>
      <c r="AM215" s="640"/>
      <c r="AN215" s="641">
        <f t="shared" si="688"/>
        <v>0</v>
      </c>
      <c r="AO215" s="642">
        <f t="shared" si="689"/>
        <v>0</v>
      </c>
      <c r="AP215" s="643">
        <f t="shared" si="690"/>
        <v>0</v>
      </c>
      <c r="AQ215" s="644">
        <f t="shared" si="691"/>
        <v>0</v>
      </c>
      <c r="AR215" s="644">
        <f t="shared" si="692"/>
        <v>0</v>
      </c>
      <c r="AS215" s="644">
        <f t="shared" si="693"/>
        <v>0</v>
      </c>
      <c r="AT215" s="644"/>
      <c r="AU215" s="645"/>
      <c r="AV215" s="644">
        <f t="shared" si="694"/>
        <v>0</v>
      </c>
      <c r="AW215" s="646"/>
      <c r="AX215" s="637">
        <f t="shared" si="695"/>
        <v>0</v>
      </c>
      <c r="AY215" s="637">
        <f t="shared" si="696"/>
        <v>0</v>
      </c>
      <c r="BA215" s="564">
        <v>1</v>
      </c>
      <c r="BB215" s="648"/>
      <c r="BC215" s="686">
        <f t="shared" si="681"/>
        <v>0</v>
      </c>
      <c r="BD215" s="687">
        <f t="shared" si="682"/>
        <v>0</v>
      </c>
      <c r="BE215" s="688">
        <f t="shared" si="683"/>
        <v>0</v>
      </c>
      <c r="BF215" s="731">
        <f t="shared" ref="BF215:BF217" si="706">((AI215-AL215)-500000)*0.5%</f>
        <v>-2500</v>
      </c>
      <c r="BG215" s="689"/>
      <c r="BH215" s="648"/>
      <c r="BI215" s="649"/>
      <c r="BJ215" s="649"/>
      <c r="BK215" s="650"/>
      <c r="BL215" s="650"/>
      <c r="BM215" s="388"/>
      <c r="BN215" s="388"/>
      <c r="BO215" s="565">
        <f t="shared" ref="BO215:BO217" si="707">BM215*BN215</f>
        <v>0</v>
      </c>
      <c r="BP215" s="651"/>
      <c r="BQ215" s="649"/>
      <c r="BR215" s="652"/>
      <c r="BS215" s="653"/>
      <c r="BT215" s="652"/>
      <c r="BU215" s="678">
        <f t="shared" ref="BU215:BU217" si="708">AX215-BE215+SUM(BI215:BQ215)-BS215-BG215</f>
        <v>0</v>
      </c>
      <c r="BV215" s="675">
        <f t="shared" si="697"/>
        <v>0</v>
      </c>
      <c r="BW215" s="646"/>
      <c r="BX215" s="654">
        <f t="shared" ref="BX215:BX225" si="709">(AI215-BI215-BJ215-BK215-BG471-BP215-BQ215)/12</f>
        <v>0</v>
      </c>
      <c r="BY215" s="654">
        <f t="shared" si="698"/>
        <v>0</v>
      </c>
      <c r="BZ215" s="655">
        <f t="shared" si="699"/>
        <v>0</v>
      </c>
      <c r="CA215" s="655">
        <f t="shared" si="700"/>
        <v>0</v>
      </c>
      <c r="CC215" s="656">
        <f t="shared" ref="CC215:CC217" si="710">((N215*13/12)*35%)/12</f>
        <v>0</v>
      </c>
      <c r="CD215" s="657">
        <f t="shared" si="701"/>
        <v>0</v>
      </c>
      <c r="CE215" s="658"/>
      <c r="CF215" s="659">
        <f t="shared" ref="CF215:CF217" si="711">AI215*0.02</f>
        <v>0</v>
      </c>
      <c r="CG215" s="660">
        <f t="shared" si="702"/>
        <v>0</v>
      </c>
      <c r="CJ215" s="661">
        <f t="shared" ref="CJ215:CJ217" si="712">(AI215+AV215+CC215+CF215)*(13/12)+SUM(BI215:BQ215)</f>
        <v>0</v>
      </c>
      <c r="CK215" s="662">
        <f t="shared" si="703"/>
        <v>0</v>
      </c>
      <c r="CL215" s="663"/>
      <c r="CM215" s="664">
        <f t="shared" si="704"/>
        <v>0</v>
      </c>
      <c r="CN215" s="665">
        <f t="shared" si="705"/>
        <v>0</v>
      </c>
      <c r="CO215" s="663"/>
    </row>
    <row r="216" spans="1:93" s="647" customFormat="1" ht="30" customHeight="1" thickBot="1" x14ac:dyDescent="0.35">
      <c r="A216" s="729">
        <v>209</v>
      </c>
      <c r="B216" s="582"/>
      <c r="C216" s="623"/>
      <c r="D216" s="624"/>
      <c r="E216" s="624"/>
      <c r="F216" s="625"/>
      <c r="G216" s="626"/>
      <c r="H216" s="627">
        <v>0</v>
      </c>
      <c r="I216" s="588">
        <v>0</v>
      </c>
      <c r="J216" s="628"/>
      <c r="K216" s="629"/>
      <c r="L216" s="630">
        <v>1</v>
      </c>
      <c r="M216" s="631">
        <v>84343</v>
      </c>
      <c r="N216" s="632"/>
      <c r="O216" s="632">
        <f t="shared" si="684"/>
        <v>0</v>
      </c>
      <c r="P216" s="633"/>
      <c r="Q216" s="634"/>
      <c r="R216" s="634"/>
      <c r="S216" s="634"/>
      <c r="T216" s="634"/>
      <c r="U216" s="634"/>
      <c r="V216" s="634"/>
      <c r="W216" s="634"/>
      <c r="X216" s="634"/>
      <c r="Y216" s="557">
        <f t="shared" si="678"/>
        <v>0</v>
      </c>
      <c r="Z216" s="557">
        <f t="shared" si="679"/>
        <v>0</v>
      </c>
      <c r="AA216" s="557">
        <f t="shared" si="680"/>
        <v>0</v>
      </c>
      <c r="AB216" s="634"/>
      <c r="AC216" s="634"/>
      <c r="AD216" s="634"/>
      <c r="AE216" s="634"/>
      <c r="AF216" s="634"/>
      <c r="AG216" s="634"/>
      <c r="AH216" s="635"/>
      <c r="AI216" s="636">
        <f t="shared" si="685"/>
        <v>0</v>
      </c>
      <c r="AJ216" s="637">
        <f t="shared" si="686"/>
        <v>0</v>
      </c>
      <c r="AK216" s="638"/>
      <c r="AL216" s="639">
        <f t="shared" si="687"/>
        <v>0</v>
      </c>
      <c r="AM216" s="640"/>
      <c r="AN216" s="641">
        <f t="shared" si="688"/>
        <v>0</v>
      </c>
      <c r="AO216" s="642">
        <f t="shared" si="689"/>
        <v>0</v>
      </c>
      <c r="AP216" s="643">
        <f t="shared" si="690"/>
        <v>0</v>
      </c>
      <c r="AQ216" s="644">
        <f t="shared" si="691"/>
        <v>0</v>
      </c>
      <c r="AR216" s="644">
        <f t="shared" si="692"/>
        <v>0</v>
      </c>
      <c r="AS216" s="644">
        <f t="shared" si="693"/>
        <v>0</v>
      </c>
      <c r="AT216" s="644"/>
      <c r="AU216" s="645"/>
      <c r="AV216" s="644">
        <f t="shared" si="694"/>
        <v>0</v>
      </c>
      <c r="AW216" s="646"/>
      <c r="AX216" s="637">
        <f t="shared" si="695"/>
        <v>0</v>
      </c>
      <c r="AY216" s="637">
        <f t="shared" si="696"/>
        <v>0</v>
      </c>
      <c r="BA216" s="564">
        <v>1</v>
      </c>
      <c r="BB216" s="648"/>
      <c r="BC216" s="686">
        <f t="shared" si="681"/>
        <v>0</v>
      </c>
      <c r="BD216" s="687">
        <f t="shared" si="682"/>
        <v>0</v>
      </c>
      <c r="BE216" s="688">
        <f t="shared" si="683"/>
        <v>0</v>
      </c>
      <c r="BF216" s="731">
        <f t="shared" si="706"/>
        <v>-2500</v>
      </c>
      <c r="BG216" s="689"/>
      <c r="BH216" s="648"/>
      <c r="BI216" s="649"/>
      <c r="BJ216" s="649"/>
      <c r="BK216" s="650"/>
      <c r="BL216" s="650"/>
      <c r="BM216" s="388"/>
      <c r="BN216" s="388"/>
      <c r="BO216" s="565">
        <f t="shared" si="707"/>
        <v>0</v>
      </c>
      <c r="BP216" s="651"/>
      <c r="BQ216" s="649"/>
      <c r="BR216" s="652"/>
      <c r="BS216" s="653"/>
      <c r="BT216" s="652"/>
      <c r="BU216" s="678">
        <f t="shared" si="708"/>
        <v>0</v>
      </c>
      <c r="BV216" s="675">
        <f t="shared" si="697"/>
        <v>0</v>
      </c>
      <c r="BW216" s="646"/>
      <c r="BX216" s="654">
        <f t="shared" si="709"/>
        <v>0</v>
      </c>
      <c r="BY216" s="654">
        <f t="shared" si="698"/>
        <v>0</v>
      </c>
      <c r="BZ216" s="655">
        <f t="shared" si="699"/>
        <v>0</v>
      </c>
      <c r="CA216" s="655">
        <f t="shared" si="700"/>
        <v>0</v>
      </c>
      <c r="CC216" s="656">
        <f t="shared" si="710"/>
        <v>0</v>
      </c>
      <c r="CD216" s="657">
        <f t="shared" si="701"/>
        <v>0</v>
      </c>
      <c r="CE216" s="658"/>
      <c r="CF216" s="659">
        <f t="shared" si="711"/>
        <v>0</v>
      </c>
      <c r="CG216" s="660">
        <f t="shared" si="702"/>
        <v>0</v>
      </c>
      <c r="CJ216" s="661">
        <f t="shared" si="712"/>
        <v>0</v>
      </c>
      <c r="CK216" s="662">
        <f t="shared" si="703"/>
        <v>0</v>
      </c>
      <c r="CL216" s="663"/>
      <c r="CM216" s="664">
        <f t="shared" si="704"/>
        <v>0</v>
      </c>
      <c r="CN216" s="665">
        <f t="shared" si="705"/>
        <v>0</v>
      </c>
      <c r="CO216" s="663"/>
    </row>
    <row r="217" spans="1:93" s="647" customFormat="1" ht="30" customHeight="1" thickBot="1" x14ac:dyDescent="0.35">
      <c r="A217" s="729">
        <v>210</v>
      </c>
      <c r="B217" s="582"/>
      <c r="C217" s="623"/>
      <c r="D217" s="624"/>
      <c r="E217" s="624"/>
      <c r="F217" s="625"/>
      <c r="G217" s="626"/>
      <c r="H217" s="627">
        <v>0</v>
      </c>
      <c r="I217" s="588">
        <v>0</v>
      </c>
      <c r="J217" s="628"/>
      <c r="K217" s="629"/>
      <c r="L217" s="630">
        <v>1</v>
      </c>
      <c r="M217" s="631">
        <v>84343</v>
      </c>
      <c r="N217" s="632"/>
      <c r="O217" s="632">
        <f>N217/655.957</f>
        <v>0</v>
      </c>
      <c r="P217" s="633"/>
      <c r="Q217" s="634"/>
      <c r="R217" s="634"/>
      <c r="S217" s="634"/>
      <c r="T217" s="634"/>
      <c r="U217" s="634"/>
      <c r="V217" s="634"/>
      <c r="W217" s="634"/>
      <c r="X217" s="634"/>
      <c r="Y217" s="557">
        <f t="shared" si="678"/>
        <v>0</v>
      </c>
      <c r="Z217" s="557">
        <f t="shared" si="679"/>
        <v>0</v>
      </c>
      <c r="AA217" s="557">
        <f t="shared" si="680"/>
        <v>0</v>
      </c>
      <c r="AB217" s="634"/>
      <c r="AC217" s="634"/>
      <c r="AD217" s="634"/>
      <c r="AE217" s="634"/>
      <c r="AF217" s="634"/>
      <c r="AG217" s="634"/>
      <c r="AH217" s="635"/>
      <c r="AI217" s="636">
        <f>SUM(N217,Q217:AG217)*L217</f>
        <v>0</v>
      </c>
      <c r="AJ217" s="637">
        <f>AI217/655.957</f>
        <v>0</v>
      </c>
      <c r="AK217" s="638"/>
      <c r="AL217" s="639">
        <f>IF(AI217&gt;1200000,48000,AI217*0.04)</f>
        <v>0</v>
      </c>
      <c r="AM217" s="640"/>
      <c r="AN217" s="641">
        <f>IF(AI217&gt;1200000,96000,AI217*0.08)</f>
        <v>0</v>
      </c>
      <c r="AO217" s="642">
        <f>IF(AI217&gt;600000,600000*12.28%,AI217*12.28%)</f>
        <v>0</v>
      </c>
      <c r="AP217" s="643">
        <f>IF(AI217&gt;600000,600000*2.25%,AI217*2.25%)*0</f>
        <v>0</v>
      </c>
      <c r="AQ217" s="644">
        <f>AI217*4.5%</f>
        <v>0</v>
      </c>
      <c r="AR217" s="644">
        <f>AI217*3%</f>
        <v>0</v>
      </c>
      <c r="AS217" s="644">
        <f>AI217*10%*0</f>
        <v>0</v>
      </c>
      <c r="AT217" s="644"/>
      <c r="AU217" s="645"/>
      <c r="AV217" s="644">
        <f>SUM(AN217:AU217)</f>
        <v>0</v>
      </c>
      <c r="AW217" s="646"/>
      <c r="AX217" s="637">
        <f>AI217-AL217</f>
        <v>0</v>
      </c>
      <c r="AY217" s="637">
        <f>BC217/655.957</f>
        <v>0</v>
      </c>
      <c r="BA217" s="564">
        <v>1</v>
      </c>
      <c r="BB217" s="648"/>
      <c r="BC217" s="686">
        <f t="shared" si="681"/>
        <v>0</v>
      </c>
      <c r="BD217" s="687">
        <f t="shared" si="682"/>
        <v>0</v>
      </c>
      <c r="BE217" s="688">
        <f t="shared" si="683"/>
        <v>0</v>
      </c>
      <c r="BF217" s="731">
        <f t="shared" si="706"/>
        <v>-2500</v>
      </c>
      <c r="BG217" s="689"/>
      <c r="BH217" s="648"/>
      <c r="BI217" s="649"/>
      <c r="BJ217" s="649"/>
      <c r="BK217" s="650"/>
      <c r="BL217" s="650"/>
      <c r="BM217" s="388"/>
      <c r="BN217" s="388"/>
      <c r="BO217" s="565">
        <f t="shared" si="707"/>
        <v>0</v>
      </c>
      <c r="BP217" s="651"/>
      <c r="BQ217" s="649"/>
      <c r="BR217" s="652"/>
      <c r="BS217" s="653"/>
      <c r="BT217" s="652"/>
      <c r="BU217" s="678">
        <f t="shared" si="708"/>
        <v>0</v>
      </c>
      <c r="BV217" s="675">
        <f>+BU217/655.957</f>
        <v>0</v>
      </c>
      <c r="BW217" s="646"/>
      <c r="BX217" s="654">
        <f t="shared" si="709"/>
        <v>0</v>
      </c>
      <c r="BY217" s="654">
        <f>+BX217/655.957</f>
        <v>0</v>
      </c>
      <c r="BZ217" s="655">
        <f>(BX217/12)+BU217</f>
        <v>0</v>
      </c>
      <c r="CA217" s="655">
        <f>+BZ217/655.957</f>
        <v>0</v>
      </c>
      <c r="CC217" s="656">
        <f t="shared" si="710"/>
        <v>0</v>
      </c>
      <c r="CD217" s="657">
        <f>+CC217/655.957</f>
        <v>0</v>
      </c>
      <c r="CE217" s="658"/>
      <c r="CF217" s="659">
        <f t="shared" si="711"/>
        <v>0</v>
      </c>
      <c r="CG217" s="660">
        <f>CF217/655.957</f>
        <v>0</v>
      </c>
      <c r="CJ217" s="661">
        <f t="shared" si="712"/>
        <v>0</v>
      </c>
      <c r="CK217" s="662">
        <f>CJ217/655.957</f>
        <v>0</v>
      </c>
      <c r="CL217" s="663"/>
      <c r="CM217" s="664">
        <f>CJ217*12</f>
        <v>0</v>
      </c>
      <c r="CN217" s="665">
        <f>CM217/655.957</f>
        <v>0</v>
      </c>
      <c r="CO217" s="663"/>
    </row>
    <row r="218" spans="1:93" s="647" customFormat="1" ht="30" customHeight="1" thickBot="1" x14ac:dyDescent="0.35">
      <c r="A218" s="729">
        <v>211</v>
      </c>
      <c r="B218" s="582"/>
      <c r="C218" s="623"/>
      <c r="D218" s="624"/>
      <c r="E218" s="624"/>
      <c r="F218" s="625"/>
      <c r="G218" s="626"/>
      <c r="H218" s="627">
        <v>0</v>
      </c>
      <c r="I218" s="588">
        <v>0</v>
      </c>
      <c r="J218" s="628"/>
      <c r="K218" s="629"/>
      <c r="L218" s="630">
        <v>1</v>
      </c>
      <c r="M218" s="631">
        <v>84343</v>
      </c>
      <c r="N218" s="632"/>
      <c r="O218" s="632">
        <f t="shared" ref="O218:O219" si="713">N218/655.957</f>
        <v>0</v>
      </c>
      <c r="P218" s="633"/>
      <c r="Q218" s="634"/>
      <c r="R218" s="634"/>
      <c r="S218" s="634"/>
      <c r="T218" s="634"/>
      <c r="U218" s="634"/>
      <c r="V218" s="634"/>
      <c r="W218" s="634"/>
      <c r="X218" s="634"/>
      <c r="Y218" s="557">
        <f t="shared" ref="Y218:Y220" si="714">((N218+AB218)*10%)*0</f>
        <v>0</v>
      </c>
      <c r="Z218" s="557">
        <f t="shared" ref="Z218:Z220" si="715">((O218+AC218)*25%)*0</f>
        <v>0</v>
      </c>
      <c r="AA218" s="557">
        <f t="shared" ref="AA218:AA220" si="716">((P218+AD218)*50%)*0</f>
        <v>0</v>
      </c>
      <c r="AB218" s="634"/>
      <c r="AC218" s="634"/>
      <c r="AD218" s="634"/>
      <c r="AE218" s="634"/>
      <c r="AF218" s="634"/>
      <c r="AG218" s="634"/>
      <c r="AH218" s="635"/>
      <c r="AI218" s="636">
        <f t="shared" ref="AI218:AI219" si="717">SUM(N218,Q218:AG218)*L218</f>
        <v>0</v>
      </c>
      <c r="AJ218" s="637">
        <f t="shared" ref="AJ218:AJ219" si="718">AI218/655.957</f>
        <v>0</v>
      </c>
      <c r="AK218" s="638"/>
      <c r="AL218" s="639">
        <f t="shared" ref="AL218:AL219" si="719">IF(AI218&gt;1200000,48000,AI218*0.04)</f>
        <v>0</v>
      </c>
      <c r="AM218" s="640"/>
      <c r="AN218" s="641">
        <f t="shared" ref="AN218:AN219" si="720">IF(AI218&gt;1200000,96000,AI218*0.08)</f>
        <v>0</v>
      </c>
      <c r="AO218" s="642">
        <f t="shared" ref="AO218:AO219" si="721">IF(AI218&gt;600000,600000*12.28%,AI218*12.28%)</f>
        <v>0</v>
      </c>
      <c r="AP218" s="643">
        <f t="shared" ref="AP218:AP219" si="722">IF(AI218&gt;600000,600000*2.25%,AI218*2.25%)*0</f>
        <v>0</v>
      </c>
      <c r="AQ218" s="644">
        <f t="shared" ref="AQ218:AQ219" si="723">AI218*4.5%</f>
        <v>0</v>
      </c>
      <c r="AR218" s="644">
        <f t="shared" ref="AR218:AR219" si="724">AI218*3%</f>
        <v>0</v>
      </c>
      <c r="AS218" s="644">
        <f t="shared" ref="AS218:AS219" si="725">AI218*10%*0</f>
        <v>0</v>
      </c>
      <c r="AT218" s="644"/>
      <c r="AU218" s="645"/>
      <c r="AV218" s="644">
        <f t="shared" ref="AV218:AV219" si="726">SUM(AN218:AU218)</f>
        <v>0</v>
      </c>
      <c r="AW218" s="646"/>
      <c r="AX218" s="637">
        <f t="shared" ref="AX218:AX219" si="727">AI218-AL218</f>
        <v>0</v>
      </c>
      <c r="AY218" s="637">
        <f t="shared" ref="AY218:AY219" si="728">BC218/655.957</f>
        <v>0</v>
      </c>
      <c r="BA218" s="564">
        <v>1</v>
      </c>
      <c r="BB218" s="648"/>
      <c r="BC218" s="686">
        <f t="shared" ref="BC218:BC220" si="729">((AI218*12)-(AL218*12))*80%</f>
        <v>0</v>
      </c>
      <c r="BD218" s="687">
        <f t="shared" ref="BD218:BD220" si="730">BC218/BA218</f>
        <v>0</v>
      </c>
      <c r="BE218" s="688">
        <f t="shared" ref="BE218:BE220" si="731">(IF(BD218&lt;464000,BA218*0.01*BD218,IF(BD218&lt;1000000,(4640+(BD218-464000)*0.1)*BA218,IF(BD218&lt;3000000,(4640+53600+(BD218-1000000)*0.25)*BA218,(4640+53600+500000+(BD218-3000000)*0.4)*BA218))))/12</f>
        <v>0</v>
      </c>
      <c r="BF218" s="731">
        <f t="shared" si="658"/>
        <v>-2500</v>
      </c>
      <c r="BG218" s="689"/>
      <c r="BH218" s="648"/>
      <c r="BI218" s="649"/>
      <c r="BJ218" s="649"/>
      <c r="BK218" s="650"/>
      <c r="BL218" s="650"/>
      <c r="BM218" s="388"/>
      <c r="BN218" s="388"/>
      <c r="BO218" s="565">
        <f t="shared" si="659"/>
        <v>0</v>
      </c>
      <c r="BP218" s="651"/>
      <c r="BQ218" s="649"/>
      <c r="BR218" s="652"/>
      <c r="BS218" s="653"/>
      <c r="BT218" s="652"/>
      <c r="BU218" s="678">
        <f t="shared" si="674"/>
        <v>0</v>
      </c>
      <c r="BV218" s="675">
        <f t="shared" ref="BV218:BV219" si="732">+BU218/655.957</f>
        <v>0</v>
      </c>
      <c r="BW218" s="646"/>
      <c r="BX218" s="654">
        <f t="shared" si="709"/>
        <v>0</v>
      </c>
      <c r="BY218" s="654">
        <f t="shared" ref="BY218:BY219" si="733">+BX218/655.957</f>
        <v>0</v>
      </c>
      <c r="BZ218" s="655">
        <f t="shared" ref="BZ218:BZ219" si="734">(BX218/12)+BU218</f>
        <v>0</v>
      </c>
      <c r="CA218" s="655">
        <f t="shared" ref="CA218:CA219" si="735">+BZ218/655.957</f>
        <v>0</v>
      </c>
      <c r="CC218" s="656">
        <f t="shared" si="675"/>
        <v>0</v>
      </c>
      <c r="CD218" s="657">
        <f t="shared" ref="CD218:CD219" si="736">+CC218/655.957</f>
        <v>0</v>
      </c>
      <c r="CE218" s="658"/>
      <c r="CF218" s="659">
        <f t="shared" si="676"/>
        <v>0</v>
      </c>
      <c r="CG218" s="660">
        <f t="shared" ref="CG218:CG219" si="737">CF218/655.957</f>
        <v>0</v>
      </c>
      <c r="CJ218" s="661">
        <f t="shared" si="677"/>
        <v>0</v>
      </c>
      <c r="CK218" s="662">
        <f t="shared" ref="CK218:CK219" si="738">CJ218/655.957</f>
        <v>0</v>
      </c>
      <c r="CL218" s="663"/>
      <c r="CM218" s="664">
        <f t="shared" ref="CM218:CM219" si="739">CJ218*12</f>
        <v>0</v>
      </c>
      <c r="CN218" s="665">
        <f t="shared" ref="CN218:CN219" si="740">CM218/655.957</f>
        <v>0</v>
      </c>
      <c r="CO218" s="663"/>
    </row>
    <row r="219" spans="1:93" s="647" customFormat="1" ht="30" customHeight="1" thickBot="1" x14ac:dyDescent="0.35">
      <c r="A219" s="729">
        <v>212</v>
      </c>
      <c r="B219" s="582"/>
      <c r="C219" s="623"/>
      <c r="D219" s="624"/>
      <c r="E219" s="624"/>
      <c r="F219" s="625"/>
      <c r="G219" s="626"/>
      <c r="H219" s="627">
        <v>0</v>
      </c>
      <c r="I219" s="588">
        <v>0</v>
      </c>
      <c r="J219" s="628"/>
      <c r="K219" s="629"/>
      <c r="L219" s="630">
        <v>1</v>
      </c>
      <c r="M219" s="631">
        <v>84343</v>
      </c>
      <c r="N219" s="632"/>
      <c r="O219" s="632">
        <f t="shared" si="713"/>
        <v>0</v>
      </c>
      <c r="P219" s="633"/>
      <c r="Q219" s="634"/>
      <c r="R219" s="634"/>
      <c r="S219" s="634"/>
      <c r="T219" s="634"/>
      <c r="U219" s="634"/>
      <c r="V219" s="634"/>
      <c r="W219" s="634"/>
      <c r="X219" s="634"/>
      <c r="Y219" s="557">
        <f t="shared" si="714"/>
        <v>0</v>
      </c>
      <c r="Z219" s="557">
        <f t="shared" si="715"/>
        <v>0</v>
      </c>
      <c r="AA219" s="557">
        <f t="shared" si="716"/>
        <v>0</v>
      </c>
      <c r="AB219" s="634"/>
      <c r="AC219" s="634"/>
      <c r="AD219" s="634"/>
      <c r="AE219" s="634"/>
      <c r="AF219" s="634"/>
      <c r="AG219" s="634"/>
      <c r="AH219" s="635"/>
      <c r="AI219" s="636">
        <f t="shared" si="717"/>
        <v>0</v>
      </c>
      <c r="AJ219" s="637">
        <f t="shared" si="718"/>
        <v>0</v>
      </c>
      <c r="AK219" s="638"/>
      <c r="AL219" s="639">
        <f t="shared" si="719"/>
        <v>0</v>
      </c>
      <c r="AM219" s="640"/>
      <c r="AN219" s="641">
        <f t="shared" si="720"/>
        <v>0</v>
      </c>
      <c r="AO219" s="642">
        <f t="shared" si="721"/>
        <v>0</v>
      </c>
      <c r="AP219" s="643">
        <f t="shared" si="722"/>
        <v>0</v>
      </c>
      <c r="AQ219" s="644">
        <f t="shared" si="723"/>
        <v>0</v>
      </c>
      <c r="AR219" s="644">
        <f t="shared" si="724"/>
        <v>0</v>
      </c>
      <c r="AS219" s="644">
        <f t="shared" si="725"/>
        <v>0</v>
      </c>
      <c r="AT219" s="644"/>
      <c r="AU219" s="645"/>
      <c r="AV219" s="644">
        <f t="shared" si="726"/>
        <v>0</v>
      </c>
      <c r="AW219" s="646"/>
      <c r="AX219" s="637">
        <f t="shared" si="727"/>
        <v>0</v>
      </c>
      <c r="AY219" s="637">
        <f t="shared" si="728"/>
        <v>0</v>
      </c>
      <c r="BA219" s="564">
        <v>1</v>
      </c>
      <c r="BB219" s="648"/>
      <c r="BC219" s="686">
        <f t="shared" si="729"/>
        <v>0</v>
      </c>
      <c r="BD219" s="687">
        <f t="shared" si="730"/>
        <v>0</v>
      </c>
      <c r="BE219" s="688">
        <f t="shared" si="731"/>
        <v>0</v>
      </c>
      <c r="BF219" s="731">
        <f t="shared" si="658"/>
        <v>-2500</v>
      </c>
      <c r="BG219" s="689"/>
      <c r="BH219" s="648"/>
      <c r="BI219" s="649"/>
      <c r="BJ219" s="649"/>
      <c r="BK219" s="650"/>
      <c r="BL219" s="650"/>
      <c r="BM219" s="388"/>
      <c r="BN219" s="388"/>
      <c r="BO219" s="565">
        <f t="shared" si="659"/>
        <v>0</v>
      </c>
      <c r="BP219" s="651"/>
      <c r="BQ219" s="649"/>
      <c r="BR219" s="652"/>
      <c r="BS219" s="653"/>
      <c r="BT219" s="652"/>
      <c r="BU219" s="678">
        <f t="shared" si="674"/>
        <v>0</v>
      </c>
      <c r="BV219" s="675">
        <f t="shared" si="732"/>
        <v>0</v>
      </c>
      <c r="BW219" s="646"/>
      <c r="BX219" s="654">
        <f t="shared" si="709"/>
        <v>0</v>
      </c>
      <c r="BY219" s="654">
        <f t="shared" si="733"/>
        <v>0</v>
      </c>
      <c r="BZ219" s="655">
        <f t="shared" si="734"/>
        <v>0</v>
      </c>
      <c r="CA219" s="655">
        <f t="shared" si="735"/>
        <v>0</v>
      </c>
      <c r="CC219" s="656">
        <f t="shared" si="675"/>
        <v>0</v>
      </c>
      <c r="CD219" s="657">
        <f t="shared" si="736"/>
        <v>0</v>
      </c>
      <c r="CE219" s="658"/>
      <c r="CF219" s="659">
        <f t="shared" si="676"/>
        <v>0</v>
      </c>
      <c r="CG219" s="660">
        <f t="shared" si="737"/>
        <v>0</v>
      </c>
      <c r="CJ219" s="661">
        <f t="shared" si="677"/>
        <v>0</v>
      </c>
      <c r="CK219" s="662">
        <f t="shared" si="738"/>
        <v>0</v>
      </c>
      <c r="CL219" s="663"/>
      <c r="CM219" s="664">
        <f t="shared" si="739"/>
        <v>0</v>
      </c>
      <c r="CN219" s="665">
        <f t="shared" si="740"/>
        <v>0</v>
      </c>
      <c r="CO219" s="663"/>
    </row>
    <row r="220" spans="1:93" s="647" customFormat="1" ht="30" customHeight="1" thickBot="1" x14ac:dyDescent="0.35">
      <c r="A220" s="729">
        <v>213</v>
      </c>
      <c r="B220" s="582"/>
      <c r="C220" s="623"/>
      <c r="D220" s="624"/>
      <c r="E220" s="624"/>
      <c r="F220" s="625"/>
      <c r="G220" s="626"/>
      <c r="H220" s="627">
        <v>0</v>
      </c>
      <c r="I220" s="588">
        <v>0</v>
      </c>
      <c r="J220" s="628"/>
      <c r="K220" s="629"/>
      <c r="L220" s="630">
        <v>1</v>
      </c>
      <c r="M220" s="631">
        <v>84343</v>
      </c>
      <c r="N220" s="632"/>
      <c r="O220" s="632">
        <f>N220/655.957</f>
        <v>0</v>
      </c>
      <c r="P220" s="633"/>
      <c r="Q220" s="634"/>
      <c r="R220" s="634"/>
      <c r="S220" s="634"/>
      <c r="T220" s="634"/>
      <c r="U220" s="634"/>
      <c r="V220" s="634"/>
      <c r="W220" s="634"/>
      <c r="X220" s="634"/>
      <c r="Y220" s="557">
        <f t="shared" si="714"/>
        <v>0</v>
      </c>
      <c r="Z220" s="557">
        <f t="shared" si="715"/>
        <v>0</v>
      </c>
      <c r="AA220" s="557">
        <f t="shared" si="716"/>
        <v>0</v>
      </c>
      <c r="AB220" s="634"/>
      <c r="AC220" s="634"/>
      <c r="AD220" s="634"/>
      <c r="AE220" s="634"/>
      <c r="AF220" s="634"/>
      <c r="AG220" s="634"/>
      <c r="AH220" s="635"/>
      <c r="AI220" s="636">
        <f>SUM(N220,Q220:AG220)*L220</f>
        <v>0</v>
      </c>
      <c r="AJ220" s="637">
        <f>AI220/655.957</f>
        <v>0</v>
      </c>
      <c r="AK220" s="638"/>
      <c r="AL220" s="639">
        <f>IF(AI220&gt;1200000,48000,AI220*0.04)</f>
        <v>0</v>
      </c>
      <c r="AM220" s="640"/>
      <c r="AN220" s="641">
        <f>IF(AI220&gt;1200000,96000,AI220*0.08)</f>
        <v>0</v>
      </c>
      <c r="AO220" s="642">
        <f>IF(AI220&gt;600000,600000*12.28%,AI220*12.28%)</f>
        <v>0</v>
      </c>
      <c r="AP220" s="643">
        <f>IF(AI220&gt;600000,600000*2.25%,AI220*2.25%)*0</f>
        <v>0</v>
      </c>
      <c r="AQ220" s="644">
        <f>AI220*4.5%</f>
        <v>0</v>
      </c>
      <c r="AR220" s="644">
        <f>AI220*3%</f>
        <v>0</v>
      </c>
      <c r="AS220" s="644">
        <f>AI220*10%*0</f>
        <v>0</v>
      </c>
      <c r="AT220" s="644"/>
      <c r="AU220" s="645"/>
      <c r="AV220" s="644">
        <f>SUM(AN220:AU220)</f>
        <v>0</v>
      </c>
      <c r="AW220" s="646"/>
      <c r="AX220" s="637">
        <f>AI220-AL220</f>
        <v>0</v>
      </c>
      <c r="AY220" s="637">
        <f>BC220/655.957</f>
        <v>0</v>
      </c>
      <c r="BA220" s="564">
        <v>1</v>
      </c>
      <c r="BB220" s="648"/>
      <c r="BC220" s="686">
        <f t="shared" si="729"/>
        <v>0</v>
      </c>
      <c r="BD220" s="687">
        <f t="shared" si="730"/>
        <v>0</v>
      </c>
      <c r="BE220" s="688">
        <f t="shared" si="731"/>
        <v>0</v>
      </c>
      <c r="BF220" s="731">
        <f t="shared" si="658"/>
        <v>-2500</v>
      </c>
      <c r="BG220" s="689"/>
      <c r="BH220" s="648"/>
      <c r="BI220" s="649"/>
      <c r="BJ220" s="649"/>
      <c r="BK220" s="650"/>
      <c r="BL220" s="650"/>
      <c r="BM220" s="388"/>
      <c r="BN220" s="388"/>
      <c r="BO220" s="565">
        <f t="shared" si="659"/>
        <v>0</v>
      </c>
      <c r="BP220" s="651"/>
      <c r="BQ220" s="649"/>
      <c r="BR220" s="652"/>
      <c r="BS220" s="653"/>
      <c r="BT220" s="652"/>
      <c r="BU220" s="678">
        <f t="shared" si="674"/>
        <v>0</v>
      </c>
      <c r="BV220" s="675">
        <f>+BU220/655.957</f>
        <v>0</v>
      </c>
      <c r="BW220" s="646"/>
      <c r="BX220" s="654">
        <f t="shared" si="709"/>
        <v>0</v>
      </c>
      <c r="BY220" s="654">
        <f>+BX220/655.957</f>
        <v>0</v>
      </c>
      <c r="BZ220" s="655">
        <f>(BX220/12)+BU220</f>
        <v>0</v>
      </c>
      <c r="CA220" s="655">
        <f>+BZ220/655.957</f>
        <v>0</v>
      </c>
      <c r="CC220" s="656">
        <f t="shared" si="675"/>
        <v>0</v>
      </c>
      <c r="CD220" s="657">
        <f>+CC220/655.957</f>
        <v>0</v>
      </c>
      <c r="CE220" s="658"/>
      <c r="CF220" s="659">
        <f t="shared" si="676"/>
        <v>0</v>
      </c>
      <c r="CG220" s="660">
        <f>CF220/655.957</f>
        <v>0</v>
      </c>
      <c r="CJ220" s="661">
        <f t="shared" si="677"/>
        <v>0</v>
      </c>
      <c r="CK220" s="662">
        <f>CJ220/655.957</f>
        <v>0</v>
      </c>
      <c r="CL220" s="663"/>
      <c r="CM220" s="664">
        <f>CJ220*12</f>
        <v>0</v>
      </c>
      <c r="CN220" s="665">
        <f>CM220/655.957</f>
        <v>0</v>
      </c>
      <c r="CO220" s="663"/>
    </row>
    <row r="221" spans="1:93" s="647" customFormat="1" ht="30" customHeight="1" thickBot="1" x14ac:dyDescent="0.35">
      <c r="A221" s="729">
        <v>214</v>
      </c>
      <c r="B221" s="582"/>
      <c r="C221" s="623"/>
      <c r="D221" s="624"/>
      <c r="E221" s="624"/>
      <c r="F221" s="625"/>
      <c r="G221" s="626"/>
      <c r="H221" s="627">
        <v>0</v>
      </c>
      <c r="I221" s="588">
        <v>0</v>
      </c>
      <c r="J221" s="628"/>
      <c r="K221" s="629"/>
      <c r="L221" s="630">
        <v>1</v>
      </c>
      <c r="M221" s="631">
        <v>84343</v>
      </c>
      <c r="N221" s="632"/>
      <c r="O221" s="632">
        <f t="shared" si="684"/>
        <v>0</v>
      </c>
      <c r="P221" s="633"/>
      <c r="Q221" s="634"/>
      <c r="R221" s="634"/>
      <c r="S221" s="634"/>
      <c r="T221" s="634"/>
      <c r="U221" s="634"/>
      <c r="V221" s="634"/>
      <c r="W221" s="634"/>
      <c r="X221" s="634"/>
      <c r="Y221" s="557">
        <f t="shared" si="678"/>
        <v>0</v>
      </c>
      <c r="Z221" s="557">
        <f t="shared" si="679"/>
        <v>0</v>
      </c>
      <c r="AA221" s="557">
        <f t="shared" si="680"/>
        <v>0</v>
      </c>
      <c r="AB221" s="634"/>
      <c r="AC221" s="634"/>
      <c r="AD221" s="634"/>
      <c r="AE221" s="634"/>
      <c r="AF221" s="634"/>
      <c r="AG221" s="634"/>
      <c r="AH221" s="635"/>
      <c r="AI221" s="636">
        <f t="shared" si="685"/>
        <v>0</v>
      </c>
      <c r="AJ221" s="637">
        <f t="shared" si="686"/>
        <v>0</v>
      </c>
      <c r="AK221" s="638"/>
      <c r="AL221" s="639">
        <f t="shared" si="687"/>
        <v>0</v>
      </c>
      <c r="AM221" s="640"/>
      <c r="AN221" s="641">
        <f t="shared" si="688"/>
        <v>0</v>
      </c>
      <c r="AO221" s="642">
        <f t="shared" si="689"/>
        <v>0</v>
      </c>
      <c r="AP221" s="643">
        <f t="shared" si="690"/>
        <v>0</v>
      </c>
      <c r="AQ221" s="644">
        <f t="shared" si="691"/>
        <v>0</v>
      </c>
      <c r="AR221" s="644">
        <f t="shared" si="692"/>
        <v>0</v>
      </c>
      <c r="AS221" s="644">
        <f t="shared" si="693"/>
        <v>0</v>
      </c>
      <c r="AT221" s="644"/>
      <c r="AU221" s="645"/>
      <c r="AV221" s="644">
        <f t="shared" si="694"/>
        <v>0</v>
      </c>
      <c r="AW221" s="646"/>
      <c r="AX221" s="637">
        <f t="shared" si="695"/>
        <v>0</v>
      </c>
      <c r="AY221" s="637">
        <f t="shared" si="696"/>
        <v>0</v>
      </c>
      <c r="BA221" s="564">
        <v>1</v>
      </c>
      <c r="BB221" s="648"/>
      <c r="BC221" s="686">
        <f t="shared" si="681"/>
        <v>0</v>
      </c>
      <c r="BD221" s="687">
        <f t="shared" si="682"/>
        <v>0</v>
      </c>
      <c r="BE221" s="688">
        <f t="shared" si="683"/>
        <v>0</v>
      </c>
      <c r="BF221" s="731">
        <f t="shared" ref="BF221:BF223" si="741">((AI221-AL221)-500000)*0.5%</f>
        <v>-2500</v>
      </c>
      <c r="BG221" s="689"/>
      <c r="BH221" s="648"/>
      <c r="BI221" s="649"/>
      <c r="BJ221" s="649"/>
      <c r="BK221" s="650"/>
      <c r="BL221" s="650"/>
      <c r="BM221" s="388"/>
      <c r="BN221" s="388"/>
      <c r="BO221" s="565">
        <f t="shared" ref="BO221:BO223" si="742">BM221*BN221</f>
        <v>0</v>
      </c>
      <c r="BP221" s="651"/>
      <c r="BQ221" s="649"/>
      <c r="BR221" s="652"/>
      <c r="BS221" s="653"/>
      <c r="BT221" s="652"/>
      <c r="BU221" s="678">
        <f t="shared" ref="BU221:BU223" si="743">AX221-BE221+SUM(BI221:BQ221)-BS221-BG221</f>
        <v>0</v>
      </c>
      <c r="BV221" s="675">
        <f t="shared" si="697"/>
        <v>0</v>
      </c>
      <c r="BW221" s="646"/>
      <c r="BX221" s="654">
        <f t="shared" si="709"/>
        <v>0</v>
      </c>
      <c r="BY221" s="654">
        <f t="shared" si="698"/>
        <v>0</v>
      </c>
      <c r="BZ221" s="655">
        <f t="shared" si="699"/>
        <v>0</v>
      </c>
      <c r="CA221" s="655">
        <f t="shared" si="700"/>
        <v>0</v>
      </c>
      <c r="CC221" s="656">
        <f t="shared" ref="CC221:CC223" si="744">((N221*13/12)*35%)/12</f>
        <v>0</v>
      </c>
      <c r="CD221" s="657">
        <f t="shared" si="701"/>
        <v>0</v>
      </c>
      <c r="CE221" s="658"/>
      <c r="CF221" s="659">
        <f t="shared" ref="CF221:CF223" si="745">AI221*0.02</f>
        <v>0</v>
      </c>
      <c r="CG221" s="660">
        <f t="shared" si="702"/>
        <v>0</v>
      </c>
      <c r="CJ221" s="661">
        <f t="shared" ref="CJ221:CJ223" si="746">(AI221+AV221+CC221+CF221)*(13/12)+SUM(BI221:BQ221)</f>
        <v>0</v>
      </c>
      <c r="CK221" s="662">
        <f t="shared" si="703"/>
        <v>0</v>
      </c>
      <c r="CL221" s="663"/>
      <c r="CM221" s="664">
        <f t="shared" si="704"/>
        <v>0</v>
      </c>
      <c r="CN221" s="665">
        <f t="shared" si="705"/>
        <v>0</v>
      </c>
      <c r="CO221" s="663"/>
    </row>
    <row r="222" spans="1:93" s="647" customFormat="1" ht="30" customHeight="1" thickBot="1" x14ac:dyDescent="0.35">
      <c r="A222" s="729">
        <v>215</v>
      </c>
      <c r="B222" s="582"/>
      <c r="C222" s="623"/>
      <c r="D222" s="624"/>
      <c r="E222" s="624"/>
      <c r="F222" s="625"/>
      <c r="G222" s="626"/>
      <c r="H222" s="627">
        <v>0</v>
      </c>
      <c r="I222" s="588">
        <v>0</v>
      </c>
      <c r="J222" s="628"/>
      <c r="K222" s="629"/>
      <c r="L222" s="630">
        <v>1</v>
      </c>
      <c r="M222" s="631">
        <v>84343</v>
      </c>
      <c r="N222" s="632"/>
      <c r="O222" s="632">
        <f t="shared" si="684"/>
        <v>0</v>
      </c>
      <c r="P222" s="633"/>
      <c r="Q222" s="634"/>
      <c r="R222" s="634"/>
      <c r="S222" s="634"/>
      <c r="T222" s="634"/>
      <c r="U222" s="634"/>
      <c r="V222" s="634"/>
      <c r="W222" s="634"/>
      <c r="X222" s="634"/>
      <c r="Y222" s="557">
        <f t="shared" si="678"/>
        <v>0</v>
      </c>
      <c r="Z222" s="557">
        <f t="shared" si="679"/>
        <v>0</v>
      </c>
      <c r="AA222" s="557">
        <f t="shared" si="680"/>
        <v>0</v>
      </c>
      <c r="AB222" s="634"/>
      <c r="AC222" s="634"/>
      <c r="AD222" s="634"/>
      <c r="AE222" s="634"/>
      <c r="AF222" s="634"/>
      <c r="AG222" s="634"/>
      <c r="AH222" s="635"/>
      <c r="AI222" s="636">
        <f t="shared" si="685"/>
        <v>0</v>
      </c>
      <c r="AJ222" s="637">
        <f t="shared" si="686"/>
        <v>0</v>
      </c>
      <c r="AK222" s="638"/>
      <c r="AL222" s="639">
        <f t="shared" si="687"/>
        <v>0</v>
      </c>
      <c r="AM222" s="640"/>
      <c r="AN222" s="641">
        <f t="shared" si="688"/>
        <v>0</v>
      </c>
      <c r="AO222" s="642">
        <f t="shared" si="689"/>
        <v>0</v>
      </c>
      <c r="AP222" s="643">
        <f t="shared" si="690"/>
        <v>0</v>
      </c>
      <c r="AQ222" s="644">
        <f t="shared" si="691"/>
        <v>0</v>
      </c>
      <c r="AR222" s="644">
        <f t="shared" si="692"/>
        <v>0</v>
      </c>
      <c r="AS222" s="644">
        <f t="shared" si="693"/>
        <v>0</v>
      </c>
      <c r="AT222" s="644"/>
      <c r="AU222" s="645"/>
      <c r="AV222" s="644">
        <f t="shared" si="694"/>
        <v>0</v>
      </c>
      <c r="AW222" s="646"/>
      <c r="AX222" s="637">
        <f t="shared" si="695"/>
        <v>0</v>
      </c>
      <c r="AY222" s="637">
        <f t="shared" si="696"/>
        <v>0</v>
      </c>
      <c r="BA222" s="564">
        <v>1</v>
      </c>
      <c r="BB222" s="648"/>
      <c r="BC222" s="686">
        <f t="shared" si="681"/>
        <v>0</v>
      </c>
      <c r="BD222" s="687">
        <f t="shared" si="682"/>
        <v>0</v>
      </c>
      <c r="BE222" s="688">
        <f t="shared" si="683"/>
        <v>0</v>
      </c>
      <c r="BF222" s="731">
        <f t="shared" si="741"/>
        <v>-2500</v>
      </c>
      <c r="BG222" s="689"/>
      <c r="BH222" s="648"/>
      <c r="BI222" s="649"/>
      <c r="BJ222" s="649"/>
      <c r="BK222" s="650"/>
      <c r="BL222" s="650"/>
      <c r="BM222" s="388"/>
      <c r="BN222" s="388"/>
      <c r="BO222" s="565">
        <f t="shared" si="742"/>
        <v>0</v>
      </c>
      <c r="BP222" s="651"/>
      <c r="BQ222" s="649"/>
      <c r="BR222" s="652"/>
      <c r="BS222" s="653"/>
      <c r="BT222" s="652"/>
      <c r="BU222" s="678">
        <f t="shared" si="743"/>
        <v>0</v>
      </c>
      <c r="BV222" s="675">
        <f t="shared" si="697"/>
        <v>0</v>
      </c>
      <c r="BW222" s="646"/>
      <c r="BX222" s="654">
        <f t="shared" si="709"/>
        <v>0</v>
      </c>
      <c r="BY222" s="654">
        <f t="shared" si="698"/>
        <v>0</v>
      </c>
      <c r="BZ222" s="655">
        <f t="shared" si="699"/>
        <v>0</v>
      </c>
      <c r="CA222" s="655">
        <f t="shared" si="700"/>
        <v>0</v>
      </c>
      <c r="CC222" s="656">
        <f t="shared" si="744"/>
        <v>0</v>
      </c>
      <c r="CD222" s="657">
        <f t="shared" si="701"/>
        <v>0</v>
      </c>
      <c r="CE222" s="658"/>
      <c r="CF222" s="659">
        <f t="shared" si="745"/>
        <v>0</v>
      </c>
      <c r="CG222" s="660">
        <f t="shared" si="702"/>
        <v>0</v>
      </c>
      <c r="CJ222" s="661">
        <f t="shared" si="746"/>
        <v>0</v>
      </c>
      <c r="CK222" s="662">
        <f t="shared" si="703"/>
        <v>0</v>
      </c>
      <c r="CL222" s="663"/>
      <c r="CM222" s="664">
        <f t="shared" si="704"/>
        <v>0</v>
      </c>
      <c r="CN222" s="665">
        <f t="shared" si="705"/>
        <v>0</v>
      </c>
      <c r="CO222" s="663"/>
    </row>
    <row r="223" spans="1:93" s="647" customFormat="1" ht="30" customHeight="1" thickBot="1" x14ac:dyDescent="0.35">
      <c r="A223" s="729">
        <v>216</v>
      </c>
      <c r="B223" s="582"/>
      <c r="C223" s="623"/>
      <c r="D223" s="624"/>
      <c r="E223" s="624"/>
      <c r="F223" s="625"/>
      <c r="G223" s="626"/>
      <c r="H223" s="627">
        <v>0</v>
      </c>
      <c r="I223" s="588">
        <v>0</v>
      </c>
      <c r="J223" s="628"/>
      <c r="K223" s="629"/>
      <c r="L223" s="630">
        <v>1</v>
      </c>
      <c r="M223" s="631">
        <v>84343</v>
      </c>
      <c r="N223" s="632"/>
      <c r="O223" s="632">
        <f>N223/655.957</f>
        <v>0</v>
      </c>
      <c r="P223" s="633"/>
      <c r="Q223" s="634"/>
      <c r="R223" s="634"/>
      <c r="S223" s="634"/>
      <c r="T223" s="634"/>
      <c r="U223" s="634"/>
      <c r="V223" s="634"/>
      <c r="W223" s="634"/>
      <c r="X223" s="634"/>
      <c r="Y223" s="557">
        <f t="shared" si="678"/>
        <v>0</v>
      </c>
      <c r="Z223" s="557">
        <f t="shared" si="679"/>
        <v>0</v>
      </c>
      <c r="AA223" s="557">
        <f t="shared" si="680"/>
        <v>0</v>
      </c>
      <c r="AB223" s="634"/>
      <c r="AC223" s="634"/>
      <c r="AD223" s="634"/>
      <c r="AE223" s="634"/>
      <c r="AF223" s="634"/>
      <c r="AG223" s="634"/>
      <c r="AH223" s="635"/>
      <c r="AI223" s="636">
        <f>SUM(N223,Q223:AG223)*L223</f>
        <v>0</v>
      </c>
      <c r="AJ223" s="637">
        <f>AI223/655.957</f>
        <v>0</v>
      </c>
      <c r="AK223" s="638"/>
      <c r="AL223" s="639">
        <f>IF(AI223&gt;1200000,48000,AI223*0.04)</f>
        <v>0</v>
      </c>
      <c r="AM223" s="640"/>
      <c r="AN223" s="641">
        <f>IF(AI223&gt;1200000,96000,AI223*0.08)</f>
        <v>0</v>
      </c>
      <c r="AO223" s="642">
        <f>IF(AI223&gt;600000,600000*12.28%,AI223*12.28%)</f>
        <v>0</v>
      </c>
      <c r="AP223" s="643">
        <f>IF(AI223&gt;600000,600000*2.25%,AI223*2.25%)*0</f>
        <v>0</v>
      </c>
      <c r="AQ223" s="644">
        <f>AI223*4.5%</f>
        <v>0</v>
      </c>
      <c r="AR223" s="644">
        <f>AI223*3%</f>
        <v>0</v>
      </c>
      <c r="AS223" s="644">
        <f>AI223*10%*0</f>
        <v>0</v>
      </c>
      <c r="AT223" s="644"/>
      <c r="AU223" s="645"/>
      <c r="AV223" s="644">
        <f>SUM(AN223:AU223)</f>
        <v>0</v>
      </c>
      <c r="AW223" s="646"/>
      <c r="AX223" s="637">
        <f>AI223-AL223</f>
        <v>0</v>
      </c>
      <c r="AY223" s="637">
        <f>BC223/655.957</f>
        <v>0</v>
      </c>
      <c r="BA223" s="564">
        <v>1</v>
      </c>
      <c r="BB223" s="648"/>
      <c r="BC223" s="686">
        <f t="shared" si="681"/>
        <v>0</v>
      </c>
      <c r="BD223" s="687">
        <f t="shared" si="682"/>
        <v>0</v>
      </c>
      <c r="BE223" s="688">
        <f t="shared" si="683"/>
        <v>0</v>
      </c>
      <c r="BF223" s="731">
        <f t="shared" si="741"/>
        <v>-2500</v>
      </c>
      <c r="BG223" s="689"/>
      <c r="BH223" s="648"/>
      <c r="BI223" s="649"/>
      <c r="BJ223" s="649"/>
      <c r="BK223" s="650"/>
      <c r="BL223" s="650"/>
      <c r="BM223" s="388"/>
      <c r="BN223" s="388"/>
      <c r="BO223" s="565">
        <f t="shared" si="742"/>
        <v>0</v>
      </c>
      <c r="BP223" s="651"/>
      <c r="BQ223" s="649"/>
      <c r="BR223" s="652"/>
      <c r="BS223" s="653"/>
      <c r="BT223" s="652"/>
      <c r="BU223" s="678">
        <f t="shared" si="743"/>
        <v>0</v>
      </c>
      <c r="BV223" s="675">
        <f>+BU223/655.957</f>
        <v>0</v>
      </c>
      <c r="BW223" s="646"/>
      <c r="BX223" s="654">
        <f t="shared" si="709"/>
        <v>0</v>
      </c>
      <c r="BY223" s="654">
        <f>+BX223/655.957</f>
        <v>0</v>
      </c>
      <c r="BZ223" s="655">
        <f>(BX223/12)+BU223</f>
        <v>0</v>
      </c>
      <c r="CA223" s="655">
        <f>+BZ223/655.957</f>
        <v>0</v>
      </c>
      <c r="CC223" s="656">
        <f t="shared" si="744"/>
        <v>0</v>
      </c>
      <c r="CD223" s="657">
        <f>+CC223/655.957</f>
        <v>0</v>
      </c>
      <c r="CE223" s="658"/>
      <c r="CF223" s="659">
        <f t="shared" si="745"/>
        <v>0</v>
      </c>
      <c r="CG223" s="660">
        <f>CF223/655.957</f>
        <v>0</v>
      </c>
      <c r="CJ223" s="661">
        <f t="shared" si="746"/>
        <v>0</v>
      </c>
      <c r="CK223" s="662">
        <f>CJ223/655.957</f>
        <v>0</v>
      </c>
      <c r="CL223" s="663"/>
      <c r="CM223" s="664">
        <f>CJ223*12</f>
        <v>0</v>
      </c>
      <c r="CN223" s="665">
        <f>CM223/655.957</f>
        <v>0</v>
      </c>
      <c r="CO223" s="663"/>
    </row>
    <row r="224" spans="1:93" s="647" customFormat="1" ht="30" customHeight="1" thickBot="1" x14ac:dyDescent="0.35">
      <c r="A224" s="729">
        <v>217</v>
      </c>
      <c r="B224" s="582"/>
      <c r="C224" s="623"/>
      <c r="D224" s="624"/>
      <c r="E224" s="624"/>
      <c r="F224" s="625"/>
      <c r="G224" s="626"/>
      <c r="H224" s="627">
        <v>0</v>
      </c>
      <c r="I224" s="588">
        <v>0</v>
      </c>
      <c r="J224" s="628"/>
      <c r="K224" s="629"/>
      <c r="L224" s="630">
        <v>1</v>
      </c>
      <c r="M224" s="631">
        <v>84343</v>
      </c>
      <c r="N224" s="632"/>
      <c r="O224" s="632">
        <f t="shared" ref="O224:O225" si="747">N224/655.957</f>
        <v>0</v>
      </c>
      <c r="P224" s="633"/>
      <c r="Q224" s="634"/>
      <c r="R224" s="634"/>
      <c r="S224" s="634"/>
      <c r="T224" s="634"/>
      <c r="U224" s="634"/>
      <c r="V224" s="634"/>
      <c r="W224" s="634"/>
      <c r="X224" s="634"/>
      <c r="Y224" s="557">
        <f t="shared" ref="Y224:Y235" si="748">((N224+AB224)*10%)*0</f>
        <v>0</v>
      </c>
      <c r="Z224" s="557">
        <f t="shared" ref="Z224:Z235" si="749">((O224+AC224)*25%)*0</f>
        <v>0</v>
      </c>
      <c r="AA224" s="557">
        <f t="shared" ref="AA224:AA235" si="750">((P224+AD224)*50%)*0</f>
        <v>0</v>
      </c>
      <c r="AB224" s="634"/>
      <c r="AC224" s="634"/>
      <c r="AD224" s="634"/>
      <c r="AE224" s="634"/>
      <c r="AF224" s="634"/>
      <c r="AG224" s="634"/>
      <c r="AH224" s="635"/>
      <c r="AI224" s="636">
        <f t="shared" ref="AI224:AI225" si="751">SUM(N224,Q224:AG224)*L224</f>
        <v>0</v>
      </c>
      <c r="AJ224" s="637">
        <f t="shared" ref="AJ224:AJ225" si="752">AI224/655.957</f>
        <v>0</v>
      </c>
      <c r="AK224" s="638"/>
      <c r="AL224" s="639">
        <f t="shared" ref="AL224:AL225" si="753">IF(AI224&gt;1200000,48000,AI224*0.04)</f>
        <v>0</v>
      </c>
      <c r="AM224" s="640"/>
      <c r="AN224" s="641">
        <f t="shared" ref="AN224:AN225" si="754">IF(AI224&gt;1200000,96000,AI224*0.08)</f>
        <v>0</v>
      </c>
      <c r="AO224" s="642">
        <f t="shared" ref="AO224:AO225" si="755">IF(AI224&gt;600000,600000*12.28%,AI224*12.28%)</f>
        <v>0</v>
      </c>
      <c r="AP224" s="643">
        <f t="shared" ref="AP224:AP225" si="756">IF(AI224&gt;600000,600000*2.25%,AI224*2.25%)*0</f>
        <v>0</v>
      </c>
      <c r="AQ224" s="644">
        <f t="shared" ref="AQ224:AQ225" si="757">AI224*4.5%</f>
        <v>0</v>
      </c>
      <c r="AR224" s="644">
        <f t="shared" ref="AR224:AR225" si="758">AI224*3%</f>
        <v>0</v>
      </c>
      <c r="AS224" s="644">
        <f t="shared" ref="AS224:AS225" si="759">AI224*10%*0</f>
        <v>0</v>
      </c>
      <c r="AT224" s="644"/>
      <c r="AU224" s="645"/>
      <c r="AV224" s="644">
        <f t="shared" ref="AV224:AV225" si="760">SUM(AN224:AU224)</f>
        <v>0</v>
      </c>
      <c r="AW224" s="646"/>
      <c r="AX224" s="637">
        <f t="shared" ref="AX224:AX225" si="761">AI224-AL224</f>
        <v>0</v>
      </c>
      <c r="AY224" s="637">
        <f t="shared" ref="AY224:AY225" si="762">BC224/655.957</f>
        <v>0</v>
      </c>
      <c r="BA224" s="564">
        <v>1</v>
      </c>
      <c r="BB224" s="648"/>
      <c r="BC224" s="686">
        <f t="shared" ref="BC224:BC235" si="763">((AI224*12)-(AL224*12))*80%</f>
        <v>0</v>
      </c>
      <c r="BD224" s="687">
        <f t="shared" ref="BD224:BD235" si="764">BC224/BA224</f>
        <v>0</v>
      </c>
      <c r="BE224" s="688">
        <f t="shared" ref="BE224:BE235" si="765">(IF(BD224&lt;464000,BA224*0.01*BD224,IF(BD224&lt;1000000,(4640+(BD224-464000)*0.1)*BA224,IF(BD224&lt;3000000,(4640+53600+(BD224-1000000)*0.25)*BA224,(4640+53600+500000+(BD224-3000000)*0.4)*BA224))))/12</f>
        <v>0</v>
      </c>
      <c r="BF224" s="731">
        <f t="shared" si="658"/>
        <v>-2500</v>
      </c>
      <c r="BG224" s="689"/>
      <c r="BH224" s="648"/>
      <c r="BI224" s="649"/>
      <c r="BJ224" s="649"/>
      <c r="BK224" s="650"/>
      <c r="BL224" s="650"/>
      <c r="BM224" s="388"/>
      <c r="BN224" s="388"/>
      <c r="BO224" s="565">
        <f t="shared" si="659"/>
        <v>0</v>
      </c>
      <c r="BP224" s="651"/>
      <c r="BQ224" s="649"/>
      <c r="BR224" s="652"/>
      <c r="BS224" s="653"/>
      <c r="BT224" s="652"/>
      <c r="BU224" s="678">
        <f t="shared" si="674"/>
        <v>0</v>
      </c>
      <c r="BV224" s="675">
        <f t="shared" ref="BV224:BV225" si="766">+BU224/655.957</f>
        <v>0</v>
      </c>
      <c r="BW224" s="646"/>
      <c r="BX224" s="654">
        <f t="shared" si="709"/>
        <v>0</v>
      </c>
      <c r="BY224" s="654">
        <f t="shared" ref="BY224:BY225" si="767">+BX224/655.957</f>
        <v>0</v>
      </c>
      <c r="BZ224" s="655">
        <f t="shared" ref="BZ224:BZ225" si="768">(BX224/12)+BU224</f>
        <v>0</v>
      </c>
      <c r="CA224" s="655">
        <f t="shared" ref="CA224:CA225" si="769">+BZ224/655.957</f>
        <v>0</v>
      </c>
      <c r="CC224" s="656">
        <f t="shared" si="675"/>
        <v>0</v>
      </c>
      <c r="CD224" s="657">
        <f t="shared" ref="CD224:CD225" si="770">+CC224/655.957</f>
        <v>0</v>
      </c>
      <c r="CE224" s="658"/>
      <c r="CF224" s="659">
        <f t="shared" si="676"/>
        <v>0</v>
      </c>
      <c r="CG224" s="660">
        <f t="shared" ref="CG224:CG225" si="771">CF224/655.957</f>
        <v>0</v>
      </c>
      <c r="CJ224" s="661">
        <f t="shared" si="677"/>
        <v>0</v>
      </c>
      <c r="CK224" s="662">
        <f t="shared" ref="CK224:CK225" si="772">CJ224/655.957</f>
        <v>0</v>
      </c>
      <c r="CL224" s="663"/>
      <c r="CM224" s="664">
        <f t="shared" ref="CM224:CM225" si="773">CJ224*12</f>
        <v>0</v>
      </c>
      <c r="CN224" s="665">
        <f t="shared" ref="CN224:CN225" si="774">CM224/655.957</f>
        <v>0</v>
      </c>
      <c r="CO224" s="663"/>
    </row>
    <row r="225" spans="1:124" s="647" customFormat="1" ht="30" customHeight="1" thickBot="1" x14ac:dyDescent="0.35">
      <c r="A225" s="729">
        <v>218</v>
      </c>
      <c r="B225" s="582"/>
      <c r="C225" s="623"/>
      <c r="D225" s="624"/>
      <c r="E225" s="624"/>
      <c r="F225" s="625"/>
      <c r="G225" s="626"/>
      <c r="H225" s="627">
        <v>0</v>
      </c>
      <c r="I225" s="588">
        <v>0</v>
      </c>
      <c r="J225" s="628"/>
      <c r="K225" s="629"/>
      <c r="L225" s="630">
        <v>1</v>
      </c>
      <c r="M225" s="631">
        <v>84343</v>
      </c>
      <c r="N225" s="632"/>
      <c r="O225" s="632">
        <f t="shared" si="747"/>
        <v>0</v>
      </c>
      <c r="P225" s="633"/>
      <c r="Q225" s="634"/>
      <c r="R225" s="634"/>
      <c r="S225" s="634"/>
      <c r="T225" s="634"/>
      <c r="U225" s="634"/>
      <c r="V225" s="634"/>
      <c r="W225" s="634"/>
      <c r="X225" s="634"/>
      <c r="Y225" s="557">
        <f t="shared" si="748"/>
        <v>0</v>
      </c>
      <c r="Z225" s="557">
        <f t="shared" si="749"/>
        <v>0</v>
      </c>
      <c r="AA225" s="557">
        <f t="shared" si="750"/>
        <v>0</v>
      </c>
      <c r="AB225" s="634"/>
      <c r="AC225" s="634"/>
      <c r="AD225" s="634"/>
      <c r="AE225" s="634"/>
      <c r="AF225" s="634"/>
      <c r="AG225" s="634"/>
      <c r="AH225" s="635"/>
      <c r="AI225" s="636">
        <f t="shared" si="751"/>
        <v>0</v>
      </c>
      <c r="AJ225" s="637">
        <f t="shared" si="752"/>
        <v>0</v>
      </c>
      <c r="AK225" s="638"/>
      <c r="AL225" s="639">
        <f t="shared" si="753"/>
        <v>0</v>
      </c>
      <c r="AM225" s="640"/>
      <c r="AN225" s="641">
        <f t="shared" si="754"/>
        <v>0</v>
      </c>
      <c r="AO225" s="642">
        <f t="shared" si="755"/>
        <v>0</v>
      </c>
      <c r="AP225" s="643">
        <f t="shared" si="756"/>
        <v>0</v>
      </c>
      <c r="AQ225" s="644">
        <f t="shared" si="757"/>
        <v>0</v>
      </c>
      <c r="AR225" s="644">
        <f t="shared" si="758"/>
        <v>0</v>
      </c>
      <c r="AS225" s="644">
        <f t="shared" si="759"/>
        <v>0</v>
      </c>
      <c r="AT225" s="644"/>
      <c r="AU225" s="645"/>
      <c r="AV225" s="644">
        <f t="shared" si="760"/>
        <v>0</v>
      </c>
      <c r="AW225" s="646"/>
      <c r="AX225" s="637">
        <f t="shared" si="761"/>
        <v>0</v>
      </c>
      <c r="AY225" s="637">
        <f t="shared" si="762"/>
        <v>0</v>
      </c>
      <c r="BA225" s="564">
        <v>1</v>
      </c>
      <c r="BB225" s="648"/>
      <c r="BC225" s="686">
        <f t="shared" si="763"/>
        <v>0</v>
      </c>
      <c r="BD225" s="687">
        <f t="shared" si="764"/>
        <v>0</v>
      </c>
      <c r="BE225" s="688">
        <f t="shared" si="765"/>
        <v>0</v>
      </c>
      <c r="BF225" s="731">
        <f t="shared" si="658"/>
        <v>-2500</v>
      </c>
      <c r="BG225" s="689"/>
      <c r="BH225" s="648"/>
      <c r="BI225" s="649"/>
      <c r="BJ225" s="649"/>
      <c r="BK225" s="650"/>
      <c r="BL225" s="650"/>
      <c r="BM225" s="388"/>
      <c r="BN225" s="388"/>
      <c r="BO225" s="565">
        <f t="shared" si="659"/>
        <v>0</v>
      </c>
      <c r="BP225" s="651"/>
      <c r="BQ225" s="649"/>
      <c r="BR225" s="652"/>
      <c r="BS225" s="653"/>
      <c r="BT225" s="652"/>
      <c r="BU225" s="678">
        <f t="shared" si="674"/>
        <v>0</v>
      </c>
      <c r="BV225" s="675">
        <f t="shared" si="766"/>
        <v>0</v>
      </c>
      <c r="BW225" s="646"/>
      <c r="BX225" s="654">
        <f t="shared" si="709"/>
        <v>0</v>
      </c>
      <c r="BY225" s="654">
        <f t="shared" si="767"/>
        <v>0</v>
      </c>
      <c r="BZ225" s="655">
        <f t="shared" si="768"/>
        <v>0</v>
      </c>
      <c r="CA225" s="655">
        <f t="shared" si="769"/>
        <v>0</v>
      </c>
      <c r="CC225" s="656">
        <f t="shared" si="675"/>
        <v>0</v>
      </c>
      <c r="CD225" s="657">
        <f t="shared" si="770"/>
        <v>0</v>
      </c>
      <c r="CE225" s="658"/>
      <c r="CF225" s="659">
        <f t="shared" si="676"/>
        <v>0</v>
      </c>
      <c r="CG225" s="660">
        <f t="shared" si="771"/>
        <v>0</v>
      </c>
      <c r="CJ225" s="661">
        <f t="shared" si="677"/>
        <v>0</v>
      </c>
      <c r="CK225" s="662">
        <f t="shared" si="772"/>
        <v>0</v>
      </c>
      <c r="CL225" s="663"/>
      <c r="CM225" s="664">
        <f t="shared" si="773"/>
        <v>0</v>
      </c>
      <c r="CN225" s="665">
        <f t="shared" si="774"/>
        <v>0</v>
      </c>
      <c r="CO225" s="663"/>
    </row>
    <row r="226" spans="1:124" s="647" customFormat="1" ht="30" customHeight="1" thickBot="1" x14ac:dyDescent="0.35">
      <c r="A226" s="729">
        <v>219</v>
      </c>
      <c r="B226" s="582"/>
      <c r="C226" s="623"/>
      <c r="D226" s="624"/>
      <c r="E226" s="624"/>
      <c r="F226" s="625"/>
      <c r="G226" s="626"/>
      <c r="H226" s="627">
        <v>0</v>
      </c>
      <c r="I226" s="588">
        <v>0</v>
      </c>
      <c r="J226" s="628"/>
      <c r="K226" s="629"/>
      <c r="L226" s="630">
        <v>1</v>
      </c>
      <c r="M226" s="631">
        <v>84343</v>
      </c>
      <c r="N226" s="632"/>
      <c r="O226" s="632">
        <f t="shared" ref="O226:O235" si="775">N226/655.957</f>
        <v>0</v>
      </c>
      <c r="P226" s="633"/>
      <c r="Q226" s="634"/>
      <c r="R226" s="634"/>
      <c r="S226" s="634"/>
      <c r="T226" s="634"/>
      <c r="U226" s="634"/>
      <c r="V226" s="634"/>
      <c r="W226" s="634"/>
      <c r="X226" s="634"/>
      <c r="Y226" s="557">
        <f t="shared" si="748"/>
        <v>0</v>
      </c>
      <c r="Z226" s="557">
        <f t="shared" si="749"/>
        <v>0</v>
      </c>
      <c r="AA226" s="557">
        <f t="shared" si="750"/>
        <v>0</v>
      </c>
      <c r="AB226" s="634"/>
      <c r="AC226" s="634"/>
      <c r="AD226" s="634"/>
      <c r="AE226" s="634"/>
      <c r="AF226" s="634"/>
      <c r="AG226" s="634"/>
      <c r="AH226" s="635"/>
      <c r="AI226" s="636">
        <f t="shared" ref="AI226:AI235" si="776">SUM(N226,Q226:AG226)*L226</f>
        <v>0</v>
      </c>
      <c r="AJ226" s="637">
        <f t="shared" ref="AJ226:AJ235" si="777">AI226/655.957</f>
        <v>0</v>
      </c>
      <c r="AK226" s="638"/>
      <c r="AL226" s="639">
        <f t="shared" ref="AL226:AL235" si="778">IF(AI226&gt;1200000,48000,AI226*0.04)</f>
        <v>0</v>
      </c>
      <c r="AM226" s="640"/>
      <c r="AN226" s="641">
        <f t="shared" ref="AN226:AN235" si="779">IF(AI226&gt;1200000,96000,AI226*0.08)</f>
        <v>0</v>
      </c>
      <c r="AO226" s="642">
        <f t="shared" ref="AO226:AO235" si="780">IF(AI226&gt;600000,600000*12.28%,AI226*12.28%)</f>
        <v>0</v>
      </c>
      <c r="AP226" s="643">
        <f t="shared" ref="AP226:AP235" si="781">IF(AI226&gt;600000,600000*2.25%,AI226*2.25%)*0</f>
        <v>0</v>
      </c>
      <c r="AQ226" s="644">
        <f t="shared" ref="AQ226:AQ235" si="782">AI226*4.5%</f>
        <v>0</v>
      </c>
      <c r="AR226" s="644">
        <f t="shared" ref="AR226:AR235" si="783">AI226*3%</f>
        <v>0</v>
      </c>
      <c r="AS226" s="644">
        <f t="shared" ref="AS226:AS235" si="784">AI226*10%*0</f>
        <v>0</v>
      </c>
      <c r="AT226" s="644"/>
      <c r="AU226" s="645"/>
      <c r="AV226" s="644">
        <f t="shared" ref="AV226:AV235" si="785">SUM(AN226:AU226)</f>
        <v>0</v>
      </c>
      <c r="AW226" s="646"/>
      <c r="AX226" s="637">
        <f t="shared" ref="AX226:AX235" si="786">AI226-AL226</f>
        <v>0</v>
      </c>
      <c r="AY226" s="637">
        <f t="shared" ref="AY226:AY235" si="787">BC226/655.957</f>
        <v>0</v>
      </c>
      <c r="BA226" s="564">
        <v>1</v>
      </c>
      <c r="BB226" s="648"/>
      <c r="BC226" s="686">
        <f t="shared" si="763"/>
        <v>0</v>
      </c>
      <c r="BD226" s="687">
        <f t="shared" si="764"/>
        <v>0</v>
      </c>
      <c r="BE226" s="688">
        <f t="shared" si="765"/>
        <v>0</v>
      </c>
      <c r="BF226" s="731">
        <f t="shared" si="658"/>
        <v>-2500</v>
      </c>
      <c r="BG226" s="689"/>
      <c r="BH226" s="648"/>
      <c r="BI226" s="649"/>
      <c r="BJ226" s="649"/>
      <c r="BK226" s="650"/>
      <c r="BL226" s="650"/>
      <c r="BM226" s="388"/>
      <c r="BN226" s="388"/>
      <c r="BO226" s="565">
        <f t="shared" si="659"/>
        <v>0</v>
      </c>
      <c r="BP226" s="651"/>
      <c r="BQ226" s="649"/>
      <c r="BR226" s="652"/>
      <c r="BS226" s="653"/>
      <c r="BT226" s="652"/>
      <c r="BU226" s="678">
        <f t="shared" si="674"/>
        <v>0</v>
      </c>
      <c r="BV226" s="675">
        <f t="shared" ref="BV226:BV235" si="788">+BU226/655.957</f>
        <v>0</v>
      </c>
      <c r="BW226" s="646"/>
      <c r="BX226" s="654">
        <f t="shared" ref="BX226:BX235" si="789">(AI226-BI226-BJ226-BK226-BG473-BP226-BQ226)/12</f>
        <v>0</v>
      </c>
      <c r="BY226" s="654">
        <f t="shared" ref="BY226:BY235" si="790">+BX226/655.957</f>
        <v>0</v>
      </c>
      <c r="BZ226" s="655">
        <f t="shared" ref="BZ226:BZ235" si="791">(BX226/12)+BU226</f>
        <v>0</v>
      </c>
      <c r="CA226" s="655">
        <f t="shared" ref="CA226:CA235" si="792">+BZ226/655.957</f>
        <v>0</v>
      </c>
      <c r="CC226" s="656">
        <f t="shared" si="675"/>
        <v>0</v>
      </c>
      <c r="CD226" s="657">
        <f t="shared" ref="CD226:CD235" si="793">+CC226/655.957</f>
        <v>0</v>
      </c>
      <c r="CE226" s="658"/>
      <c r="CF226" s="659">
        <f t="shared" si="676"/>
        <v>0</v>
      </c>
      <c r="CG226" s="660">
        <f t="shared" ref="CG226:CG235" si="794">CF226/655.957</f>
        <v>0</v>
      </c>
      <c r="CJ226" s="661">
        <f t="shared" si="677"/>
        <v>0</v>
      </c>
      <c r="CK226" s="662">
        <f t="shared" ref="CK226:CK235" si="795">CJ226/655.957</f>
        <v>0</v>
      </c>
      <c r="CL226" s="663"/>
      <c r="CM226" s="664">
        <f t="shared" ref="CM226:CM235" si="796">CJ226*12</f>
        <v>0</v>
      </c>
      <c r="CN226" s="665">
        <f t="shared" ref="CN226:CN235" si="797">CM226/655.957</f>
        <v>0</v>
      </c>
      <c r="CO226" s="663"/>
    </row>
    <row r="227" spans="1:124" s="647" customFormat="1" ht="30" customHeight="1" thickBot="1" x14ac:dyDescent="0.35">
      <c r="A227" s="729">
        <v>220</v>
      </c>
      <c r="B227" s="582"/>
      <c r="C227" s="623"/>
      <c r="D227" s="624"/>
      <c r="E227" s="624"/>
      <c r="F227" s="625"/>
      <c r="G227" s="626"/>
      <c r="H227" s="627">
        <v>0</v>
      </c>
      <c r="I227" s="588">
        <v>0</v>
      </c>
      <c r="J227" s="628"/>
      <c r="K227" s="629"/>
      <c r="L227" s="630">
        <v>1</v>
      </c>
      <c r="M227" s="631">
        <v>84343</v>
      </c>
      <c r="N227" s="632"/>
      <c r="O227" s="632">
        <f t="shared" si="775"/>
        <v>0</v>
      </c>
      <c r="P227" s="633"/>
      <c r="Q227" s="634"/>
      <c r="R227" s="634"/>
      <c r="S227" s="634"/>
      <c r="T227" s="634"/>
      <c r="U227" s="634"/>
      <c r="V227" s="634"/>
      <c r="W227" s="634"/>
      <c r="X227" s="634"/>
      <c r="Y227" s="557">
        <f t="shared" ref="Y227" si="798">((N227+AB227)*10%)*0</f>
        <v>0</v>
      </c>
      <c r="Z227" s="557">
        <f t="shared" ref="Z227" si="799">((O227+AC227)*25%)*0</f>
        <v>0</v>
      </c>
      <c r="AA227" s="557">
        <f t="shared" ref="AA227" si="800">((P227+AD227)*50%)*0</f>
        <v>0</v>
      </c>
      <c r="AB227" s="634"/>
      <c r="AC227" s="634"/>
      <c r="AD227" s="634"/>
      <c r="AE227" s="634"/>
      <c r="AF227" s="634"/>
      <c r="AG227" s="634"/>
      <c r="AH227" s="635"/>
      <c r="AI227" s="636">
        <f t="shared" si="776"/>
        <v>0</v>
      </c>
      <c r="AJ227" s="637">
        <f t="shared" si="777"/>
        <v>0</v>
      </c>
      <c r="AK227" s="638"/>
      <c r="AL227" s="639">
        <f t="shared" si="778"/>
        <v>0</v>
      </c>
      <c r="AM227" s="640"/>
      <c r="AN227" s="641">
        <f t="shared" si="779"/>
        <v>0</v>
      </c>
      <c r="AO227" s="642">
        <f t="shared" si="780"/>
        <v>0</v>
      </c>
      <c r="AP227" s="643">
        <f t="shared" si="781"/>
        <v>0</v>
      </c>
      <c r="AQ227" s="644">
        <f t="shared" si="782"/>
        <v>0</v>
      </c>
      <c r="AR227" s="644">
        <f t="shared" si="783"/>
        <v>0</v>
      </c>
      <c r="AS227" s="644">
        <f t="shared" si="784"/>
        <v>0</v>
      </c>
      <c r="AT227" s="644"/>
      <c r="AU227" s="645"/>
      <c r="AV227" s="644">
        <f t="shared" si="785"/>
        <v>0</v>
      </c>
      <c r="AW227" s="646"/>
      <c r="AX227" s="637">
        <f t="shared" si="786"/>
        <v>0</v>
      </c>
      <c r="AY227" s="637">
        <f t="shared" si="787"/>
        <v>0</v>
      </c>
      <c r="BA227" s="564">
        <v>1</v>
      </c>
      <c r="BB227" s="648"/>
      <c r="BC227" s="686">
        <f t="shared" ref="BC227" si="801">((AI227*12)-(AL227*12))*80%</f>
        <v>0</v>
      </c>
      <c r="BD227" s="687">
        <f t="shared" ref="BD227" si="802">BC227/BA227</f>
        <v>0</v>
      </c>
      <c r="BE227" s="688">
        <f t="shared" ref="BE227" si="803">(IF(BD227&lt;464000,BA227*0.01*BD227,IF(BD227&lt;1000000,(4640+(BD227-464000)*0.1)*BA227,IF(BD227&lt;3000000,(4640+53600+(BD227-1000000)*0.25)*BA227,(4640+53600+500000+(BD227-3000000)*0.4)*BA227))))/12</f>
        <v>0</v>
      </c>
      <c r="BF227" s="731">
        <f t="shared" ref="BF227" si="804">((AI227-AL227)-500000)*0.5%</f>
        <v>-2500</v>
      </c>
      <c r="BG227" s="689"/>
      <c r="BH227" s="648"/>
      <c r="BI227" s="649"/>
      <c r="BJ227" s="649"/>
      <c r="BK227" s="650"/>
      <c r="BL227" s="650"/>
      <c r="BM227" s="388"/>
      <c r="BN227" s="388"/>
      <c r="BO227" s="565">
        <f t="shared" ref="BO227" si="805">BM227*BN227</f>
        <v>0</v>
      </c>
      <c r="BP227" s="651"/>
      <c r="BQ227" s="649"/>
      <c r="BR227" s="652"/>
      <c r="BS227" s="653"/>
      <c r="BT227" s="652"/>
      <c r="BU227" s="678">
        <f t="shared" ref="BU227" si="806">AX227-BE227+SUM(BI227:BQ227)-BS227-BG227</f>
        <v>0</v>
      </c>
      <c r="BV227" s="675">
        <f t="shared" si="788"/>
        <v>0</v>
      </c>
      <c r="BW227" s="646"/>
      <c r="BX227" s="654">
        <f t="shared" si="789"/>
        <v>0</v>
      </c>
      <c r="BY227" s="654">
        <f t="shared" si="790"/>
        <v>0</v>
      </c>
      <c r="BZ227" s="655">
        <f t="shared" si="791"/>
        <v>0</v>
      </c>
      <c r="CA227" s="655">
        <f t="shared" si="792"/>
        <v>0</v>
      </c>
      <c r="CC227" s="656">
        <f t="shared" ref="CC227" si="807">((N227*13/12)*35%)/12</f>
        <v>0</v>
      </c>
      <c r="CD227" s="657">
        <f t="shared" si="793"/>
        <v>0</v>
      </c>
      <c r="CE227" s="658"/>
      <c r="CF227" s="659">
        <f t="shared" ref="CF227" si="808">AI227*0.02</f>
        <v>0</v>
      </c>
      <c r="CG227" s="660">
        <f t="shared" si="794"/>
        <v>0</v>
      </c>
      <c r="CJ227" s="661">
        <f t="shared" ref="CJ227" si="809">(AI227+AV227+CC227+CF227)*(13/12)+SUM(BI227:BQ227)</f>
        <v>0</v>
      </c>
      <c r="CK227" s="662">
        <f t="shared" si="795"/>
        <v>0</v>
      </c>
      <c r="CL227" s="663"/>
      <c r="CM227" s="664">
        <f t="shared" si="796"/>
        <v>0</v>
      </c>
      <c r="CN227" s="665">
        <f t="shared" si="797"/>
        <v>0</v>
      </c>
      <c r="CO227" s="663"/>
    </row>
    <row r="228" spans="1:124" s="647" customFormat="1" ht="30" customHeight="1" thickBot="1" x14ac:dyDescent="0.35">
      <c r="A228" s="729">
        <v>221</v>
      </c>
      <c r="B228" s="582"/>
      <c r="C228" s="623"/>
      <c r="D228" s="624"/>
      <c r="E228" s="624"/>
      <c r="F228" s="625"/>
      <c r="G228" s="626"/>
      <c r="H228" s="627">
        <v>0</v>
      </c>
      <c r="I228" s="588">
        <v>0</v>
      </c>
      <c r="J228" s="628"/>
      <c r="K228" s="629"/>
      <c r="L228" s="630">
        <v>1</v>
      </c>
      <c r="M228" s="631">
        <v>84343</v>
      </c>
      <c r="N228" s="632"/>
      <c r="O228" s="632">
        <f t="shared" si="775"/>
        <v>0</v>
      </c>
      <c r="P228" s="633"/>
      <c r="Q228" s="634"/>
      <c r="R228" s="634"/>
      <c r="S228" s="634"/>
      <c r="T228" s="634"/>
      <c r="U228" s="634"/>
      <c r="V228" s="634"/>
      <c r="W228" s="634"/>
      <c r="X228" s="634"/>
      <c r="Y228" s="557">
        <f t="shared" si="748"/>
        <v>0</v>
      </c>
      <c r="Z228" s="557">
        <f t="shared" si="749"/>
        <v>0</v>
      </c>
      <c r="AA228" s="557">
        <f t="shared" si="750"/>
        <v>0</v>
      </c>
      <c r="AB228" s="634"/>
      <c r="AC228" s="634"/>
      <c r="AD228" s="634"/>
      <c r="AE228" s="634"/>
      <c r="AF228" s="634"/>
      <c r="AG228" s="634"/>
      <c r="AH228" s="635"/>
      <c r="AI228" s="636">
        <f t="shared" si="776"/>
        <v>0</v>
      </c>
      <c r="AJ228" s="637">
        <f t="shared" si="777"/>
        <v>0</v>
      </c>
      <c r="AK228" s="638"/>
      <c r="AL228" s="639">
        <f t="shared" si="778"/>
        <v>0</v>
      </c>
      <c r="AM228" s="640"/>
      <c r="AN228" s="641">
        <f t="shared" si="779"/>
        <v>0</v>
      </c>
      <c r="AO228" s="642">
        <f t="shared" si="780"/>
        <v>0</v>
      </c>
      <c r="AP228" s="643">
        <f t="shared" si="781"/>
        <v>0</v>
      </c>
      <c r="AQ228" s="644">
        <f t="shared" si="782"/>
        <v>0</v>
      </c>
      <c r="AR228" s="644">
        <f t="shared" si="783"/>
        <v>0</v>
      </c>
      <c r="AS228" s="644">
        <f t="shared" si="784"/>
        <v>0</v>
      </c>
      <c r="AT228" s="644"/>
      <c r="AU228" s="645"/>
      <c r="AV228" s="644">
        <f t="shared" si="785"/>
        <v>0</v>
      </c>
      <c r="AW228" s="646"/>
      <c r="AX228" s="637">
        <f t="shared" si="786"/>
        <v>0</v>
      </c>
      <c r="AY228" s="637">
        <f t="shared" si="787"/>
        <v>0</v>
      </c>
      <c r="BA228" s="564">
        <v>1</v>
      </c>
      <c r="BB228" s="648"/>
      <c r="BC228" s="686">
        <f t="shared" si="763"/>
        <v>0</v>
      </c>
      <c r="BD228" s="687">
        <f t="shared" si="764"/>
        <v>0</v>
      </c>
      <c r="BE228" s="688">
        <f t="shared" si="765"/>
        <v>0</v>
      </c>
      <c r="BF228" s="731">
        <f t="shared" si="658"/>
        <v>-2500</v>
      </c>
      <c r="BG228" s="689"/>
      <c r="BH228" s="648"/>
      <c r="BI228" s="649"/>
      <c r="BJ228" s="649"/>
      <c r="BK228" s="650"/>
      <c r="BL228" s="650"/>
      <c r="BM228" s="388"/>
      <c r="BN228" s="388"/>
      <c r="BO228" s="565">
        <f t="shared" si="659"/>
        <v>0</v>
      </c>
      <c r="BP228" s="651"/>
      <c r="BQ228" s="649"/>
      <c r="BR228" s="652"/>
      <c r="BS228" s="653"/>
      <c r="BT228" s="652"/>
      <c r="BU228" s="678">
        <f t="shared" si="674"/>
        <v>0</v>
      </c>
      <c r="BV228" s="675">
        <f t="shared" si="788"/>
        <v>0</v>
      </c>
      <c r="BW228" s="646"/>
      <c r="BX228" s="654">
        <f t="shared" si="789"/>
        <v>0</v>
      </c>
      <c r="BY228" s="654">
        <f t="shared" si="790"/>
        <v>0</v>
      </c>
      <c r="BZ228" s="655">
        <f t="shared" si="791"/>
        <v>0</v>
      </c>
      <c r="CA228" s="655">
        <f t="shared" si="792"/>
        <v>0</v>
      </c>
      <c r="CC228" s="656">
        <f t="shared" si="675"/>
        <v>0</v>
      </c>
      <c r="CD228" s="657">
        <f t="shared" si="793"/>
        <v>0</v>
      </c>
      <c r="CE228" s="658"/>
      <c r="CF228" s="659">
        <f t="shared" si="676"/>
        <v>0</v>
      </c>
      <c r="CG228" s="660">
        <f t="shared" si="794"/>
        <v>0</v>
      </c>
      <c r="CJ228" s="661">
        <f t="shared" si="677"/>
        <v>0</v>
      </c>
      <c r="CK228" s="662">
        <f t="shared" si="795"/>
        <v>0</v>
      </c>
      <c r="CL228" s="663"/>
      <c r="CM228" s="664">
        <f t="shared" si="796"/>
        <v>0</v>
      </c>
      <c r="CN228" s="665">
        <f t="shared" si="797"/>
        <v>0</v>
      </c>
      <c r="CO228" s="663"/>
    </row>
    <row r="229" spans="1:124" s="647" customFormat="1" ht="30" customHeight="1" thickBot="1" x14ac:dyDescent="0.35">
      <c r="A229" s="729">
        <v>222</v>
      </c>
      <c r="B229" s="582"/>
      <c r="C229" s="623"/>
      <c r="D229" s="624"/>
      <c r="E229" s="624"/>
      <c r="F229" s="625"/>
      <c r="G229" s="626"/>
      <c r="H229" s="627">
        <v>0</v>
      </c>
      <c r="I229" s="588">
        <v>0</v>
      </c>
      <c r="J229" s="628"/>
      <c r="K229" s="629"/>
      <c r="L229" s="630">
        <v>1</v>
      </c>
      <c r="M229" s="631">
        <v>84343</v>
      </c>
      <c r="N229" s="632"/>
      <c r="O229" s="632">
        <f t="shared" si="775"/>
        <v>0</v>
      </c>
      <c r="P229" s="633"/>
      <c r="Q229" s="634"/>
      <c r="R229" s="634"/>
      <c r="S229" s="634"/>
      <c r="T229" s="634"/>
      <c r="U229" s="634"/>
      <c r="V229" s="634"/>
      <c r="W229" s="634"/>
      <c r="X229" s="634"/>
      <c r="Y229" s="557">
        <f t="shared" ref="Y229" si="810">((N229+AB229)*10%)*0</f>
        <v>0</v>
      </c>
      <c r="Z229" s="557">
        <f t="shared" ref="Z229" si="811">((O229+AC229)*25%)*0</f>
        <v>0</v>
      </c>
      <c r="AA229" s="557">
        <f t="shared" ref="AA229" si="812">((P229+AD229)*50%)*0</f>
        <v>0</v>
      </c>
      <c r="AB229" s="634"/>
      <c r="AC229" s="634"/>
      <c r="AD229" s="634"/>
      <c r="AE229" s="634"/>
      <c r="AF229" s="634"/>
      <c r="AG229" s="634"/>
      <c r="AH229" s="635"/>
      <c r="AI229" s="636">
        <f t="shared" si="776"/>
        <v>0</v>
      </c>
      <c r="AJ229" s="637">
        <f t="shared" si="777"/>
        <v>0</v>
      </c>
      <c r="AK229" s="638"/>
      <c r="AL229" s="639">
        <f t="shared" si="778"/>
        <v>0</v>
      </c>
      <c r="AM229" s="640"/>
      <c r="AN229" s="641">
        <f t="shared" si="779"/>
        <v>0</v>
      </c>
      <c r="AO229" s="642">
        <f t="shared" si="780"/>
        <v>0</v>
      </c>
      <c r="AP229" s="643">
        <f t="shared" si="781"/>
        <v>0</v>
      </c>
      <c r="AQ229" s="644">
        <f t="shared" si="782"/>
        <v>0</v>
      </c>
      <c r="AR229" s="644">
        <f t="shared" si="783"/>
        <v>0</v>
      </c>
      <c r="AS229" s="644">
        <f t="shared" si="784"/>
        <v>0</v>
      </c>
      <c r="AT229" s="644"/>
      <c r="AU229" s="645"/>
      <c r="AV229" s="644">
        <f t="shared" si="785"/>
        <v>0</v>
      </c>
      <c r="AW229" s="646"/>
      <c r="AX229" s="637">
        <f t="shared" si="786"/>
        <v>0</v>
      </c>
      <c r="AY229" s="637">
        <f t="shared" si="787"/>
        <v>0</v>
      </c>
      <c r="BA229" s="564">
        <v>1</v>
      </c>
      <c r="BB229" s="648"/>
      <c r="BC229" s="686">
        <f t="shared" ref="BC229" si="813">((AI229*12)-(AL229*12))*80%</f>
        <v>0</v>
      </c>
      <c r="BD229" s="687">
        <f t="shared" ref="BD229" si="814">BC229/BA229</f>
        <v>0</v>
      </c>
      <c r="BE229" s="688">
        <f t="shared" ref="BE229" si="815">(IF(BD229&lt;464000,BA229*0.01*BD229,IF(BD229&lt;1000000,(4640+(BD229-464000)*0.1)*BA229,IF(BD229&lt;3000000,(4640+53600+(BD229-1000000)*0.25)*BA229,(4640+53600+500000+(BD229-3000000)*0.4)*BA229))))/12</f>
        <v>0</v>
      </c>
      <c r="BF229" s="731">
        <f t="shared" ref="BF229" si="816">((AI229-AL229)-500000)*0.5%</f>
        <v>-2500</v>
      </c>
      <c r="BG229" s="689"/>
      <c r="BH229" s="648"/>
      <c r="BI229" s="649"/>
      <c r="BJ229" s="649"/>
      <c r="BK229" s="650"/>
      <c r="BL229" s="650"/>
      <c r="BM229" s="388"/>
      <c r="BN229" s="388"/>
      <c r="BO229" s="565">
        <f t="shared" ref="BO229" si="817">BM229*BN229</f>
        <v>0</v>
      </c>
      <c r="BP229" s="651"/>
      <c r="BQ229" s="649"/>
      <c r="BR229" s="652"/>
      <c r="BS229" s="653"/>
      <c r="BT229" s="652"/>
      <c r="BU229" s="678">
        <f t="shared" ref="BU229" si="818">AX229-BE229+SUM(BI229:BQ229)-BS229-BG229</f>
        <v>0</v>
      </c>
      <c r="BV229" s="675">
        <f t="shared" si="788"/>
        <v>0</v>
      </c>
      <c r="BW229" s="646"/>
      <c r="BX229" s="654">
        <f t="shared" si="789"/>
        <v>0</v>
      </c>
      <c r="BY229" s="654">
        <f t="shared" si="790"/>
        <v>0</v>
      </c>
      <c r="BZ229" s="655">
        <f t="shared" si="791"/>
        <v>0</v>
      </c>
      <c r="CA229" s="655">
        <f t="shared" si="792"/>
        <v>0</v>
      </c>
      <c r="CC229" s="656">
        <f t="shared" ref="CC229" si="819">((N229*13/12)*35%)/12</f>
        <v>0</v>
      </c>
      <c r="CD229" s="657">
        <f t="shared" si="793"/>
        <v>0</v>
      </c>
      <c r="CE229" s="658"/>
      <c r="CF229" s="659">
        <f t="shared" ref="CF229" si="820">AI229*0.02</f>
        <v>0</v>
      </c>
      <c r="CG229" s="660">
        <f t="shared" si="794"/>
        <v>0</v>
      </c>
      <c r="CJ229" s="661">
        <f t="shared" ref="CJ229" si="821">(AI229+AV229+CC229+CF229)*(13/12)+SUM(BI229:BQ229)</f>
        <v>0</v>
      </c>
      <c r="CK229" s="662">
        <f t="shared" si="795"/>
        <v>0</v>
      </c>
      <c r="CL229" s="663"/>
      <c r="CM229" s="664">
        <f t="shared" si="796"/>
        <v>0</v>
      </c>
      <c r="CN229" s="665">
        <f t="shared" si="797"/>
        <v>0</v>
      </c>
      <c r="CO229" s="663"/>
    </row>
    <row r="230" spans="1:124" s="647" customFormat="1" ht="30" customHeight="1" thickBot="1" x14ac:dyDescent="0.35">
      <c r="A230" s="729">
        <v>223</v>
      </c>
      <c r="B230" s="582"/>
      <c r="C230" s="623"/>
      <c r="D230" s="624"/>
      <c r="E230" s="624"/>
      <c r="F230" s="625"/>
      <c r="G230" s="626"/>
      <c r="H230" s="627">
        <v>0</v>
      </c>
      <c r="I230" s="588">
        <v>0</v>
      </c>
      <c r="J230" s="628"/>
      <c r="K230" s="629"/>
      <c r="L230" s="630">
        <v>1</v>
      </c>
      <c r="M230" s="631">
        <v>84343</v>
      </c>
      <c r="N230" s="632"/>
      <c r="O230" s="632">
        <f t="shared" si="775"/>
        <v>0</v>
      </c>
      <c r="P230" s="633"/>
      <c r="Q230" s="634"/>
      <c r="R230" s="634"/>
      <c r="S230" s="634"/>
      <c r="T230" s="634"/>
      <c r="U230" s="634"/>
      <c r="V230" s="634"/>
      <c r="W230" s="634"/>
      <c r="X230" s="634"/>
      <c r="Y230" s="557">
        <f t="shared" si="748"/>
        <v>0</v>
      </c>
      <c r="Z230" s="557">
        <f t="shared" si="749"/>
        <v>0</v>
      </c>
      <c r="AA230" s="557">
        <f t="shared" si="750"/>
        <v>0</v>
      </c>
      <c r="AB230" s="634"/>
      <c r="AC230" s="634"/>
      <c r="AD230" s="634"/>
      <c r="AE230" s="634"/>
      <c r="AF230" s="634"/>
      <c r="AG230" s="634"/>
      <c r="AH230" s="635"/>
      <c r="AI230" s="636">
        <f t="shared" si="776"/>
        <v>0</v>
      </c>
      <c r="AJ230" s="637">
        <f t="shared" si="777"/>
        <v>0</v>
      </c>
      <c r="AK230" s="638"/>
      <c r="AL230" s="639">
        <f t="shared" si="778"/>
        <v>0</v>
      </c>
      <c r="AM230" s="640"/>
      <c r="AN230" s="641">
        <f t="shared" si="779"/>
        <v>0</v>
      </c>
      <c r="AO230" s="642">
        <f t="shared" si="780"/>
        <v>0</v>
      </c>
      <c r="AP230" s="643">
        <f t="shared" si="781"/>
        <v>0</v>
      </c>
      <c r="AQ230" s="644">
        <f t="shared" si="782"/>
        <v>0</v>
      </c>
      <c r="AR230" s="644">
        <f t="shared" si="783"/>
        <v>0</v>
      </c>
      <c r="AS230" s="644">
        <f t="shared" si="784"/>
        <v>0</v>
      </c>
      <c r="AT230" s="644"/>
      <c r="AU230" s="645"/>
      <c r="AV230" s="644">
        <f t="shared" si="785"/>
        <v>0</v>
      </c>
      <c r="AW230" s="646"/>
      <c r="AX230" s="637">
        <f t="shared" si="786"/>
        <v>0</v>
      </c>
      <c r="AY230" s="637">
        <f t="shared" si="787"/>
        <v>0</v>
      </c>
      <c r="BA230" s="564">
        <v>1</v>
      </c>
      <c r="BB230" s="648"/>
      <c r="BC230" s="686">
        <f t="shared" si="763"/>
        <v>0</v>
      </c>
      <c r="BD230" s="687">
        <f t="shared" si="764"/>
        <v>0</v>
      </c>
      <c r="BE230" s="688">
        <f t="shared" si="765"/>
        <v>0</v>
      </c>
      <c r="BF230" s="731">
        <f t="shared" si="658"/>
        <v>-2500</v>
      </c>
      <c r="BG230" s="689"/>
      <c r="BH230" s="648"/>
      <c r="BI230" s="649"/>
      <c r="BJ230" s="649"/>
      <c r="BK230" s="650"/>
      <c r="BL230" s="650"/>
      <c r="BM230" s="388"/>
      <c r="BN230" s="388"/>
      <c r="BO230" s="565">
        <f t="shared" si="659"/>
        <v>0</v>
      </c>
      <c r="BP230" s="651"/>
      <c r="BQ230" s="649"/>
      <c r="BR230" s="652"/>
      <c r="BS230" s="653"/>
      <c r="BT230" s="652"/>
      <c r="BU230" s="678">
        <f t="shared" si="674"/>
        <v>0</v>
      </c>
      <c r="BV230" s="675">
        <f t="shared" si="788"/>
        <v>0</v>
      </c>
      <c r="BW230" s="646"/>
      <c r="BX230" s="654">
        <f t="shared" si="789"/>
        <v>0</v>
      </c>
      <c r="BY230" s="654">
        <f t="shared" si="790"/>
        <v>0</v>
      </c>
      <c r="BZ230" s="655">
        <f t="shared" si="791"/>
        <v>0</v>
      </c>
      <c r="CA230" s="655">
        <f t="shared" si="792"/>
        <v>0</v>
      </c>
      <c r="CC230" s="656">
        <f t="shared" si="675"/>
        <v>0</v>
      </c>
      <c r="CD230" s="657">
        <f t="shared" si="793"/>
        <v>0</v>
      </c>
      <c r="CE230" s="658"/>
      <c r="CF230" s="659">
        <f t="shared" si="676"/>
        <v>0</v>
      </c>
      <c r="CG230" s="660">
        <f t="shared" si="794"/>
        <v>0</v>
      </c>
      <c r="CJ230" s="661">
        <f t="shared" si="677"/>
        <v>0</v>
      </c>
      <c r="CK230" s="662">
        <f t="shared" si="795"/>
        <v>0</v>
      </c>
      <c r="CL230" s="663"/>
      <c r="CM230" s="664">
        <f t="shared" si="796"/>
        <v>0</v>
      </c>
      <c r="CN230" s="665">
        <f t="shared" si="797"/>
        <v>0</v>
      </c>
      <c r="CO230" s="663"/>
    </row>
    <row r="231" spans="1:124" s="647" customFormat="1" ht="30" customHeight="1" thickBot="1" x14ac:dyDescent="0.35">
      <c r="A231" s="729">
        <v>224</v>
      </c>
      <c r="B231" s="582"/>
      <c r="C231" s="623"/>
      <c r="D231" s="624"/>
      <c r="E231" s="624"/>
      <c r="F231" s="625"/>
      <c r="G231" s="626"/>
      <c r="H231" s="627">
        <v>0</v>
      </c>
      <c r="I231" s="588">
        <v>0</v>
      </c>
      <c r="J231" s="628"/>
      <c r="K231" s="629"/>
      <c r="L231" s="630">
        <v>1</v>
      </c>
      <c r="M231" s="631">
        <v>84343</v>
      </c>
      <c r="N231" s="632"/>
      <c r="O231" s="632">
        <f t="shared" si="775"/>
        <v>0</v>
      </c>
      <c r="P231" s="633"/>
      <c r="Q231" s="634"/>
      <c r="R231" s="634"/>
      <c r="S231" s="634"/>
      <c r="T231" s="634"/>
      <c r="U231" s="634"/>
      <c r="V231" s="634"/>
      <c r="W231" s="634"/>
      <c r="X231" s="634"/>
      <c r="Y231" s="557">
        <f t="shared" ref="Y231" si="822">((N231+AB231)*10%)*0</f>
        <v>0</v>
      </c>
      <c r="Z231" s="557">
        <f t="shared" ref="Z231" si="823">((O231+AC231)*25%)*0</f>
        <v>0</v>
      </c>
      <c r="AA231" s="557">
        <f t="shared" ref="AA231" si="824">((P231+AD231)*50%)*0</f>
        <v>0</v>
      </c>
      <c r="AB231" s="634"/>
      <c r="AC231" s="634"/>
      <c r="AD231" s="634"/>
      <c r="AE231" s="634"/>
      <c r="AF231" s="634"/>
      <c r="AG231" s="634"/>
      <c r="AH231" s="635"/>
      <c r="AI231" s="636">
        <f t="shared" si="776"/>
        <v>0</v>
      </c>
      <c r="AJ231" s="637">
        <f t="shared" si="777"/>
        <v>0</v>
      </c>
      <c r="AK231" s="638"/>
      <c r="AL231" s="639">
        <f t="shared" si="778"/>
        <v>0</v>
      </c>
      <c r="AM231" s="640"/>
      <c r="AN231" s="641">
        <f t="shared" si="779"/>
        <v>0</v>
      </c>
      <c r="AO231" s="642">
        <f t="shared" si="780"/>
        <v>0</v>
      </c>
      <c r="AP231" s="643">
        <f t="shared" si="781"/>
        <v>0</v>
      </c>
      <c r="AQ231" s="644">
        <f t="shared" si="782"/>
        <v>0</v>
      </c>
      <c r="AR231" s="644">
        <f t="shared" si="783"/>
        <v>0</v>
      </c>
      <c r="AS231" s="644">
        <f t="shared" si="784"/>
        <v>0</v>
      </c>
      <c r="AT231" s="644"/>
      <c r="AU231" s="645"/>
      <c r="AV231" s="644">
        <f t="shared" si="785"/>
        <v>0</v>
      </c>
      <c r="AW231" s="646"/>
      <c r="AX231" s="637">
        <f t="shared" si="786"/>
        <v>0</v>
      </c>
      <c r="AY231" s="637">
        <f t="shared" si="787"/>
        <v>0</v>
      </c>
      <c r="BA231" s="564">
        <v>1</v>
      </c>
      <c r="BB231" s="648"/>
      <c r="BC231" s="686">
        <f t="shared" ref="BC231" si="825">((AI231*12)-(AL231*12))*80%</f>
        <v>0</v>
      </c>
      <c r="BD231" s="687">
        <f t="shared" ref="BD231" si="826">BC231/BA231</f>
        <v>0</v>
      </c>
      <c r="BE231" s="688">
        <f t="shared" ref="BE231" si="827">(IF(BD231&lt;464000,BA231*0.01*BD231,IF(BD231&lt;1000000,(4640+(BD231-464000)*0.1)*BA231,IF(BD231&lt;3000000,(4640+53600+(BD231-1000000)*0.25)*BA231,(4640+53600+500000+(BD231-3000000)*0.4)*BA231))))/12</f>
        <v>0</v>
      </c>
      <c r="BF231" s="731">
        <f t="shared" ref="BF231" si="828">((AI231-AL231)-500000)*0.5%</f>
        <v>-2500</v>
      </c>
      <c r="BG231" s="689"/>
      <c r="BH231" s="648"/>
      <c r="BI231" s="649"/>
      <c r="BJ231" s="649"/>
      <c r="BK231" s="650"/>
      <c r="BL231" s="650"/>
      <c r="BM231" s="388"/>
      <c r="BN231" s="388"/>
      <c r="BO231" s="565">
        <f t="shared" ref="BO231" si="829">BM231*BN231</f>
        <v>0</v>
      </c>
      <c r="BP231" s="651"/>
      <c r="BQ231" s="649"/>
      <c r="BR231" s="652"/>
      <c r="BS231" s="653"/>
      <c r="BT231" s="652"/>
      <c r="BU231" s="678">
        <f t="shared" ref="BU231" si="830">AX231-BE231+SUM(BI231:BQ231)-BS231-BG231</f>
        <v>0</v>
      </c>
      <c r="BV231" s="675">
        <f t="shared" si="788"/>
        <v>0</v>
      </c>
      <c r="BW231" s="646"/>
      <c r="BX231" s="654">
        <f t="shared" si="789"/>
        <v>0</v>
      </c>
      <c r="BY231" s="654">
        <f t="shared" si="790"/>
        <v>0</v>
      </c>
      <c r="BZ231" s="655">
        <f t="shared" si="791"/>
        <v>0</v>
      </c>
      <c r="CA231" s="655">
        <f t="shared" si="792"/>
        <v>0</v>
      </c>
      <c r="CC231" s="656">
        <f t="shared" ref="CC231" si="831">((N231*13/12)*35%)/12</f>
        <v>0</v>
      </c>
      <c r="CD231" s="657">
        <f t="shared" si="793"/>
        <v>0</v>
      </c>
      <c r="CE231" s="658"/>
      <c r="CF231" s="659">
        <f t="shared" ref="CF231" si="832">AI231*0.02</f>
        <v>0</v>
      </c>
      <c r="CG231" s="660">
        <f t="shared" si="794"/>
        <v>0</v>
      </c>
      <c r="CJ231" s="661">
        <f t="shared" ref="CJ231" si="833">(AI231+AV231+CC231+CF231)*(13/12)+SUM(BI231:BQ231)</f>
        <v>0</v>
      </c>
      <c r="CK231" s="662">
        <f t="shared" si="795"/>
        <v>0</v>
      </c>
      <c r="CL231" s="663"/>
      <c r="CM231" s="664">
        <f t="shared" si="796"/>
        <v>0</v>
      </c>
      <c r="CN231" s="665">
        <f t="shared" si="797"/>
        <v>0</v>
      </c>
      <c r="CO231" s="663"/>
    </row>
    <row r="232" spans="1:124" s="647" customFormat="1" ht="30" customHeight="1" thickBot="1" x14ac:dyDescent="0.35">
      <c r="A232" s="729">
        <v>225</v>
      </c>
      <c r="B232" s="582"/>
      <c r="C232" s="623"/>
      <c r="D232" s="624"/>
      <c r="E232" s="624"/>
      <c r="F232" s="625"/>
      <c r="G232" s="626"/>
      <c r="H232" s="627">
        <v>0</v>
      </c>
      <c r="I232" s="588">
        <v>0</v>
      </c>
      <c r="J232" s="628"/>
      <c r="K232" s="629"/>
      <c r="L232" s="630">
        <v>1</v>
      </c>
      <c r="M232" s="631">
        <v>84343</v>
      </c>
      <c r="N232" s="632"/>
      <c r="O232" s="632">
        <f t="shared" si="775"/>
        <v>0</v>
      </c>
      <c r="P232" s="633"/>
      <c r="Q232" s="634"/>
      <c r="R232" s="634"/>
      <c r="S232" s="634"/>
      <c r="T232" s="634"/>
      <c r="U232" s="634"/>
      <c r="V232" s="634"/>
      <c r="W232" s="634"/>
      <c r="X232" s="634"/>
      <c r="Y232" s="557">
        <f t="shared" si="748"/>
        <v>0</v>
      </c>
      <c r="Z232" s="557">
        <f t="shared" si="749"/>
        <v>0</v>
      </c>
      <c r="AA232" s="557">
        <f t="shared" si="750"/>
        <v>0</v>
      </c>
      <c r="AB232" s="634"/>
      <c r="AC232" s="634"/>
      <c r="AD232" s="634"/>
      <c r="AE232" s="634"/>
      <c r="AF232" s="634"/>
      <c r="AG232" s="634"/>
      <c r="AH232" s="635"/>
      <c r="AI232" s="636">
        <f t="shared" si="776"/>
        <v>0</v>
      </c>
      <c r="AJ232" s="637">
        <f t="shared" si="777"/>
        <v>0</v>
      </c>
      <c r="AK232" s="638"/>
      <c r="AL232" s="639">
        <f t="shared" si="778"/>
        <v>0</v>
      </c>
      <c r="AM232" s="640"/>
      <c r="AN232" s="641">
        <f t="shared" si="779"/>
        <v>0</v>
      </c>
      <c r="AO232" s="642">
        <f t="shared" si="780"/>
        <v>0</v>
      </c>
      <c r="AP232" s="643">
        <f t="shared" si="781"/>
        <v>0</v>
      </c>
      <c r="AQ232" s="644">
        <f t="shared" si="782"/>
        <v>0</v>
      </c>
      <c r="AR232" s="644">
        <f t="shared" si="783"/>
        <v>0</v>
      </c>
      <c r="AS232" s="644">
        <f t="shared" si="784"/>
        <v>0</v>
      </c>
      <c r="AT232" s="644"/>
      <c r="AU232" s="645"/>
      <c r="AV232" s="644">
        <f t="shared" si="785"/>
        <v>0</v>
      </c>
      <c r="AW232" s="646"/>
      <c r="AX232" s="637">
        <f t="shared" si="786"/>
        <v>0</v>
      </c>
      <c r="AY232" s="637">
        <f t="shared" si="787"/>
        <v>0</v>
      </c>
      <c r="BA232" s="564">
        <v>1</v>
      </c>
      <c r="BB232" s="648"/>
      <c r="BC232" s="686">
        <f t="shared" si="763"/>
        <v>0</v>
      </c>
      <c r="BD232" s="687">
        <f t="shared" si="764"/>
        <v>0</v>
      </c>
      <c r="BE232" s="688">
        <f t="shared" si="765"/>
        <v>0</v>
      </c>
      <c r="BF232" s="731">
        <f t="shared" si="658"/>
        <v>-2500</v>
      </c>
      <c r="BG232" s="689"/>
      <c r="BH232" s="648"/>
      <c r="BI232" s="649"/>
      <c r="BJ232" s="649"/>
      <c r="BK232" s="650"/>
      <c r="BL232" s="650"/>
      <c r="BM232" s="388"/>
      <c r="BN232" s="388"/>
      <c r="BO232" s="565">
        <f t="shared" si="659"/>
        <v>0</v>
      </c>
      <c r="BP232" s="651"/>
      <c r="BQ232" s="649"/>
      <c r="BR232" s="652"/>
      <c r="BS232" s="653"/>
      <c r="BT232" s="652"/>
      <c r="BU232" s="678">
        <f t="shared" si="674"/>
        <v>0</v>
      </c>
      <c r="BV232" s="675">
        <f t="shared" si="788"/>
        <v>0</v>
      </c>
      <c r="BW232" s="646"/>
      <c r="BX232" s="654">
        <f t="shared" si="789"/>
        <v>0</v>
      </c>
      <c r="BY232" s="654">
        <f t="shared" si="790"/>
        <v>0</v>
      </c>
      <c r="BZ232" s="655">
        <f t="shared" si="791"/>
        <v>0</v>
      </c>
      <c r="CA232" s="655">
        <f t="shared" si="792"/>
        <v>0</v>
      </c>
      <c r="CC232" s="656">
        <f t="shared" si="675"/>
        <v>0</v>
      </c>
      <c r="CD232" s="657">
        <f t="shared" si="793"/>
        <v>0</v>
      </c>
      <c r="CE232" s="658"/>
      <c r="CF232" s="659">
        <f t="shared" si="676"/>
        <v>0</v>
      </c>
      <c r="CG232" s="660">
        <f t="shared" si="794"/>
        <v>0</v>
      </c>
      <c r="CJ232" s="661">
        <f t="shared" si="677"/>
        <v>0</v>
      </c>
      <c r="CK232" s="662">
        <f t="shared" si="795"/>
        <v>0</v>
      </c>
      <c r="CL232" s="663"/>
      <c r="CM232" s="664">
        <f t="shared" si="796"/>
        <v>0</v>
      </c>
      <c r="CN232" s="665">
        <f t="shared" si="797"/>
        <v>0</v>
      </c>
      <c r="CO232" s="663"/>
    </row>
    <row r="233" spans="1:124" s="647" customFormat="1" ht="30" customHeight="1" thickBot="1" x14ac:dyDescent="0.35">
      <c r="A233" s="729">
        <v>226</v>
      </c>
      <c r="B233" s="582"/>
      <c r="C233" s="623"/>
      <c r="D233" s="624"/>
      <c r="E233" s="624"/>
      <c r="F233" s="625"/>
      <c r="G233" s="626"/>
      <c r="H233" s="627">
        <v>0</v>
      </c>
      <c r="I233" s="588">
        <v>0</v>
      </c>
      <c r="J233" s="628"/>
      <c r="K233" s="629"/>
      <c r="L233" s="630">
        <v>1</v>
      </c>
      <c r="M233" s="631">
        <v>84343</v>
      </c>
      <c r="N233" s="632"/>
      <c r="O233" s="632">
        <f t="shared" si="775"/>
        <v>0</v>
      </c>
      <c r="P233" s="633"/>
      <c r="Q233" s="634"/>
      <c r="R233" s="634"/>
      <c r="S233" s="634"/>
      <c r="T233" s="634"/>
      <c r="U233" s="634"/>
      <c r="V233" s="634"/>
      <c r="W233" s="634"/>
      <c r="X233" s="634"/>
      <c r="Y233" s="557">
        <f t="shared" ref="Y233" si="834">((N233+AB233)*10%)*0</f>
        <v>0</v>
      </c>
      <c r="Z233" s="557">
        <f t="shared" ref="Z233" si="835">((O233+AC233)*25%)*0</f>
        <v>0</v>
      </c>
      <c r="AA233" s="557">
        <f t="shared" ref="AA233" si="836">((P233+AD233)*50%)*0</f>
        <v>0</v>
      </c>
      <c r="AB233" s="634"/>
      <c r="AC233" s="634"/>
      <c r="AD233" s="634"/>
      <c r="AE233" s="634"/>
      <c r="AF233" s="634"/>
      <c r="AG233" s="634"/>
      <c r="AH233" s="635"/>
      <c r="AI233" s="636">
        <f t="shared" si="776"/>
        <v>0</v>
      </c>
      <c r="AJ233" s="637">
        <f t="shared" si="777"/>
        <v>0</v>
      </c>
      <c r="AK233" s="638"/>
      <c r="AL233" s="639">
        <f t="shared" si="778"/>
        <v>0</v>
      </c>
      <c r="AM233" s="640"/>
      <c r="AN233" s="641">
        <f t="shared" si="779"/>
        <v>0</v>
      </c>
      <c r="AO233" s="642">
        <f t="shared" si="780"/>
        <v>0</v>
      </c>
      <c r="AP233" s="643">
        <f t="shared" si="781"/>
        <v>0</v>
      </c>
      <c r="AQ233" s="644">
        <f t="shared" si="782"/>
        <v>0</v>
      </c>
      <c r="AR233" s="644">
        <f t="shared" si="783"/>
        <v>0</v>
      </c>
      <c r="AS233" s="644">
        <f t="shared" si="784"/>
        <v>0</v>
      </c>
      <c r="AT233" s="644"/>
      <c r="AU233" s="645"/>
      <c r="AV233" s="644">
        <f t="shared" si="785"/>
        <v>0</v>
      </c>
      <c r="AW233" s="646"/>
      <c r="AX233" s="637">
        <f t="shared" si="786"/>
        <v>0</v>
      </c>
      <c r="AY233" s="637">
        <f t="shared" si="787"/>
        <v>0</v>
      </c>
      <c r="BA233" s="564">
        <v>1</v>
      </c>
      <c r="BB233" s="648"/>
      <c r="BC233" s="686">
        <f t="shared" ref="BC233" si="837">((AI233*12)-(AL233*12))*80%</f>
        <v>0</v>
      </c>
      <c r="BD233" s="687">
        <f t="shared" ref="BD233" si="838">BC233/BA233</f>
        <v>0</v>
      </c>
      <c r="BE233" s="688">
        <f t="shared" ref="BE233" si="839">(IF(BD233&lt;464000,BA233*0.01*BD233,IF(BD233&lt;1000000,(4640+(BD233-464000)*0.1)*BA233,IF(BD233&lt;3000000,(4640+53600+(BD233-1000000)*0.25)*BA233,(4640+53600+500000+(BD233-3000000)*0.4)*BA233))))/12</f>
        <v>0</v>
      </c>
      <c r="BF233" s="731">
        <f t="shared" ref="BF233" si="840">((AI233-AL233)-500000)*0.5%</f>
        <v>-2500</v>
      </c>
      <c r="BG233" s="689"/>
      <c r="BH233" s="648"/>
      <c r="BI233" s="649"/>
      <c r="BJ233" s="649"/>
      <c r="BK233" s="650"/>
      <c r="BL233" s="650"/>
      <c r="BM233" s="388"/>
      <c r="BN233" s="388"/>
      <c r="BO233" s="565">
        <f t="shared" ref="BO233" si="841">BM233*BN233</f>
        <v>0</v>
      </c>
      <c r="BP233" s="651"/>
      <c r="BQ233" s="649"/>
      <c r="BR233" s="652"/>
      <c r="BS233" s="653"/>
      <c r="BT233" s="652"/>
      <c r="BU233" s="678">
        <f t="shared" ref="BU233" si="842">AX233-BE233+SUM(BI233:BQ233)-BS233-BG233</f>
        <v>0</v>
      </c>
      <c r="BV233" s="675">
        <f t="shared" si="788"/>
        <v>0</v>
      </c>
      <c r="BW233" s="646"/>
      <c r="BX233" s="654">
        <f t="shared" si="789"/>
        <v>0</v>
      </c>
      <c r="BY233" s="654">
        <f t="shared" si="790"/>
        <v>0</v>
      </c>
      <c r="BZ233" s="655">
        <f t="shared" si="791"/>
        <v>0</v>
      </c>
      <c r="CA233" s="655">
        <f t="shared" si="792"/>
        <v>0</v>
      </c>
      <c r="CC233" s="656">
        <f t="shared" ref="CC233" si="843">((N233*13/12)*35%)/12</f>
        <v>0</v>
      </c>
      <c r="CD233" s="657">
        <f t="shared" si="793"/>
        <v>0</v>
      </c>
      <c r="CE233" s="658"/>
      <c r="CF233" s="659">
        <f t="shared" ref="CF233" si="844">AI233*0.02</f>
        <v>0</v>
      </c>
      <c r="CG233" s="660">
        <f t="shared" si="794"/>
        <v>0</v>
      </c>
      <c r="CJ233" s="661">
        <f t="shared" ref="CJ233" si="845">(AI233+AV233+CC233+CF233)*(13/12)+SUM(BI233:BQ233)</f>
        <v>0</v>
      </c>
      <c r="CK233" s="662">
        <f t="shared" si="795"/>
        <v>0</v>
      </c>
      <c r="CL233" s="663"/>
      <c r="CM233" s="664">
        <f t="shared" si="796"/>
        <v>0</v>
      </c>
      <c r="CN233" s="665">
        <f t="shared" si="797"/>
        <v>0</v>
      </c>
      <c r="CO233" s="663"/>
    </row>
    <row r="234" spans="1:124" s="647" customFormat="1" ht="30" customHeight="1" thickBot="1" x14ac:dyDescent="0.35">
      <c r="A234" s="729">
        <v>227</v>
      </c>
      <c r="B234" s="582"/>
      <c r="C234" s="623"/>
      <c r="D234" s="624"/>
      <c r="E234" s="624"/>
      <c r="F234" s="625"/>
      <c r="G234" s="626"/>
      <c r="H234" s="627">
        <v>0</v>
      </c>
      <c r="I234" s="588">
        <v>0</v>
      </c>
      <c r="J234" s="628"/>
      <c r="K234" s="629"/>
      <c r="L234" s="630">
        <v>1</v>
      </c>
      <c r="M234" s="631">
        <v>84343</v>
      </c>
      <c r="N234" s="632"/>
      <c r="O234" s="632">
        <f t="shared" si="775"/>
        <v>0</v>
      </c>
      <c r="P234" s="633"/>
      <c r="Q234" s="634"/>
      <c r="R234" s="634"/>
      <c r="S234" s="634"/>
      <c r="T234" s="634"/>
      <c r="U234" s="634"/>
      <c r="V234" s="634"/>
      <c r="W234" s="634"/>
      <c r="X234" s="634"/>
      <c r="Y234" s="557">
        <f t="shared" ref="Y234" si="846">((N234+AB234)*10%)*0</f>
        <v>0</v>
      </c>
      <c r="Z234" s="557">
        <f t="shared" ref="Z234" si="847">((O234+AC234)*25%)*0</f>
        <v>0</v>
      </c>
      <c r="AA234" s="557">
        <f t="shared" ref="AA234" si="848">((P234+AD234)*50%)*0</f>
        <v>0</v>
      </c>
      <c r="AB234" s="634"/>
      <c r="AC234" s="634"/>
      <c r="AD234" s="634"/>
      <c r="AE234" s="634"/>
      <c r="AF234" s="634"/>
      <c r="AG234" s="634"/>
      <c r="AH234" s="635"/>
      <c r="AI234" s="636">
        <f t="shared" si="776"/>
        <v>0</v>
      </c>
      <c r="AJ234" s="637">
        <f t="shared" si="777"/>
        <v>0</v>
      </c>
      <c r="AK234" s="638"/>
      <c r="AL234" s="639">
        <f t="shared" si="778"/>
        <v>0</v>
      </c>
      <c r="AM234" s="640"/>
      <c r="AN234" s="641">
        <f t="shared" si="779"/>
        <v>0</v>
      </c>
      <c r="AO234" s="642">
        <f t="shared" si="780"/>
        <v>0</v>
      </c>
      <c r="AP234" s="643">
        <f t="shared" si="781"/>
        <v>0</v>
      </c>
      <c r="AQ234" s="644">
        <f t="shared" si="782"/>
        <v>0</v>
      </c>
      <c r="AR234" s="644">
        <f t="shared" si="783"/>
        <v>0</v>
      </c>
      <c r="AS234" s="644">
        <f t="shared" si="784"/>
        <v>0</v>
      </c>
      <c r="AT234" s="644"/>
      <c r="AU234" s="645"/>
      <c r="AV234" s="644">
        <f t="shared" si="785"/>
        <v>0</v>
      </c>
      <c r="AW234" s="646"/>
      <c r="AX234" s="637">
        <f t="shared" si="786"/>
        <v>0</v>
      </c>
      <c r="AY234" s="637">
        <f t="shared" si="787"/>
        <v>0</v>
      </c>
      <c r="BA234" s="564">
        <v>1</v>
      </c>
      <c r="BB234" s="648"/>
      <c r="BC234" s="686">
        <f t="shared" ref="BC234" si="849">((AI234*12)-(AL234*12))*80%</f>
        <v>0</v>
      </c>
      <c r="BD234" s="687">
        <f t="shared" ref="BD234" si="850">BC234/BA234</f>
        <v>0</v>
      </c>
      <c r="BE234" s="688">
        <f t="shared" ref="BE234" si="851">(IF(BD234&lt;464000,BA234*0.01*BD234,IF(BD234&lt;1000000,(4640+(BD234-464000)*0.1)*BA234,IF(BD234&lt;3000000,(4640+53600+(BD234-1000000)*0.25)*BA234,(4640+53600+500000+(BD234-3000000)*0.4)*BA234))))/12</f>
        <v>0</v>
      </c>
      <c r="BF234" s="731">
        <f t="shared" ref="BF234" si="852">((AI234-AL234)-500000)*0.5%</f>
        <v>-2500</v>
      </c>
      <c r="BG234" s="689"/>
      <c r="BH234" s="648"/>
      <c r="BI234" s="649"/>
      <c r="BJ234" s="649"/>
      <c r="BK234" s="650"/>
      <c r="BL234" s="650"/>
      <c r="BM234" s="388"/>
      <c r="BN234" s="388"/>
      <c r="BO234" s="565">
        <f t="shared" ref="BO234" si="853">BM234*BN234</f>
        <v>0</v>
      </c>
      <c r="BP234" s="651"/>
      <c r="BQ234" s="649"/>
      <c r="BR234" s="652"/>
      <c r="BS234" s="653"/>
      <c r="BT234" s="652"/>
      <c r="BU234" s="678">
        <f t="shared" ref="BU234" si="854">AX234-BE234+SUM(BI234:BQ234)-BS234-BG234</f>
        <v>0</v>
      </c>
      <c r="BV234" s="675">
        <f t="shared" si="788"/>
        <v>0</v>
      </c>
      <c r="BW234" s="646"/>
      <c r="BX234" s="654">
        <f t="shared" si="789"/>
        <v>0</v>
      </c>
      <c r="BY234" s="654">
        <f t="shared" si="790"/>
        <v>0</v>
      </c>
      <c r="BZ234" s="655">
        <f t="shared" si="791"/>
        <v>0</v>
      </c>
      <c r="CA234" s="655">
        <f t="shared" si="792"/>
        <v>0</v>
      </c>
      <c r="CC234" s="656">
        <f t="shared" ref="CC234" si="855">((N234*13/12)*35%)/12</f>
        <v>0</v>
      </c>
      <c r="CD234" s="657">
        <f t="shared" si="793"/>
        <v>0</v>
      </c>
      <c r="CE234" s="658"/>
      <c r="CF234" s="659">
        <f t="shared" ref="CF234" si="856">AI234*0.02</f>
        <v>0</v>
      </c>
      <c r="CG234" s="660">
        <f t="shared" si="794"/>
        <v>0</v>
      </c>
      <c r="CJ234" s="661">
        <f t="shared" ref="CJ234" si="857">(AI234+AV234+CC234+CF234)*(13/12)+SUM(BI234:BQ234)</f>
        <v>0</v>
      </c>
      <c r="CK234" s="662">
        <f t="shared" si="795"/>
        <v>0</v>
      </c>
      <c r="CL234" s="663"/>
      <c r="CM234" s="664">
        <f t="shared" si="796"/>
        <v>0</v>
      </c>
      <c r="CN234" s="665">
        <f t="shared" si="797"/>
        <v>0</v>
      </c>
      <c r="CO234" s="663"/>
    </row>
    <row r="235" spans="1:124" s="647" customFormat="1" ht="30" customHeight="1" thickBot="1" x14ac:dyDescent="0.35">
      <c r="A235" s="729"/>
      <c r="B235" s="582"/>
      <c r="C235" s="623"/>
      <c r="D235" s="624"/>
      <c r="E235" s="624"/>
      <c r="F235" s="625"/>
      <c r="G235" s="626"/>
      <c r="H235" s="627">
        <v>0</v>
      </c>
      <c r="I235" s="588">
        <v>0</v>
      </c>
      <c r="J235" s="628"/>
      <c r="K235" s="629"/>
      <c r="L235" s="630">
        <v>1</v>
      </c>
      <c r="M235" s="631">
        <v>84343</v>
      </c>
      <c r="N235" s="632"/>
      <c r="O235" s="632">
        <f t="shared" si="775"/>
        <v>0</v>
      </c>
      <c r="P235" s="633"/>
      <c r="Q235" s="634"/>
      <c r="R235" s="634"/>
      <c r="S235" s="634"/>
      <c r="T235" s="634"/>
      <c r="U235" s="634"/>
      <c r="V235" s="634"/>
      <c r="W235" s="634"/>
      <c r="X235" s="634"/>
      <c r="Y235" s="557">
        <f t="shared" si="748"/>
        <v>0</v>
      </c>
      <c r="Z235" s="557">
        <f t="shared" si="749"/>
        <v>0</v>
      </c>
      <c r="AA235" s="557">
        <f t="shared" si="750"/>
        <v>0</v>
      </c>
      <c r="AB235" s="634"/>
      <c r="AC235" s="634"/>
      <c r="AD235" s="634"/>
      <c r="AE235" s="634"/>
      <c r="AF235" s="634"/>
      <c r="AG235" s="634"/>
      <c r="AH235" s="635"/>
      <c r="AI235" s="636">
        <f t="shared" si="776"/>
        <v>0</v>
      </c>
      <c r="AJ235" s="637">
        <f t="shared" si="777"/>
        <v>0</v>
      </c>
      <c r="AK235" s="638"/>
      <c r="AL235" s="639">
        <f t="shared" si="778"/>
        <v>0</v>
      </c>
      <c r="AM235" s="640"/>
      <c r="AN235" s="641">
        <f t="shared" si="779"/>
        <v>0</v>
      </c>
      <c r="AO235" s="642">
        <f t="shared" si="780"/>
        <v>0</v>
      </c>
      <c r="AP235" s="643">
        <f t="shared" si="781"/>
        <v>0</v>
      </c>
      <c r="AQ235" s="644">
        <f t="shared" si="782"/>
        <v>0</v>
      </c>
      <c r="AR235" s="644">
        <f t="shared" si="783"/>
        <v>0</v>
      </c>
      <c r="AS235" s="644">
        <f t="shared" si="784"/>
        <v>0</v>
      </c>
      <c r="AT235" s="644"/>
      <c r="AU235" s="645"/>
      <c r="AV235" s="644">
        <f t="shared" si="785"/>
        <v>0</v>
      </c>
      <c r="AW235" s="646"/>
      <c r="AX235" s="637">
        <f t="shared" si="786"/>
        <v>0</v>
      </c>
      <c r="AY235" s="637">
        <f t="shared" si="787"/>
        <v>0</v>
      </c>
      <c r="BA235" s="564">
        <v>1</v>
      </c>
      <c r="BB235" s="648"/>
      <c r="BC235" s="686">
        <f t="shared" si="763"/>
        <v>0</v>
      </c>
      <c r="BD235" s="687">
        <f t="shared" si="764"/>
        <v>0</v>
      </c>
      <c r="BE235" s="688">
        <f t="shared" si="765"/>
        <v>0</v>
      </c>
      <c r="BF235" s="731">
        <f t="shared" si="658"/>
        <v>-2500</v>
      </c>
      <c r="BG235" s="689"/>
      <c r="BH235" s="648"/>
      <c r="BI235" s="649"/>
      <c r="BJ235" s="649"/>
      <c r="BK235" s="650"/>
      <c r="BL235" s="650"/>
      <c r="BM235" s="388"/>
      <c r="BN235" s="388"/>
      <c r="BO235" s="565">
        <f t="shared" si="659"/>
        <v>0</v>
      </c>
      <c r="BP235" s="651"/>
      <c r="BQ235" s="649"/>
      <c r="BR235" s="652"/>
      <c r="BS235" s="653"/>
      <c r="BT235" s="652"/>
      <c r="BU235" s="678">
        <f t="shared" si="674"/>
        <v>0</v>
      </c>
      <c r="BV235" s="675">
        <f t="shared" si="788"/>
        <v>0</v>
      </c>
      <c r="BW235" s="646"/>
      <c r="BX235" s="654">
        <f t="shared" si="789"/>
        <v>0</v>
      </c>
      <c r="BY235" s="654">
        <f t="shared" si="790"/>
        <v>0</v>
      </c>
      <c r="BZ235" s="655">
        <f t="shared" si="791"/>
        <v>0</v>
      </c>
      <c r="CA235" s="655">
        <f t="shared" si="792"/>
        <v>0</v>
      </c>
      <c r="CC235" s="656">
        <f t="shared" si="675"/>
        <v>0</v>
      </c>
      <c r="CD235" s="657">
        <f t="shared" si="793"/>
        <v>0</v>
      </c>
      <c r="CE235" s="658"/>
      <c r="CF235" s="659">
        <f t="shared" si="676"/>
        <v>0</v>
      </c>
      <c r="CG235" s="660">
        <f t="shared" si="794"/>
        <v>0</v>
      </c>
      <c r="CJ235" s="661">
        <f t="shared" si="677"/>
        <v>0</v>
      </c>
      <c r="CK235" s="662">
        <f t="shared" si="795"/>
        <v>0</v>
      </c>
      <c r="CL235" s="663"/>
      <c r="CM235" s="664">
        <f t="shared" si="796"/>
        <v>0</v>
      </c>
      <c r="CN235" s="665">
        <f t="shared" si="797"/>
        <v>0</v>
      </c>
      <c r="CO235" s="663"/>
    </row>
    <row r="236" spans="1:124" s="434" customFormat="1" ht="27" customHeight="1" thickBot="1" x14ac:dyDescent="0.35">
      <c r="B236" s="435" t="s">
        <v>192</v>
      </c>
      <c r="C236" s="435"/>
      <c r="D236" s="436"/>
      <c r="E236" s="436"/>
      <c r="F236" s="437"/>
      <c r="G236" s="437"/>
      <c r="H236" s="437"/>
      <c r="I236" s="437"/>
      <c r="J236" s="438"/>
      <c r="K236" s="438"/>
      <c r="L236" s="439"/>
      <c r="M236" s="440"/>
      <c r="N236" s="441">
        <f>SUM(N8:N235)</f>
        <v>0</v>
      </c>
      <c r="O236" s="441">
        <f>SUM(O8:O235)</f>
        <v>0</v>
      </c>
      <c r="P236" s="442"/>
      <c r="Q236" s="441">
        <f t="shared" ref="Q236:AV236" si="858">SUM(Q8:Q235)</f>
        <v>0</v>
      </c>
      <c r="R236" s="441">
        <f t="shared" si="858"/>
        <v>0</v>
      </c>
      <c r="S236" s="441">
        <f t="shared" si="858"/>
        <v>0</v>
      </c>
      <c r="T236" s="441">
        <f t="shared" si="858"/>
        <v>0</v>
      </c>
      <c r="U236" s="441">
        <f t="shared" si="858"/>
        <v>0</v>
      </c>
      <c r="V236" s="441">
        <f t="shared" si="858"/>
        <v>0</v>
      </c>
      <c r="W236" s="441">
        <f t="shared" si="858"/>
        <v>0</v>
      </c>
      <c r="X236" s="441">
        <f t="shared" si="858"/>
        <v>0</v>
      </c>
      <c r="Y236" s="441">
        <f t="shared" si="858"/>
        <v>0</v>
      </c>
      <c r="Z236" s="441">
        <f t="shared" si="858"/>
        <v>0</v>
      </c>
      <c r="AA236" s="441">
        <f t="shared" si="858"/>
        <v>0</v>
      </c>
      <c r="AB236" s="441">
        <f t="shared" si="858"/>
        <v>0</v>
      </c>
      <c r="AC236" s="441">
        <f t="shared" si="858"/>
        <v>0</v>
      </c>
      <c r="AD236" s="441">
        <f t="shared" si="858"/>
        <v>0</v>
      </c>
      <c r="AE236" s="441">
        <f t="shared" si="858"/>
        <v>0</v>
      </c>
      <c r="AF236" s="441">
        <f t="shared" si="858"/>
        <v>0</v>
      </c>
      <c r="AG236" s="441">
        <f t="shared" si="858"/>
        <v>0</v>
      </c>
      <c r="AH236" s="441">
        <f t="shared" si="858"/>
        <v>0</v>
      </c>
      <c r="AI236" s="441">
        <f t="shared" si="858"/>
        <v>0</v>
      </c>
      <c r="AJ236" s="441">
        <f t="shared" si="858"/>
        <v>0</v>
      </c>
      <c r="AK236" s="441">
        <f t="shared" si="858"/>
        <v>0</v>
      </c>
      <c r="AL236" s="441">
        <f t="shared" si="858"/>
        <v>0</v>
      </c>
      <c r="AM236" s="441">
        <f t="shared" si="858"/>
        <v>0</v>
      </c>
      <c r="AN236" s="441">
        <f t="shared" si="858"/>
        <v>0</v>
      </c>
      <c r="AO236" s="441">
        <f t="shared" si="858"/>
        <v>0</v>
      </c>
      <c r="AP236" s="441">
        <f t="shared" si="858"/>
        <v>0</v>
      </c>
      <c r="AQ236" s="441">
        <f>SUM(AQ8:AQ235)</f>
        <v>0</v>
      </c>
      <c r="AR236" s="441">
        <f t="shared" si="858"/>
        <v>0</v>
      </c>
      <c r="AS236" s="441">
        <f t="shared" si="858"/>
        <v>0</v>
      </c>
      <c r="AT236" s="441">
        <f t="shared" si="858"/>
        <v>0</v>
      </c>
      <c r="AU236" s="441">
        <f t="shared" si="858"/>
        <v>0</v>
      </c>
      <c r="AV236" s="441">
        <f t="shared" si="858"/>
        <v>0</v>
      </c>
      <c r="AW236" s="443"/>
      <c r="AX236" s="734">
        <f t="shared" ref="AX236" si="859">SUM(AX8:AX235)</f>
        <v>0</v>
      </c>
      <c r="AY236" s="734">
        <f t="shared" ref="AY236:BC236" si="860">SUM(AY8:AY235)</f>
        <v>0</v>
      </c>
      <c r="BA236" s="734">
        <f t="shared" si="860"/>
        <v>228</v>
      </c>
      <c r="BB236" s="444"/>
      <c r="BC236" s="735">
        <f t="shared" si="860"/>
        <v>0</v>
      </c>
      <c r="BD236" s="735">
        <f t="shared" ref="BD236" si="861">SUM(BD8:BD235)</f>
        <v>0</v>
      </c>
      <c r="BE236" s="735">
        <f t="shared" ref="BE236" si="862">SUM(BE8:BE235)</f>
        <v>0</v>
      </c>
      <c r="BF236" s="735">
        <f t="shared" ref="BF236" si="863">SUM(BF8:BF235)</f>
        <v>-570000</v>
      </c>
      <c r="BG236" s="735">
        <f t="shared" ref="BG236" si="864">SUM(BG8:BG235)</f>
        <v>0</v>
      </c>
      <c r="BH236" s="444"/>
      <c r="BI236" s="735">
        <f t="shared" ref="BI236" si="865">SUM(BI8:BI235)</f>
        <v>0</v>
      </c>
      <c r="BJ236" s="735">
        <f t="shared" ref="BJ236" si="866">SUM(BJ8:BJ235)</f>
        <v>0</v>
      </c>
      <c r="BK236" s="735">
        <f t="shared" ref="BK236" si="867">SUM(BK8:BK235)</f>
        <v>0</v>
      </c>
      <c r="BL236" s="735">
        <f t="shared" ref="BL236" si="868">SUM(BL8:BL235)</f>
        <v>0</v>
      </c>
      <c r="BM236" s="735">
        <f t="shared" ref="BM236" si="869">SUM(BM8:BM235)</f>
        <v>0</v>
      </c>
      <c r="BN236" s="735">
        <f t="shared" ref="BN236" si="870">SUM(BN8:BN235)</f>
        <v>0</v>
      </c>
      <c r="BO236" s="735">
        <f t="shared" ref="BO236" si="871">SUM(BO8:BO235)</f>
        <v>0</v>
      </c>
      <c r="BP236" s="735">
        <f t="shared" ref="BP236" si="872">SUM(BP8:BP235)</f>
        <v>0</v>
      </c>
      <c r="BQ236" s="735">
        <f t="shared" ref="BQ236" si="873">SUM(BQ8:BQ235)</f>
        <v>0</v>
      </c>
      <c r="BR236" s="445"/>
      <c r="BS236" s="736">
        <f>SUM(BS8:BS235)</f>
        <v>0</v>
      </c>
      <c r="BT236" s="445"/>
      <c r="BU236" s="737">
        <f>SUM(BU8:BU235)</f>
        <v>0</v>
      </c>
      <c r="BV236" s="737">
        <f>SUM(BV8:BV235)</f>
        <v>0</v>
      </c>
      <c r="BW236" s="446"/>
      <c r="BX236" s="738">
        <f t="shared" ref="BX236:CD236" si="874">SUM(BX8:BX235)</f>
        <v>0</v>
      </c>
      <c r="BY236" s="738">
        <f t="shared" si="874"/>
        <v>0</v>
      </c>
      <c r="BZ236" s="739">
        <f t="shared" si="874"/>
        <v>0</v>
      </c>
      <c r="CA236" s="739">
        <f t="shared" si="874"/>
        <v>0</v>
      </c>
      <c r="CC236" s="740">
        <f t="shared" si="874"/>
        <v>0</v>
      </c>
      <c r="CD236" s="740">
        <f t="shared" si="874"/>
        <v>0</v>
      </c>
      <c r="CE236" s="447"/>
      <c r="CF236" s="740">
        <f>SUM(CF8:CF235)</f>
        <v>0</v>
      </c>
      <c r="CG236" s="740">
        <f t="shared" ref="CG236" si="875">SUM(CG8:CG235)</f>
        <v>0</v>
      </c>
      <c r="CJ236" s="740">
        <f t="shared" ref="CJ236" si="876">SUM(CJ8:CJ235)</f>
        <v>0</v>
      </c>
      <c r="CK236" s="740">
        <f t="shared" ref="CK236" si="877">SUM(CK8:CK235)</f>
        <v>0</v>
      </c>
      <c r="CL236" s="443"/>
      <c r="CM236" s="740">
        <f t="shared" ref="CM236" si="878">SUM(CM8:CM235)</f>
        <v>0</v>
      </c>
      <c r="CN236" s="740">
        <f t="shared" ref="CN236" si="879">SUM(CN8:CN235)</f>
        <v>0</v>
      </c>
      <c r="CO236" s="443"/>
    </row>
    <row r="237" spans="1:124" s="328" customFormat="1" ht="22.5" customHeight="1" x14ac:dyDescent="0.35">
      <c r="A237" s="730"/>
      <c r="B237" s="427"/>
      <c r="C237" s="427"/>
      <c r="D237" s="408"/>
      <c r="E237" s="408"/>
      <c r="F237" s="428"/>
      <c r="G237" s="408"/>
      <c r="H237" s="408"/>
      <c r="I237" s="408"/>
      <c r="J237" s="429"/>
      <c r="K237" s="429"/>
      <c r="L237" s="429"/>
      <c r="M237" s="408"/>
      <c r="N237" s="408"/>
      <c r="O237" s="408"/>
      <c r="P237" s="408"/>
      <c r="Q237" s="408"/>
      <c r="R237" s="408"/>
      <c r="S237" s="408"/>
      <c r="T237" s="408"/>
      <c r="U237" s="408"/>
      <c r="V237" s="408"/>
      <c r="W237" s="408"/>
      <c r="X237" s="408"/>
      <c r="Y237" s="408"/>
      <c r="Z237" s="408"/>
      <c r="AA237" s="408"/>
      <c r="AB237" s="408"/>
      <c r="AC237" s="408"/>
      <c r="AD237" s="408"/>
      <c r="AE237" s="408"/>
      <c r="AF237" s="408"/>
      <c r="AG237" s="408"/>
      <c r="AH237" s="408"/>
      <c r="AI237" s="430"/>
      <c r="AJ237" s="430"/>
      <c r="AK237" s="430"/>
      <c r="AL237" s="431"/>
      <c r="AM237" s="431"/>
      <c r="AN237" s="431"/>
      <c r="AO237" s="431"/>
      <c r="AP237" s="431"/>
      <c r="AQ237" s="431"/>
      <c r="AR237" s="431"/>
      <c r="AS237" s="431"/>
      <c r="AT237" s="431"/>
      <c r="AU237" s="431"/>
      <c r="AV237" s="431"/>
      <c r="AW237" s="431"/>
      <c r="AX237" s="431"/>
      <c r="AY237" s="431"/>
      <c r="AZ237" s="431"/>
      <c r="BA237" s="429"/>
      <c r="BB237" s="432"/>
      <c r="BC237" s="431"/>
      <c r="BD237" s="431"/>
      <c r="BE237" s="431"/>
      <c r="BF237" s="431"/>
      <c r="BG237" s="431"/>
      <c r="BH237" s="432"/>
      <c r="BI237" s="431"/>
      <c r="BJ237" s="431"/>
      <c r="BK237" s="431"/>
      <c r="BL237" s="431"/>
      <c r="BM237" s="431"/>
      <c r="BN237" s="431"/>
      <c r="BO237" s="431"/>
      <c r="BP237" s="431"/>
      <c r="BQ237" s="431"/>
      <c r="BR237" s="431"/>
      <c r="BS237" s="429"/>
      <c r="BT237" s="431"/>
      <c r="BU237" s="429"/>
      <c r="BV237" s="429"/>
      <c r="BW237" s="431"/>
      <c r="BX237" s="431"/>
      <c r="BY237" s="431"/>
      <c r="BZ237" s="431"/>
      <c r="CA237" s="431"/>
      <c r="CB237" s="431"/>
      <c r="CC237" s="429"/>
      <c r="CD237" s="429"/>
      <c r="CE237" s="433"/>
      <c r="CF237" s="431"/>
      <c r="CG237" s="431"/>
      <c r="CH237" s="431"/>
      <c r="CI237" s="431"/>
      <c r="CJ237" s="431"/>
      <c r="CK237" s="431"/>
      <c r="CL237" s="431"/>
      <c r="CM237" s="431"/>
      <c r="CN237" s="431"/>
      <c r="CO237" s="433"/>
      <c r="CP237" s="400"/>
      <c r="CQ237" s="400"/>
      <c r="CR237" s="400"/>
      <c r="CS237" s="400"/>
      <c r="CT237" s="400"/>
      <c r="CU237" s="400"/>
      <c r="CV237" s="400"/>
      <c r="CW237" s="400"/>
      <c r="CX237" s="401"/>
      <c r="CY237" s="400"/>
      <c r="CZ237" s="400"/>
      <c r="DA237" s="400"/>
      <c r="DB237" s="400"/>
      <c r="DC237" s="400"/>
      <c r="DD237" s="400"/>
      <c r="DE237" s="400"/>
      <c r="DF237" s="400"/>
      <c r="DG237" s="400"/>
      <c r="DH237" s="400"/>
      <c r="DI237" s="400"/>
      <c r="DJ237" s="400"/>
      <c r="DK237" s="400"/>
      <c r="DL237" s="400"/>
      <c r="DM237" s="400"/>
      <c r="DN237" s="400"/>
      <c r="DO237" s="400"/>
      <c r="DP237" s="400"/>
      <c r="DQ237" s="400"/>
      <c r="DR237" s="400"/>
      <c r="DS237" s="400"/>
      <c r="DT237" s="400"/>
    </row>
    <row r="238" spans="1:124" ht="19.149999999999999" customHeight="1" thickBot="1" x14ac:dyDescent="0.4">
      <c r="B238" s="392" t="s">
        <v>138</v>
      </c>
      <c r="C238" s="393"/>
      <c r="D238" s="394"/>
      <c r="E238" s="394"/>
      <c r="F238" s="395"/>
      <c r="G238" s="394"/>
      <c r="H238" s="394"/>
      <c r="I238" s="394"/>
      <c r="J238" s="395"/>
      <c r="K238" s="394"/>
      <c r="L238" s="394"/>
      <c r="M238" s="394"/>
      <c r="N238" s="394"/>
      <c r="O238" s="394"/>
      <c r="P238" s="394"/>
      <c r="Q238" s="394"/>
      <c r="R238" s="394"/>
      <c r="S238" s="394"/>
      <c r="T238" s="394"/>
      <c r="U238" s="394"/>
      <c r="V238" s="394"/>
      <c r="W238" s="394"/>
      <c r="X238" s="394"/>
      <c r="Y238" s="394"/>
      <c r="Z238" s="394"/>
      <c r="AA238" s="394"/>
      <c r="AB238" s="394"/>
      <c r="AC238" s="394"/>
      <c r="AD238" s="394"/>
      <c r="AE238" s="394"/>
      <c r="AF238" s="394"/>
      <c r="AG238" s="394"/>
      <c r="AH238" s="394"/>
      <c r="AI238" s="394"/>
      <c r="AJ238" s="394"/>
      <c r="AK238" s="394"/>
      <c r="AL238" s="394"/>
      <c r="AM238" s="394"/>
      <c r="AN238" s="394"/>
      <c r="AO238" s="394"/>
      <c r="AP238" s="394"/>
      <c r="AQ238" s="396"/>
      <c r="AR238" s="394"/>
      <c r="AS238" s="394"/>
      <c r="AT238" s="394"/>
      <c r="AU238" s="394"/>
      <c r="AV238" s="394"/>
      <c r="AW238" s="394"/>
      <c r="AX238" s="394"/>
      <c r="AY238" s="394"/>
      <c r="AZ238" s="394"/>
      <c r="BA238" s="395"/>
      <c r="BB238" s="394"/>
      <c r="BC238" s="394"/>
      <c r="BD238" s="394"/>
      <c r="BE238" s="394"/>
      <c r="BF238" s="732"/>
      <c r="BG238" s="388"/>
      <c r="BH238" s="394"/>
      <c r="BI238" s="394"/>
      <c r="BJ238" s="394"/>
      <c r="BK238" s="394"/>
      <c r="BL238" s="394"/>
      <c r="BM238" s="394"/>
      <c r="BN238" s="394"/>
      <c r="BO238" s="394"/>
      <c r="BP238" s="394"/>
      <c r="BQ238" s="394"/>
      <c r="BR238" s="394"/>
      <c r="BS238" s="395"/>
      <c r="BT238" s="394"/>
      <c r="BU238" s="395"/>
      <c r="BV238" s="395"/>
      <c r="BW238" s="394"/>
      <c r="BX238" s="394"/>
      <c r="BY238" s="394"/>
      <c r="BZ238" s="394"/>
      <c r="CA238" s="394"/>
      <c r="CB238" s="394"/>
      <c r="CC238" s="395"/>
      <c r="CD238" s="395"/>
      <c r="CE238" s="394"/>
      <c r="CF238" s="394"/>
      <c r="CG238" s="394"/>
      <c r="CH238" s="387"/>
      <c r="CI238" s="387"/>
      <c r="CJ238" s="397"/>
      <c r="CK238" s="397"/>
      <c r="CL238" s="398"/>
      <c r="CM238" s="397"/>
      <c r="CN238" s="397"/>
      <c r="CO238" s="344"/>
    </row>
    <row r="239" spans="1:124" ht="19.149999999999999" customHeight="1" thickTop="1" x14ac:dyDescent="0.35">
      <c r="B239" s="389"/>
      <c r="C239" s="389"/>
      <c r="D239" s="410"/>
      <c r="E239" s="410"/>
      <c r="F239" s="411"/>
      <c r="G239" s="410"/>
      <c r="H239" s="410"/>
      <c r="I239" s="410"/>
      <c r="J239" s="343"/>
      <c r="K239" s="343"/>
      <c r="L239" s="343"/>
      <c r="M239" s="410"/>
      <c r="N239" s="408"/>
      <c r="O239" s="408"/>
      <c r="P239" s="408"/>
      <c r="Q239" s="408"/>
      <c r="R239" s="408"/>
      <c r="S239" s="408"/>
      <c r="T239" s="408"/>
      <c r="U239" s="408"/>
      <c r="V239" s="408"/>
      <c r="W239" s="408"/>
      <c r="X239" s="408"/>
      <c r="Y239" s="408"/>
      <c r="Z239" s="408"/>
      <c r="AA239" s="408"/>
      <c r="AB239" s="408"/>
      <c r="AC239" s="408"/>
      <c r="AD239" s="408"/>
      <c r="AE239" s="408"/>
      <c r="AF239" s="408"/>
      <c r="AG239" s="408"/>
      <c r="AH239" s="408"/>
      <c r="AI239" s="399"/>
      <c r="AJ239" s="390"/>
      <c r="AK239" s="390"/>
      <c r="AL239" s="344"/>
      <c r="AM239" s="344"/>
      <c r="AN239" s="344"/>
      <c r="AO239" s="391">
        <f>AN237+AO237</f>
        <v>0</v>
      </c>
      <c r="AP239" s="344"/>
      <c r="AQ239" s="344"/>
      <c r="AR239" s="344"/>
      <c r="AS239" s="344"/>
      <c r="AT239" s="344"/>
      <c r="AU239" s="344"/>
      <c r="AV239" s="344"/>
      <c r="AW239" s="344"/>
      <c r="AX239" s="391"/>
      <c r="AY239" s="344"/>
      <c r="AZ239" s="344"/>
      <c r="BA239" s="343"/>
      <c r="BB239" s="343"/>
      <c r="BC239" s="344"/>
      <c r="BD239" s="344"/>
      <c r="BE239" s="344"/>
      <c r="BF239" s="344"/>
      <c r="BG239" s="344"/>
      <c r="BH239" s="343"/>
      <c r="BI239" s="344"/>
      <c r="BJ239" s="391"/>
      <c r="BK239" s="344"/>
      <c r="BL239" s="344"/>
      <c r="BM239" s="344"/>
      <c r="BN239" s="344"/>
      <c r="BO239" s="344"/>
      <c r="BP239" s="344"/>
      <c r="BQ239" s="344"/>
      <c r="BR239" s="344"/>
      <c r="BS239" s="343"/>
      <c r="BT239" s="344"/>
      <c r="BU239" s="449">
        <f>BU236-BU9</f>
        <v>0</v>
      </c>
      <c r="BV239" s="343"/>
      <c r="BW239" s="344"/>
      <c r="BX239" s="344"/>
      <c r="BY239" s="344"/>
      <c r="BZ239" s="344"/>
      <c r="CA239" s="344"/>
      <c r="CB239" s="344"/>
      <c r="CC239" s="343"/>
      <c r="CD239" s="343"/>
      <c r="CE239" s="344"/>
      <c r="CF239" s="344"/>
      <c r="CG239" s="344"/>
      <c r="CH239" s="387"/>
      <c r="CI239" s="387"/>
      <c r="CJ239" s="344"/>
      <c r="CK239" s="344"/>
      <c r="CL239" s="344"/>
      <c r="CM239" s="344"/>
      <c r="CN239" s="344"/>
      <c r="CO239" s="344"/>
      <c r="CV239" s="400"/>
      <c r="CW239" s="400"/>
      <c r="CX239" s="401"/>
      <c r="CY239" s="400"/>
      <c r="CZ239" s="400"/>
      <c r="DA239" s="400"/>
      <c r="DB239" s="400"/>
      <c r="DC239" s="400"/>
      <c r="DD239" s="400"/>
      <c r="DE239" s="400"/>
      <c r="DF239" s="400"/>
      <c r="DG239" s="400"/>
      <c r="DH239" s="400"/>
      <c r="DI239" s="400"/>
      <c r="DJ239" s="400"/>
      <c r="DK239" s="400"/>
      <c r="DL239" s="400"/>
      <c r="DM239" s="400"/>
      <c r="DN239" s="400"/>
      <c r="DO239" s="400"/>
      <c r="DP239" s="400"/>
      <c r="DQ239" s="400"/>
      <c r="DR239" s="400"/>
      <c r="DS239" s="400"/>
      <c r="DT239" s="400"/>
    </row>
    <row r="240" spans="1:124" x14ac:dyDescent="0.35">
      <c r="AO240" s="386"/>
      <c r="AX240" s="448"/>
      <c r="BS240" s="343"/>
      <c r="BT240" s="344"/>
      <c r="BU240" s="449">
        <f>BU237-BU17</f>
        <v>0</v>
      </c>
      <c r="CW240" s="402"/>
    </row>
    <row r="241" spans="2:91" x14ac:dyDescent="0.35">
      <c r="X241" s="386">
        <f>AF236+AE236+AD236+Y236+X236+W236+V236+U236+T236+S236+Q236</f>
        <v>0</v>
      </c>
      <c r="BS241" s="343"/>
      <c r="BU241" s="449">
        <f t="shared" ref="BU241" si="880">BU238-BU236</f>
        <v>0</v>
      </c>
    </row>
    <row r="242" spans="2:91" x14ac:dyDescent="0.35">
      <c r="AQ242" s="386"/>
      <c r="CM242" s="386"/>
    </row>
    <row r="243" spans="2:91" x14ac:dyDescent="0.35">
      <c r="D243" s="403"/>
      <c r="E243" s="403"/>
      <c r="F243" s="404"/>
      <c r="G243" s="403"/>
      <c r="H243" s="403"/>
      <c r="I243" s="403"/>
      <c r="N243" s="335"/>
      <c r="CC243" s="425"/>
    </row>
    <row r="244" spans="2:91" x14ac:dyDescent="0.35">
      <c r="D244" s="405"/>
      <c r="E244" s="405"/>
      <c r="F244" s="379"/>
      <c r="G244" s="405"/>
      <c r="H244" s="405"/>
      <c r="I244" s="405"/>
      <c r="CC244" s="426"/>
    </row>
    <row r="245" spans="2:91" x14ac:dyDescent="0.35">
      <c r="D245" s="405"/>
      <c r="E245" s="405"/>
      <c r="F245" s="379"/>
      <c r="G245" s="405"/>
      <c r="H245" s="405"/>
      <c r="I245" s="405"/>
    </row>
    <row r="246" spans="2:91" x14ac:dyDescent="0.35">
      <c r="D246" s="405"/>
      <c r="E246" s="405"/>
      <c r="F246" s="379"/>
      <c r="G246" s="405"/>
      <c r="H246" s="405"/>
      <c r="I246" s="405"/>
    </row>
    <row r="247" spans="2:91" x14ac:dyDescent="0.35">
      <c r="D247" s="405"/>
      <c r="E247" s="405"/>
      <c r="F247" s="379"/>
      <c r="G247" s="405"/>
      <c r="H247" s="405"/>
      <c r="I247" s="405"/>
    </row>
    <row r="248" spans="2:91" x14ac:dyDescent="0.35">
      <c r="D248" s="405"/>
      <c r="E248" s="405"/>
      <c r="F248" s="379"/>
      <c r="G248" s="405"/>
      <c r="H248" s="405"/>
      <c r="I248" s="405"/>
    </row>
    <row r="249" spans="2:91" x14ac:dyDescent="0.35">
      <c r="B249" s="405"/>
      <c r="C249" s="406"/>
    </row>
    <row r="250" spans="2:91" x14ac:dyDescent="0.35">
      <c r="B250" s="405"/>
      <c r="C250" s="407"/>
      <c r="N250" s="386"/>
      <c r="CF250" s="386"/>
      <c r="CG250" s="386"/>
    </row>
    <row r="251" spans="2:91" x14ac:dyDescent="0.35">
      <c r="CJ251" s="386"/>
    </row>
    <row r="260" spans="51:62" x14ac:dyDescent="0.35">
      <c r="BJ260" s="327">
        <f>8400+1600</f>
        <v>10000</v>
      </c>
    </row>
    <row r="262" spans="51:62" x14ac:dyDescent="0.35">
      <c r="AY262" s="327">
        <f>6000+6800+7000+1000+1000</f>
        <v>21800</v>
      </c>
    </row>
  </sheetData>
  <mergeCells count="27">
    <mergeCell ref="B3:B4"/>
    <mergeCell ref="D3:D4"/>
    <mergeCell ref="N3:O3"/>
    <mergeCell ref="Q3:AG3"/>
    <mergeCell ref="AI3:AJ3"/>
    <mergeCell ref="J3:J4"/>
    <mergeCell ref="E3:E4"/>
    <mergeCell ref="F3:F4"/>
    <mergeCell ref="C3:C4"/>
    <mergeCell ref="H3:H4"/>
    <mergeCell ref="G3:G4"/>
    <mergeCell ref="I3:I4"/>
    <mergeCell ref="CM3:CN3"/>
    <mergeCell ref="AN3:AU3"/>
    <mergeCell ref="AV3:AV4"/>
    <mergeCell ref="K3:K4"/>
    <mergeCell ref="CC3:CD3"/>
    <mergeCell ref="CF3:CG3"/>
    <mergeCell ref="CJ3:CK3"/>
    <mergeCell ref="L3:L4"/>
    <mergeCell ref="AX3:AY3"/>
    <mergeCell ref="BI3:BQ3"/>
    <mergeCell ref="BU3:BV3"/>
    <mergeCell ref="BX3:BY3"/>
    <mergeCell ref="BZ3:CA3"/>
    <mergeCell ref="BS3:BS4"/>
    <mergeCell ref="BC3:BG3"/>
  </mergeCells>
  <pageMargins left="0.15748031496062992" right="0.15748031496062992" top="0.43307086614173229" bottom="0.47244094488188981" header="0.23622047244094491" footer="0.23622047244094491"/>
  <pageSetup paperSize="9" scale="47" fitToWidth="0" orientation="landscape" horizontalDpi="360" verticalDpi="360" r:id="rId1"/>
  <colBreaks count="1" manualBreakCount="1">
    <brk id="93" max="1048575" man="1"/>
  </colBreaks>
  <ignoredErrors>
    <ignoredError sqref="BZ8" formula="1"/>
  </ignoredErrors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N52"/>
  <sheetViews>
    <sheetView showWhiteSpace="0" view="pageLayout" topLeftCell="A46" zoomScaleNormal="100" workbookViewId="0">
      <selection activeCell="A48" sqref="A48:G52"/>
    </sheetView>
  </sheetViews>
  <sheetFormatPr defaultColWidth="10.7265625" defaultRowHeight="14.5" x14ac:dyDescent="0.35"/>
  <cols>
    <col min="1" max="1" width="17.90625" customWidth="1"/>
    <col min="2" max="2" width="13.1796875" customWidth="1"/>
    <col min="3" max="3" width="12.54296875" customWidth="1"/>
    <col min="4" max="4" width="22.90625" customWidth="1"/>
    <col min="5" max="5" width="14.36328125" customWidth="1"/>
    <col min="6" max="6" width="12.26953125" customWidth="1"/>
    <col min="7" max="7" width="12.54296875" customWidth="1"/>
  </cols>
  <sheetData>
    <row r="1" spans="1:9" ht="51.5" customHeight="1" thickBot="1" x14ac:dyDescent="0.5">
      <c r="A1" s="859"/>
      <c r="B1" s="860"/>
      <c r="C1" s="860"/>
      <c r="D1" s="860"/>
      <c r="E1" s="860"/>
      <c r="F1" s="860"/>
      <c r="G1" s="861"/>
    </row>
    <row r="2" spans="1:9" ht="9.75" hidden="1" customHeight="1" x14ac:dyDescent="0.35"/>
    <row r="3" spans="1:9" ht="8" hidden="1" customHeight="1" thickBot="1" x14ac:dyDescent="0.4"/>
    <row r="4" spans="1:9" ht="19" customHeight="1" x14ac:dyDescent="0.35">
      <c r="A4" s="862" t="s">
        <v>253</v>
      </c>
      <c r="B4" s="863"/>
      <c r="C4" s="863"/>
      <c r="D4" s="863"/>
      <c r="E4" s="863"/>
      <c r="F4" s="863"/>
      <c r="G4" s="864"/>
    </row>
    <row r="5" spans="1:9" ht="2.5" customHeight="1" thickBot="1" x14ac:dyDescent="0.4">
      <c r="A5" s="452"/>
      <c r="B5" s="453"/>
      <c r="C5" s="453"/>
      <c r="D5" s="578"/>
      <c r="E5" s="579"/>
      <c r="F5" s="454"/>
      <c r="G5" s="455"/>
    </row>
    <row r="6" spans="1:9" ht="6" customHeight="1" x14ac:dyDescent="0.35">
      <c r="A6" s="456"/>
      <c r="B6" s="457"/>
      <c r="C6" s="457"/>
      <c r="D6" s="458"/>
      <c r="E6" s="576"/>
      <c r="F6" s="577"/>
      <c r="G6" s="577"/>
    </row>
    <row r="7" spans="1:9" s="415" customFormat="1" ht="14" x14ac:dyDescent="0.3">
      <c r="A7" s="459" t="s">
        <v>232</v>
      </c>
      <c r="B7" s="460">
        <f>Payroll!B8</f>
        <v>0</v>
      </c>
      <c r="C7" s="461"/>
      <c r="D7" s="462" t="s">
        <v>235</v>
      </c>
      <c r="E7" s="463" t="s">
        <v>224</v>
      </c>
      <c r="F7" s="464" t="s">
        <v>148</v>
      </c>
      <c r="G7" s="464" t="s">
        <v>148</v>
      </c>
    </row>
    <row r="8" spans="1:9" s="415" customFormat="1" ht="14" x14ac:dyDescent="0.3">
      <c r="A8" s="459" t="s">
        <v>233</v>
      </c>
      <c r="B8" s="465">
        <f>Payroll!E8</f>
        <v>0</v>
      </c>
      <c r="C8" s="461"/>
      <c r="D8" s="462" t="s">
        <v>236</v>
      </c>
      <c r="E8" s="463">
        <v>0</v>
      </c>
      <c r="F8" s="464" t="s">
        <v>1</v>
      </c>
      <c r="G8" s="464" t="s">
        <v>149</v>
      </c>
    </row>
    <row r="9" spans="1:9" s="415" customFormat="1" ht="14" x14ac:dyDescent="0.3">
      <c r="A9" s="459" t="s">
        <v>234</v>
      </c>
      <c r="B9" s="466">
        <f>+Payroll!F8</f>
        <v>0</v>
      </c>
      <c r="C9" s="460"/>
      <c r="D9" s="462" t="s">
        <v>173</v>
      </c>
      <c r="E9" s="463">
        <v>0</v>
      </c>
      <c r="F9" s="464"/>
      <c r="G9" s="464"/>
    </row>
    <row r="10" spans="1:9" s="415" customFormat="1" thickBot="1" x14ac:dyDescent="0.35">
      <c r="A10" s="459" t="s">
        <v>228</v>
      </c>
      <c r="B10" s="467"/>
      <c r="C10" s="460"/>
      <c r="D10" s="468" t="s">
        <v>237</v>
      </c>
      <c r="E10" s="463">
        <f>+Payroll!BA8</f>
        <v>1</v>
      </c>
      <c r="F10" s="464"/>
      <c r="G10" s="464"/>
    </row>
    <row r="11" spans="1:9" x14ac:dyDescent="0.35">
      <c r="A11" s="469" t="s">
        <v>150</v>
      </c>
      <c r="B11" s="470"/>
      <c r="C11" s="471">
        <v>26</v>
      </c>
      <c r="D11" s="580">
        <f>0/26</f>
        <v>0</v>
      </c>
      <c r="E11" s="472">
        <f>C11*D11</f>
        <v>0</v>
      </c>
      <c r="F11" s="472"/>
      <c r="G11" s="473"/>
      <c r="I11" s="415"/>
    </row>
    <row r="12" spans="1:9" x14ac:dyDescent="0.35">
      <c r="A12" s="474" t="str">
        <f>Payroll!$R$4</f>
        <v>Forfait Heure supplémentaires </v>
      </c>
      <c r="B12" s="461"/>
      <c r="C12" s="475"/>
      <c r="D12" s="476"/>
      <c r="E12" s="477">
        <f>Payroll!$R$8</f>
        <v>0</v>
      </c>
      <c r="F12" s="478"/>
      <c r="G12" s="479"/>
      <c r="I12" s="415"/>
    </row>
    <row r="13" spans="1:9" x14ac:dyDescent="0.35">
      <c r="A13" s="474" t="str">
        <f>Payroll!$T$4</f>
        <v>Diplôme</v>
      </c>
      <c r="B13" s="461"/>
      <c r="C13" s="475"/>
      <c r="D13" s="476"/>
      <c r="E13" s="477">
        <f>Payroll!$T$8</f>
        <v>0</v>
      </c>
      <c r="F13" s="478"/>
      <c r="G13" s="479"/>
      <c r="I13" s="415"/>
    </row>
    <row r="14" spans="1:9" x14ac:dyDescent="0.35">
      <c r="A14" s="474" t="str">
        <f>Payroll!$U$4</f>
        <v>Langue</v>
      </c>
      <c r="B14" s="461"/>
      <c r="C14" s="475"/>
      <c r="D14" s="480"/>
      <c r="E14" s="477">
        <f>Payroll!$U$8</f>
        <v>0</v>
      </c>
      <c r="F14" s="478"/>
      <c r="G14" s="479"/>
      <c r="I14" s="415"/>
    </row>
    <row r="15" spans="1:9" x14ac:dyDescent="0.35">
      <c r="A15" s="474" t="str">
        <f>Payroll!$V$4</f>
        <v>Responsabilité</v>
      </c>
      <c r="B15" s="461"/>
      <c r="C15" s="475"/>
      <c r="D15" s="480"/>
      <c r="E15" s="477">
        <f>Payroll!$V$8</f>
        <v>0</v>
      </c>
      <c r="F15" s="478"/>
      <c r="G15" s="479"/>
      <c r="I15" s="415"/>
    </row>
    <row r="16" spans="1:9" x14ac:dyDescent="0.35">
      <c r="A16" s="474" t="str">
        <f>Payroll!$W$4</f>
        <v>Risque</v>
      </c>
      <c r="B16" s="461"/>
      <c r="C16" s="475"/>
      <c r="D16" s="480"/>
      <c r="E16" s="477">
        <f>Payroll!$W$8</f>
        <v>0</v>
      </c>
      <c r="F16" s="478"/>
      <c r="G16" s="479"/>
      <c r="I16" s="415"/>
    </row>
    <row r="17" spans="1:9" x14ac:dyDescent="0.35">
      <c r="A17" s="474" t="str">
        <f>Payroll!$X$4</f>
        <v>Astreinte</v>
      </c>
      <c r="B17" s="461"/>
      <c r="C17" s="475"/>
      <c r="D17" s="480"/>
      <c r="E17" s="477">
        <f>Payroll!$X$8</f>
        <v>0</v>
      </c>
      <c r="F17" s="478"/>
      <c r="G17" s="479"/>
      <c r="I17" s="415"/>
    </row>
    <row r="18" spans="1:9" ht="15" thickBot="1" x14ac:dyDescent="0.4">
      <c r="A18" s="474" t="str">
        <f>Payroll!$AC$4</f>
        <v>Prime de caisse</v>
      </c>
      <c r="B18" s="461"/>
      <c r="C18" s="475"/>
      <c r="D18" s="480"/>
      <c r="E18" s="477">
        <f>Payroll!$AC$8</f>
        <v>0</v>
      </c>
      <c r="F18" s="478"/>
      <c r="G18" s="479"/>
      <c r="I18" s="415"/>
    </row>
    <row r="19" spans="1:9" s="416" customFormat="1" ht="15.5" x14ac:dyDescent="0.35">
      <c r="A19" s="481" t="s">
        <v>151</v>
      </c>
      <c r="B19" s="482"/>
      <c r="C19" s="483"/>
      <c r="D19" s="484"/>
      <c r="E19" s="485">
        <f>SUM(E11:E18)</f>
        <v>0</v>
      </c>
      <c r="F19" s="486"/>
      <c r="G19" s="487"/>
    </row>
    <row r="20" spans="1:9" s="415" customFormat="1" ht="14" x14ac:dyDescent="0.3">
      <c r="A20" s="459" t="s">
        <v>171</v>
      </c>
      <c r="B20" s="461"/>
      <c r="C20" s="488" t="s">
        <v>169</v>
      </c>
      <c r="D20" s="489" t="s">
        <v>13</v>
      </c>
      <c r="E20" s="490"/>
      <c r="F20" s="491"/>
      <c r="G20" s="492"/>
    </row>
    <row r="21" spans="1:9" s="415" customFormat="1" ht="14" x14ac:dyDescent="0.3">
      <c r="A21" s="493" t="s">
        <v>238</v>
      </c>
      <c r="B21" s="461"/>
      <c r="C21" s="494">
        <v>4.4999999999999998E-2</v>
      </c>
      <c r="D21" s="490">
        <f>E19</f>
        <v>0</v>
      </c>
      <c r="E21" s="491"/>
      <c r="F21" s="491"/>
      <c r="G21" s="477">
        <f>D21*C21</f>
        <v>0</v>
      </c>
    </row>
    <row r="22" spans="1:9" s="415" customFormat="1" ht="14" x14ac:dyDescent="0.3">
      <c r="A22" s="474" t="s">
        <v>248</v>
      </c>
      <c r="B22" s="461"/>
      <c r="C22" s="494">
        <v>0.08</v>
      </c>
      <c r="D22" s="490">
        <f>E19</f>
        <v>0</v>
      </c>
      <c r="E22" s="491"/>
      <c r="F22" s="491"/>
      <c r="G22" s="477">
        <f>Payroll!AN8</f>
        <v>0</v>
      </c>
    </row>
    <row r="23" spans="1:9" s="415" customFormat="1" ht="14" x14ac:dyDescent="0.3">
      <c r="A23" s="474" t="s">
        <v>152</v>
      </c>
      <c r="B23" s="461"/>
      <c r="C23" s="494">
        <v>0.12280000000000001</v>
      </c>
      <c r="D23" s="490">
        <f>E19</f>
        <v>0</v>
      </c>
      <c r="E23" s="491"/>
      <c r="F23" s="491"/>
      <c r="G23" s="477">
        <f>Payroll!AO8</f>
        <v>0</v>
      </c>
    </row>
    <row r="24" spans="1:9" s="415" customFormat="1" ht="14" x14ac:dyDescent="0.3">
      <c r="A24" s="493" t="s">
        <v>250</v>
      </c>
      <c r="B24" s="495"/>
      <c r="C24" s="494">
        <v>0.03</v>
      </c>
      <c r="D24" s="490">
        <f>E19</f>
        <v>0</v>
      </c>
      <c r="E24" s="491"/>
      <c r="F24" s="491"/>
      <c r="G24" s="477">
        <f>D24*C24</f>
        <v>0</v>
      </c>
    </row>
    <row r="25" spans="1:9" s="415" customFormat="1" ht="14" x14ac:dyDescent="0.3">
      <c r="A25" s="474" t="s">
        <v>249</v>
      </c>
      <c r="B25" s="461"/>
      <c r="C25" s="496">
        <v>0.04</v>
      </c>
      <c r="D25" s="490">
        <f>E19</f>
        <v>0</v>
      </c>
      <c r="E25" s="491"/>
      <c r="F25" s="491">
        <f>Payroll!AL8</f>
        <v>0</v>
      </c>
      <c r="G25" s="477"/>
    </row>
    <row r="26" spans="1:9" s="415" customFormat="1" thickBot="1" x14ac:dyDescent="0.35">
      <c r="A26" s="459" t="s">
        <v>162</v>
      </c>
      <c r="B26" s="461"/>
      <c r="C26" s="497"/>
      <c r="D26" s="490"/>
      <c r="E26" s="498">
        <f>E19-F25</f>
        <v>0</v>
      </c>
      <c r="F26" s="491"/>
      <c r="G26" s="477"/>
    </row>
    <row r="27" spans="1:9" s="415" customFormat="1" thickBot="1" x14ac:dyDescent="0.35">
      <c r="A27" s="459"/>
      <c r="B27" s="461"/>
      <c r="C27" s="499" t="s">
        <v>165</v>
      </c>
      <c r="D27" s="500"/>
      <c r="E27" s="501"/>
      <c r="F27" s="501">
        <f>SUM(F20:F26)</f>
        <v>0</v>
      </c>
      <c r="G27" s="502">
        <f>SUM(G19:G25)</f>
        <v>0</v>
      </c>
    </row>
    <row r="28" spans="1:9" s="415" customFormat="1" ht="14" x14ac:dyDescent="0.3">
      <c r="A28" s="474" t="s">
        <v>35</v>
      </c>
      <c r="B28" s="461"/>
      <c r="C28" s="503"/>
      <c r="D28" s="490">
        <f>(+Payroll!BC8)/12</f>
        <v>0</v>
      </c>
      <c r="E28" s="504" t="s">
        <v>153</v>
      </c>
      <c r="F28" s="505">
        <f>Payroll!BE8</f>
        <v>0</v>
      </c>
      <c r="G28" s="506"/>
    </row>
    <row r="29" spans="1:9" s="415" customFormat="1" ht="14" x14ac:dyDescent="0.3">
      <c r="A29" s="474" t="s">
        <v>137</v>
      </c>
      <c r="B29" s="461"/>
      <c r="C29" s="507"/>
      <c r="D29" s="461"/>
      <c r="E29" s="504"/>
      <c r="F29" s="581">
        <f>+Payroll!AU8</f>
        <v>0</v>
      </c>
      <c r="G29" s="508"/>
    </row>
    <row r="30" spans="1:9" s="415" customFormat="1" thickBot="1" x14ac:dyDescent="0.35">
      <c r="A30" s="474" t="s">
        <v>183</v>
      </c>
      <c r="B30" s="461"/>
      <c r="C30" s="507"/>
      <c r="D30" s="461"/>
      <c r="E30" s="504"/>
      <c r="F30" s="505">
        <f>+Payroll!BG8</f>
        <v>0</v>
      </c>
      <c r="G30" s="509"/>
    </row>
    <row r="31" spans="1:9" s="415" customFormat="1" thickBot="1" x14ac:dyDescent="0.35">
      <c r="A31" s="474"/>
      <c r="B31" s="461"/>
      <c r="C31" s="499" t="s">
        <v>231</v>
      </c>
      <c r="D31" s="500"/>
      <c r="E31" s="501"/>
      <c r="F31" s="501">
        <f>SUM(F28:F30)</f>
        <v>0</v>
      </c>
      <c r="G31" s="510">
        <f>SUM(G27:G29)</f>
        <v>0</v>
      </c>
    </row>
    <row r="32" spans="1:9" s="416" customFormat="1" ht="16" thickBot="1" x14ac:dyDescent="0.4">
      <c r="A32" s="481" t="s">
        <v>230</v>
      </c>
      <c r="B32" s="511"/>
      <c r="C32" s="511"/>
      <c r="D32" s="512"/>
      <c r="E32" s="513">
        <f>E19-(F31+F27)</f>
        <v>0</v>
      </c>
      <c r="F32" s="486"/>
      <c r="G32" s="514"/>
    </row>
    <row r="33" spans="1:14" ht="15" thickBot="1" x14ac:dyDescent="0.4">
      <c r="A33" s="456"/>
      <c r="B33" s="457"/>
      <c r="C33" s="499" t="s">
        <v>168</v>
      </c>
      <c r="D33" s="500"/>
      <c r="E33" s="515"/>
      <c r="F33" s="515"/>
      <c r="G33" s="516">
        <f>SUM(G32:G32)</f>
        <v>0</v>
      </c>
    </row>
    <row r="34" spans="1:14" s="416" customFormat="1" ht="15.5" x14ac:dyDescent="0.35">
      <c r="A34" s="481" t="s">
        <v>164</v>
      </c>
      <c r="B34" s="511"/>
      <c r="C34" s="511"/>
      <c r="D34" s="512"/>
      <c r="E34" s="513"/>
      <c r="F34" s="486"/>
      <c r="G34" s="487"/>
    </row>
    <row r="35" spans="1:14" ht="18" customHeight="1" x14ac:dyDescent="0.35">
      <c r="A35" s="474" t="str">
        <f>Payroll!BJ4</f>
        <v>Représentation</v>
      </c>
      <c r="B35" s="518"/>
      <c r="C35" s="460"/>
      <c r="D35" s="519">
        <f>Payroll!BJ8</f>
        <v>0</v>
      </c>
      <c r="E35" s="520"/>
      <c r="F35" s="478"/>
      <c r="G35" s="479"/>
    </row>
    <row r="36" spans="1:14" s="415" customFormat="1" ht="14" x14ac:dyDescent="0.3">
      <c r="A36" s="474" t="str">
        <f>Payroll!BK4</f>
        <v>Panier</v>
      </c>
      <c r="B36" s="461"/>
      <c r="C36" s="497"/>
      <c r="D36" s="519">
        <f>Payroll!BK8</f>
        <v>0</v>
      </c>
      <c r="E36" s="491"/>
      <c r="F36" s="491"/>
      <c r="G36" s="492"/>
    </row>
    <row r="37" spans="1:14" s="415" customFormat="1" thickBot="1" x14ac:dyDescent="0.35">
      <c r="A37" s="474" t="str">
        <f>Payroll!BL4</f>
        <v>Salissure</v>
      </c>
      <c r="B37" s="461"/>
      <c r="C37" s="461"/>
      <c r="D37" s="519">
        <f>Payroll!BL8</f>
        <v>0</v>
      </c>
      <c r="E37" s="491"/>
      <c r="F37" s="491"/>
      <c r="G37" s="492"/>
    </row>
    <row r="38" spans="1:14" s="415" customFormat="1" thickBot="1" x14ac:dyDescent="0.35">
      <c r="A38" s="474"/>
      <c r="B38" s="461"/>
      <c r="C38" s="499" t="s">
        <v>154</v>
      </c>
      <c r="D38" s="500">
        <f>SUM(D35:D37)</f>
        <v>0</v>
      </c>
      <c r="E38" s="501"/>
      <c r="F38" s="501"/>
      <c r="G38" s="522"/>
    </row>
    <row r="39" spans="1:14" s="416" customFormat="1" ht="15.5" x14ac:dyDescent="0.35">
      <c r="A39" s="481" t="s">
        <v>163</v>
      </c>
      <c r="B39" s="482"/>
      <c r="C39" s="482"/>
      <c r="D39" s="512"/>
      <c r="E39" s="485">
        <f>E32+D38</f>
        <v>0</v>
      </c>
      <c r="F39" s="486"/>
      <c r="G39" s="487"/>
    </row>
    <row r="40" spans="1:14" s="415" customFormat="1" thickBot="1" x14ac:dyDescent="0.35">
      <c r="A40" s="474" t="s">
        <v>155</v>
      </c>
      <c r="B40" s="461"/>
      <c r="C40" s="461"/>
      <c r="D40" s="490"/>
      <c r="E40" s="491"/>
      <c r="F40" s="519">
        <f>Payroll!BS9</f>
        <v>0</v>
      </c>
      <c r="G40" s="492"/>
    </row>
    <row r="41" spans="1:14" s="415" customFormat="1" thickBot="1" x14ac:dyDescent="0.35">
      <c r="A41" s="474"/>
      <c r="B41" s="461"/>
      <c r="C41" s="499" t="s">
        <v>156</v>
      </c>
      <c r="D41" s="500"/>
      <c r="E41" s="501"/>
      <c r="F41" s="501">
        <f>SUM(F40:F40)</f>
        <v>0</v>
      </c>
      <c r="G41" s="522"/>
    </row>
    <row r="42" spans="1:14" s="416" customFormat="1" ht="16" thickBot="1" x14ac:dyDescent="0.4">
      <c r="A42" s="523" t="s">
        <v>157</v>
      </c>
      <c r="B42" s="524"/>
      <c r="C42" s="524"/>
      <c r="D42" s="525"/>
      <c r="E42" s="526">
        <f>E39-F41</f>
        <v>0</v>
      </c>
      <c r="F42" s="512"/>
      <c r="G42" s="487"/>
    </row>
    <row r="43" spans="1:14" s="417" customFormat="1" ht="18.5" thickBot="1" x14ac:dyDescent="0.45">
      <c r="A43" s="418" t="s">
        <v>158</v>
      </c>
      <c r="B43" s="419"/>
      <c r="C43" s="419"/>
      <c r="D43" s="420"/>
      <c r="E43" s="421">
        <f>E42</f>
        <v>0</v>
      </c>
      <c r="F43" s="527"/>
      <c r="G43" s="528"/>
    </row>
    <row r="44" spans="1:14" s="415" customFormat="1" ht="17.5" thickBot="1" x14ac:dyDescent="0.65">
      <c r="A44" s="469"/>
      <c r="B44" s="529" t="s">
        <v>170</v>
      </c>
      <c r="C44" s="470"/>
      <c r="D44" s="530"/>
      <c r="E44" s="531"/>
      <c r="F44" s="532"/>
      <c r="G44" s="533">
        <f>E43+G31</f>
        <v>0</v>
      </c>
    </row>
    <row r="45" spans="1:14" ht="20.5" customHeight="1" x14ac:dyDescent="0.6">
      <c r="A45" s="469" t="s">
        <v>254</v>
      </c>
      <c r="B45" s="534"/>
      <c r="C45" s="534"/>
      <c r="D45" s="535"/>
      <c r="E45" s="536"/>
      <c r="F45" s="537"/>
      <c r="G45" s="451"/>
    </row>
    <row r="46" spans="1:14" ht="24.65" customHeight="1" x14ac:dyDescent="0.35">
      <c r="A46" s="456"/>
      <c r="B46" s="538" t="s">
        <v>159</v>
      </c>
      <c r="C46" s="538"/>
      <c r="D46" s="458"/>
      <c r="E46" s="539" t="s">
        <v>160</v>
      </c>
      <c r="F46" s="540"/>
      <c r="G46" s="541"/>
    </row>
    <row r="47" spans="1:14" ht="58.15" customHeight="1" x14ac:dyDescent="0.35">
      <c r="A47" s="542"/>
      <c r="B47" s="81"/>
      <c r="C47" s="543"/>
      <c r="D47" s="81"/>
      <c r="E47" s="81"/>
      <c r="F47" s="81"/>
      <c r="G47" s="544"/>
    </row>
    <row r="48" spans="1:14" ht="19.899999999999999" customHeight="1" x14ac:dyDescent="0.35">
      <c r="A48" s="865"/>
      <c r="B48" s="866"/>
      <c r="C48" s="866"/>
      <c r="D48" s="866"/>
      <c r="E48" s="866"/>
      <c r="F48" s="866"/>
      <c r="G48" s="867"/>
      <c r="I48" s="858" t="s">
        <v>153</v>
      </c>
      <c r="J48" s="858"/>
      <c r="K48" s="858"/>
      <c r="L48" s="858"/>
      <c r="M48" s="858"/>
      <c r="N48" s="858"/>
    </row>
    <row r="49" spans="1:14" ht="3" customHeight="1" x14ac:dyDescent="0.35">
      <c r="A49" s="865"/>
      <c r="B49" s="866"/>
      <c r="C49" s="866"/>
      <c r="D49" s="866"/>
      <c r="E49" s="866"/>
      <c r="F49" s="866"/>
      <c r="G49" s="867"/>
      <c r="I49" s="858"/>
      <c r="J49" s="858"/>
      <c r="K49" s="858"/>
      <c r="L49" s="858"/>
      <c r="M49" s="858"/>
      <c r="N49" s="858"/>
    </row>
    <row r="50" spans="1:14" ht="13.5" customHeight="1" x14ac:dyDescent="0.35">
      <c r="A50" s="865"/>
      <c r="B50" s="866"/>
      <c r="C50" s="866"/>
      <c r="D50" s="866"/>
      <c r="E50" s="866"/>
      <c r="F50" s="866"/>
      <c r="G50" s="867"/>
    </row>
    <row r="51" spans="1:14" ht="6" customHeight="1" x14ac:dyDescent="0.35">
      <c r="A51" s="865"/>
      <c r="B51" s="866"/>
      <c r="C51" s="866"/>
      <c r="D51" s="866"/>
      <c r="E51" s="866"/>
      <c r="F51" s="866"/>
      <c r="G51" s="867"/>
    </row>
    <row r="52" spans="1:14" ht="2.5" customHeight="1" thickBot="1" x14ac:dyDescent="0.4">
      <c r="A52" s="868"/>
      <c r="B52" s="869"/>
      <c r="C52" s="869"/>
      <c r="D52" s="869"/>
      <c r="E52" s="869"/>
      <c r="F52" s="869"/>
      <c r="G52" s="870"/>
    </row>
  </sheetData>
  <mergeCells count="4">
    <mergeCell ref="I48:N49"/>
    <mergeCell ref="A1:G1"/>
    <mergeCell ref="A4:G4"/>
    <mergeCell ref="A48:G52"/>
  </mergeCells>
  <pageMargins left="0.59055118110236227" right="0.59055118110236227" top="0.35433070866141736" bottom="0.35433070866141736" header="0" footer="0"/>
  <pageSetup paperSize="9" scale="85" orientation="portrait" horizontalDpi="360" verticalDpi="36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N53"/>
  <sheetViews>
    <sheetView view="pageLayout" topLeftCell="A46" zoomScaleNormal="100" workbookViewId="0">
      <selection activeCell="A49" sqref="A49:G53"/>
    </sheetView>
  </sheetViews>
  <sheetFormatPr defaultColWidth="10.7265625" defaultRowHeight="14.5" x14ac:dyDescent="0.35"/>
  <cols>
    <col min="1" max="1" width="17.90625" customWidth="1"/>
    <col min="2" max="2" width="13.1796875" customWidth="1"/>
    <col min="3" max="3" width="12.54296875" customWidth="1"/>
    <col min="4" max="4" width="22.90625" customWidth="1"/>
    <col min="5" max="5" width="14.36328125" customWidth="1"/>
    <col min="6" max="6" width="12.26953125" customWidth="1"/>
    <col min="7" max="7" width="12.54296875" customWidth="1"/>
  </cols>
  <sheetData>
    <row r="1" spans="1:9" ht="39" customHeight="1" thickBot="1" x14ac:dyDescent="0.5">
      <c r="A1" s="859"/>
      <c r="B1" s="860"/>
      <c r="C1" s="860"/>
      <c r="D1" s="860"/>
      <c r="E1" s="860"/>
      <c r="F1" s="860"/>
      <c r="G1" s="861"/>
    </row>
    <row r="2" spans="1:9" ht="9.75" hidden="1" customHeight="1" x14ac:dyDescent="0.35"/>
    <row r="3" spans="1:9" ht="15" hidden="1" customHeight="1" x14ac:dyDescent="0.35"/>
    <row r="4" spans="1:9" ht="19" customHeight="1" x14ac:dyDescent="0.35">
      <c r="A4" s="862" t="s">
        <v>253</v>
      </c>
      <c r="B4" s="863"/>
      <c r="C4" s="863"/>
      <c r="D4" s="863"/>
      <c r="E4" s="863"/>
      <c r="F4" s="863"/>
      <c r="G4" s="864"/>
    </row>
    <row r="5" spans="1:9" ht="2.5" customHeight="1" thickBot="1" x14ac:dyDescent="0.4">
      <c r="A5" s="452"/>
      <c r="B5" s="453"/>
      <c r="C5" s="453"/>
      <c r="D5" s="578"/>
      <c r="E5" s="579"/>
      <c r="F5" s="454"/>
      <c r="G5" s="455"/>
    </row>
    <row r="6" spans="1:9" ht="6" customHeight="1" x14ac:dyDescent="0.35">
      <c r="A6" s="456"/>
      <c r="B6" s="457"/>
      <c r="C6" s="457"/>
      <c r="D6" s="458"/>
      <c r="E6" s="576"/>
      <c r="F6" s="577"/>
      <c r="G6" s="577"/>
    </row>
    <row r="7" spans="1:9" s="415" customFormat="1" ht="14" x14ac:dyDescent="0.3">
      <c r="A7" s="459" t="s">
        <v>232</v>
      </c>
      <c r="B7" s="460">
        <f>Payroll!B9</f>
        <v>0</v>
      </c>
      <c r="C7" s="461"/>
      <c r="D7" s="462" t="s">
        <v>235</v>
      </c>
      <c r="E7" s="463" t="s">
        <v>224</v>
      </c>
      <c r="F7" s="464" t="s">
        <v>148</v>
      </c>
      <c r="G7" s="464" t="s">
        <v>148</v>
      </c>
    </row>
    <row r="8" spans="1:9" s="415" customFormat="1" ht="14" x14ac:dyDescent="0.3">
      <c r="A8" s="459" t="s">
        <v>233</v>
      </c>
      <c r="B8" s="465">
        <f>Payroll!E9</f>
        <v>0</v>
      </c>
      <c r="C8" s="461"/>
      <c r="D8" s="462" t="s">
        <v>236</v>
      </c>
      <c r="E8" s="463">
        <v>0</v>
      </c>
      <c r="F8" s="464" t="s">
        <v>1</v>
      </c>
      <c r="G8" s="464" t="s">
        <v>149</v>
      </c>
    </row>
    <row r="9" spans="1:9" s="415" customFormat="1" ht="14" x14ac:dyDescent="0.3">
      <c r="A9" s="459" t="s">
        <v>234</v>
      </c>
      <c r="B9" s="466">
        <f>+Payroll!F9</f>
        <v>0</v>
      </c>
      <c r="C9" s="460"/>
      <c r="D9" s="462" t="s">
        <v>173</v>
      </c>
      <c r="E9" s="463">
        <v>0</v>
      </c>
      <c r="F9" s="464"/>
      <c r="G9" s="464"/>
    </row>
    <row r="10" spans="1:9" s="415" customFormat="1" thickBot="1" x14ac:dyDescent="0.35">
      <c r="A10" s="459" t="s">
        <v>228</v>
      </c>
      <c r="B10" s="467"/>
      <c r="C10" s="460"/>
      <c r="D10" s="468" t="s">
        <v>237</v>
      </c>
      <c r="E10" s="463">
        <f>+Payroll!BA9</f>
        <v>1</v>
      </c>
      <c r="F10" s="464"/>
      <c r="G10" s="464"/>
    </row>
    <row r="11" spans="1:9" x14ac:dyDescent="0.35">
      <c r="A11" s="469" t="s">
        <v>150</v>
      </c>
      <c r="B11" s="470"/>
      <c r="C11" s="471">
        <v>26</v>
      </c>
      <c r="D11" s="580">
        <f>0/26</f>
        <v>0</v>
      </c>
      <c r="E11" s="472">
        <f>C11*D11</f>
        <v>0</v>
      </c>
      <c r="F11" s="472"/>
      <c r="G11" s="473"/>
      <c r="I11" s="415"/>
    </row>
    <row r="12" spans="1:9" x14ac:dyDescent="0.35">
      <c r="A12" s="474" t="str">
        <f>Payroll!$Q$4</f>
        <v>Sursalaire</v>
      </c>
      <c r="B12" s="461"/>
      <c r="C12" s="475"/>
      <c r="D12" s="476"/>
      <c r="E12" s="477">
        <f>Payroll!$Q$9</f>
        <v>0</v>
      </c>
      <c r="F12" s="478"/>
      <c r="G12" s="479"/>
      <c r="I12" s="415"/>
    </row>
    <row r="13" spans="1:9" x14ac:dyDescent="0.35">
      <c r="A13" s="474" t="str">
        <f>Payroll!$R$4</f>
        <v>Forfait Heure supplémentaires </v>
      </c>
      <c r="B13" s="461"/>
      <c r="C13" s="475"/>
      <c r="D13" s="476"/>
      <c r="E13" s="477">
        <f>Payroll!$R$9</f>
        <v>0</v>
      </c>
      <c r="F13" s="478"/>
      <c r="G13" s="479"/>
      <c r="I13" s="415"/>
    </row>
    <row r="14" spans="1:9" x14ac:dyDescent="0.35">
      <c r="A14" s="474" t="str">
        <f>Payroll!$T$4</f>
        <v>Diplôme</v>
      </c>
      <c r="B14" s="461"/>
      <c r="C14" s="475"/>
      <c r="D14" s="480"/>
      <c r="E14" s="477">
        <f>Payroll!$T$9</f>
        <v>0</v>
      </c>
      <c r="F14" s="478"/>
      <c r="G14" s="479"/>
      <c r="I14" s="415"/>
    </row>
    <row r="15" spans="1:9" x14ac:dyDescent="0.35">
      <c r="A15" s="474" t="str">
        <f>Payroll!$U$4</f>
        <v>Langue</v>
      </c>
      <c r="B15" s="461"/>
      <c r="C15" s="475"/>
      <c r="D15" s="480"/>
      <c r="E15" s="477">
        <f>Payroll!$U$9</f>
        <v>0</v>
      </c>
      <c r="F15" s="478"/>
      <c r="G15" s="479"/>
      <c r="I15" s="415"/>
    </row>
    <row r="16" spans="1:9" x14ac:dyDescent="0.35">
      <c r="A16" s="474" t="str">
        <f>Payroll!$V$4</f>
        <v>Responsabilité</v>
      </c>
      <c r="B16" s="461"/>
      <c r="C16" s="475"/>
      <c r="D16" s="480"/>
      <c r="E16" s="477">
        <f>Payroll!$V$9</f>
        <v>0</v>
      </c>
      <c r="F16" s="478"/>
      <c r="G16" s="479"/>
      <c r="I16" s="415"/>
    </row>
    <row r="17" spans="1:9" x14ac:dyDescent="0.35">
      <c r="A17" s="474" t="str">
        <f>Payroll!$W$4</f>
        <v>Risque</v>
      </c>
      <c r="B17" s="461"/>
      <c r="C17" s="475"/>
      <c r="D17" s="480"/>
      <c r="E17" s="477">
        <f>Payroll!$W$9</f>
        <v>0</v>
      </c>
      <c r="F17" s="478"/>
      <c r="G17" s="479"/>
      <c r="I17" s="415"/>
    </row>
    <row r="18" spans="1:9" x14ac:dyDescent="0.35">
      <c r="A18" s="474" t="str">
        <f>Payroll!$X$4</f>
        <v>Astreinte</v>
      </c>
      <c r="B18" s="461"/>
      <c r="C18" s="475"/>
      <c r="D18" s="480"/>
      <c r="E18" s="477">
        <f>Payroll!$X$9</f>
        <v>0</v>
      </c>
      <c r="F18" s="478"/>
      <c r="G18" s="479"/>
      <c r="I18" s="415"/>
    </row>
    <row r="19" spans="1:9" ht="15" thickBot="1" x14ac:dyDescent="0.4">
      <c r="A19" s="474" t="str">
        <f>Payroll!$AC$4</f>
        <v>Prime de caisse</v>
      </c>
      <c r="B19" s="461"/>
      <c r="C19" s="475"/>
      <c r="D19" s="480"/>
      <c r="E19" s="477">
        <f>Payroll!$AC$9</f>
        <v>0</v>
      </c>
      <c r="F19" s="478"/>
      <c r="G19" s="479"/>
    </row>
    <row r="20" spans="1:9" s="416" customFormat="1" ht="15.5" x14ac:dyDescent="0.35">
      <c r="A20" s="481" t="s">
        <v>151</v>
      </c>
      <c r="B20" s="482"/>
      <c r="C20" s="483"/>
      <c r="D20" s="484"/>
      <c r="E20" s="485">
        <f>SUM(E11:E19)</f>
        <v>0</v>
      </c>
      <c r="F20" s="486"/>
      <c r="G20" s="487"/>
    </row>
    <row r="21" spans="1:9" s="415" customFormat="1" ht="14" x14ac:dyDescent="0.3">
      <c r="A21" s="459" t="s">
        <v>171</v>
      </c>
      <c r="B21" s="461"/>
      <c r="C21" s="488" t="s">
        <v>169</v>
      </c>
      <c r="D21" s="489" t="s">
        <v>13</v>
      </c>
      <c r="E21" s="490"/>
      <c r="F21" s="491"/>
      <c r="G21" s="492"/>
    </row>
    <row r="22" spans="1:9" s="415" customFormat="1" ht="14" x14ac:dyDescent="0.3">
      <c r="A22" s="493" t="s">
        <v>238</v>
      </c>
      <c r="B22" s="461"/>
      <c r="C22" s="494">
        <v>4.4999999999999998E-2</v>
      </c>
      <c r="D22" s="490">
        <f>E20</f>
        <v>0</v>
      </c>
      <c r="E22" s="491"/>
      <c r="F22" s="491"/>
      <c r="G22" s="477">
        <f>D22*C22</f>
        <v>0</v>
      </c>
    </row>
    <row r="23" spans="1:9" s="415" customFormat="1" ht="14" x14ac:dyDescent="0.3">
      <c r="A23" s="474" t="s">
        <v>248</v>
      </c>
      <c r="B23" s="461"/>
      <c r="C23" s="494">
        <v>0.08</v>
      </c>
      <c r="D23" s="490">
        <f>E20</f>
        <v>0</v>
      </c>
      <c r="E23" s="491"/>
      <c r="F23" s="491"/>
      <c r="G23" s="477">
        <f>Payroll!AN9</f>
        <v>0</v>
      </c>
    </row>
    <row r="24" spans="1:9" s="415" customFormat="1" ht="14" x14ac:dyDescent="0.3">
      <c r="A24" s="474" t="s">
        <v>152</v>
      </c>
      <c r="B24" s="461"/>
      <c r="C24" s="494">
        <v>0.12280000000000001</v>
      </c>
      <c r="D24" s="490">
        <f>E20</f>
        <v>0</v>
      </c>
      <c r="E24" s="491"/>
      <c r="F24" s="491"/>
      <c r="G24" s="477">
        <f>Payroll!AO9</f>
        <v>0</v>
      </c>
    </row>
    <row r="25" spans="1:9" s="415" customFormat="1" ht="14" x14ac:dyDescent="0.3">
      <c r="A25" s="493" t="s">
        <v>250</v>
      </c>
      <c r="B25" s="495"/>
      <c r="C25" s="494">
        <v>0.03</v>
      </c>
      <c r="D25" s="490">
        <f>E20</f>
        <v>0</v>
      </c>
      <c r="E25" s="491"/>
      <c r="F25" s="491"/>
      <c r="G25" s="477">
        <f>D25*C25</f>
        <v>0</v>
      </c>
    </row>
    <row r="26" spans="1:9" s="415" customFormat="1" ht="14" x14ac:dyDescent="0.3">
      <c r="A26" s="474" t="s">
        <v>249</v>
      </c>
      <c r="B26" s="461"/>
      <c r="C26" s="496">
        <v>0.04</v>
      </c>
      <c r="D26" s="490">
        <f>E20</f>
        <v>0</v>
      </c>
      <c r="E26" s="491"/>
      <c r="F26" s="491">
        <f>Payroll!AL9</f>
        <v>0</v>
      </c>
      <c r="G26" s="477"/>
    </row>
    <row r="27" spans="1:9" s="415" customFormat="1" thickBot="1" x14ac:dyDescent="0.35">
      <c r="A27" s="459" t="s">
        <v>162</v>
      </c>
      <c r="B27" s="461"/>
      <c r="C27" s="497"/>
      <c r="D27" s="490"/>
      <c r="E27" s="498">
        <f>E20-F26</f>
        <v>0</v>
      </c>
      <c r="F27" s="491"/>
      <c r="G27" s="477"/>
    </row>
    <row r="28" spans="1:9" s="415" customFormat="1" thickBot="1" x14ac:dyDescent="0.35">
      <c r="A28" s="459"/>
      <c r="B28" s="461"/>
      <c r="C28" s="499" t="s">
        <v>165</v>
      </c>
      <c r="D28" s="500"/>
      <c r="E28" s="501"/>
      <c r="F28" s="501">
        <f>SUM(F21:F27)</f>
        <v>0</v>
      </c>
      <c r="G28" s="502">
        <f>SUM(G20:G26)</f>
        <v>0</v>
      </c>
    </row>
    <row r="29" spans="1:9" s="415" customFormat="1" ht="14" x14ac:dyDescent="0.3">
      <c r="A29" s="474" t="s">
        <v>35</v>
      </c>
      <c r="B29" s="461"/>
      <c r="C29" s="503"/>
      <c r="D29" s="490">
        <f>(+Payroll!BC9)/12</f>
        <v>0</v>
      </c>
      <c r="E29" s="504" t="s">
        <v>153</v>
      </c>
      <c r="F29" s="505">
        <f>Payroll!BE9</f>
        <v>0</v>
      </c>
      <c r="G29" s="506"/>
    </row>
    <row r="30" spans="1:9" s="415" customFormat="1" ht="14" x14ac:dyDescent="0.3">
      <c r="A30" s="474" t="s">
        <v>137</v>
      </c>
      <c r="B30" s="461"/>
      <c r="C30" s="507"/>
      <c r="D30" s="461"/>
      <c r="E30" s="504"/>
      <c r="F30" s="581">
        <f>+Payroll!AU9</f>
        <v>0</v>
      </c>
      <c r="G30" s="508"/>
    </row>
    <row r="31" spans="1:9" s="415" customFormat="1" thickBot="1" x14ac:dyDescent="0.35">
      <c r="A31" s="474" t="s">
        <v>183</v>
      </c>
      <c r="B31" s="461"/>
      <c r="C31" s="507"/>
      <c r="D31" s="461"/>
      <c r="E31" s="504"/>
      <c r="F31" s="505">
        <f>+Payroll!BG9</f>
        <v>0</v>
      </c>
      <c r="G31" s="509"/>
    </row>
    <row r="32" spans="1:9" s="415" customFormat="1" thickBot="1" x14ac:dyDescent="0.35">
      <c r="A32" s="474"/>
      <c r="B32" s="461"/>
      <c r="C32" s="499" t="s">
        <v>231</v>
      </c>
      <c r="D32" s="500"/>
      <c r="E32" s="501"/>
      <c r="F32" s="501">
        <f>SUM(F29:F31)</f>
        <v>0</v>
      </c>
      <c r="G32" s="510">
        <f>SUM(G28:G30)</f>
        <v>0</v>
      </c>
    </row>
    <row r="33" spans="1:7" s="416" customFormat="1" ht="16" thickBot="1" x14ac:dyDescent="0.4">
      <c r="A33" s="481" t="s">
        <v>230</v>
      </c>
      <c r="B33" s="511"/>
      <c r="C33" s="511"/>
      <c r="D33" s="512"/>
      <c r="E33" s="513">
        <f>E20-(F32+F28)</f>
        <v>0</v>
      </c>
      <c r="F33" s="486"/>
      <c r="G33" s="514"/>
    </row>
    <row r="34" spans="1:7" ht="15" thickBot="1" x14ac:dyDescent="0.4">
      <c r="A34" s="456"/>
      <c r="B34" s="457"/>
      <c r="C34" s="499" t="s">
        <v>168</v>
      </c>
      <c r="D34" s="500"/>
      <c r="E34" s="515"/>
      <c r="F34" s="515"/>
      <c r="G34" s="516">
        <f>SUM(G33:G33)</f>
        <v>0</v>
      </c>
    </row>
    <row r="35" spans="1:7" s="416" customFormat="1" ht="15.5" x14ac:dyDescent="0.35">
      <c r="A35" s="481" t="s">
        <v>164</v>
      </c>
      <c r="B35" s="511"/>
      <c r="C35" s="511"/>
      <c r="D35" s="512"/>
      <c r="E35" s="513"/>
      <c r="F35" s="486"/>
      <c r="G35" s="487"/>
    </row>
    <row r="36" spans="1:7" ht="6" customHeight="1" x14ac:dyDescent="0.35">
      <c r="A36" s="517"/>
      <c r="B36" s="518"/>
      <c r="C36" s="460"/>
      <c r="D36" s="519"/>
      <c r="E36" s="520"/>
      <c r="F36" s="478"/>
      <c r="G36" s="479"/>
    </row>
    <row r="37" spans="1:7" s="415" customFormat="1" ht="14" x14ac:dyDescent="0.3">
      <c r="A37" s="474" t="s">
        <v>36</v>
      </c>
      <c r="B37" s="461"/>
      <c r="C37" s="497"/>
      <c r="D37" s="519">
        <f>Payroll!BI9</f>
        <v>0</v>
      </c>
      <c r="E37" s="491"/>
      <c r="F37" s="491"/>
      <c r="G37" s="492"/>
    </row>
    <row r="38" spans="1:7" s="415" customFormat="1" thickBot="1" x14ac:dyDescent="0.35">
      <c r="A38" s="474" t="s">
        <v>39</v>
      </c>
      <c r="B38" s="461"/>
      <c r="C38" s="461"/>
      <c r="D38" s="521">
        <f>Payroll!BJ9</f>
        <v>0</v>
      </c>
      <c r="E38" s="491"/>
      <c r="F38" s="491"/>
      <c r="G38" s="492"/>
    </row>
    <row r="39" spans="1:7" s="415" customFormat="1" thickBot="1" x14ac:dyDescent="0.35">
      <c r="A39" s="474"/>
      <c r="B39" s="461"/>
      <c r="C39" s="499" t="s">
        <v>154</v>
      </c>
      <c r="D39" s="500">
        <f>SUM(D36:D38)</f>
        <v>0</v>
      </c>
      <c r="E39" s="501"/>
      <c r="F39" s="501"/>
      <c r="G39" s="522"/>
    </row>
    <row r="40" spans="1:7" s="416" customFormat="1" ht="15.5" x14ac:dyDescent="0.35">
      <c r="A40" s="481" t="s">
        <v>163</v>
      </c>
      <c r="B40" s="482"/>
      <c r="C40" s="482"/>
      <c r="D40" s="512"/>
      <c r="E40" s="485">
        <f>E33+D39</f>
        <v>0</v>
      </c>
      <c r="F40" s="486"/>
      <c r="G40" s="487"/>
    </row>
    <row r="41" spans="1:7" s="415" customFormat="1" thickBot="1" x14ac:dyDescent="0.35">
      <c r="A41" s="474" t="s">
        <v>155</v>
      </c>
      <c r="B41" s="461"/>
      <c r="C41" s="461"/>
      <c r="D41" s="490"/>
      <c r="E41" s="491"/>
      <c r="F41" s="519">
        <f>Payroll!BS9</f>
        <v>0</v>
      </c>
      <c r="G41" s="492"/>
    </row>
    <row r="42" spans="1:7" s="415" customFormat="1" thickBot="1" x14ac:dyDescent="0.35">
      <c r="A42" s="474"/>
      <c r="B42" s="461"/>
      <c r="C42" s="499" t="s">
        <v>156</v>
      </c>
      <c r="D42" s="500"/>
      <c r="E42" s="501"/>
      <c r="F42" s="501">
        <f>SUM(F41:F41)</f>
        <v>0</v>
      </c>
      <c r="G42" s="522"/>
    </row>
    <row r="43" spans="1:7" s="416" customFormat="1" ht="16" thickBot="1" x14ac:dyDescent="0.4">
      <c r="A43" s="523" t="s">
        <v>157</v>
      </c>
      <c r="B43" s="524"/>
      <c r="C43" s="524"/>
      <c r="D43" s="525"/>
      <c r="E43" s="526">
        <f>E40-F42</f>
        <v>0</v>
      </c>
      <c r="F43" s="512"/>
      <c r="G43" s="487"/>
    </row>
    <row r="44" spans="1:7" s="417" customFormat="1" ht="18.5" thickBot="1" x14ac:dyDescent="0.45">
      <c r="A44" s="418" t="s">
        <v>158</v>
      </c>
      <c r="B44" s="419"/>
      <c r="C44" s="419"/>
      <c r="D44" s="420"/>
      <c r="E44" s="421">
        <f>E43</f>
        <v>0</v>
      </c>
      <c r="F44" s="527"/>
      <c r="G44" s="528"/>
    </row>
    <row r="45" spans="1:7" s="415" customFormat="1" ht="17.5" thickBot="1" x14ac:dyDescent="0.65">
      <c r="A45" s="469"/>
      <c r="B45" s="529" t="s">
        <v>170</v>
      </c>
      <c r="C45" s="470"/>
      <c r="D45" s="530"/>
      <c r="E45" s="531"/>
      <c r="F45" s="532"/>
      <c r="G45" s="533">
        <f>E44+G32</f>
        <v>0</v>
      </c>
    </row>
    <row r="46" spans="1:7" ht="20.5" customHeight="1" x14ac:dyDescent="0.6">
      <c r="A46" s="469" t="s">
        <v>254</v>
      </c>
      <c r="B46" s="534"/>
      <c r="C46" s="534"/>
      <c r="D46" s="535"/>
      <c r="E46" s="536"/>
      <c r="F46" s="537"/>
      <c r="G46" s="451"/>
    </row>
    <row r="47" spans="1:7" ht="24.65" customHeight="1" x14ac:dyDescent="0.35">
      <c r="A47" s="456"/>
      <c r="B47" s="538" t="s">
        <v>159</v>
      </c>
      <c r="C47" s="538"/>
      <c r="D47" s="458"/>
      <c r="E47" s="539" t="s">
        <v>160</v>
      </c>
      <c r="F47" s="540"/>
      <c r="G47" s="541"/>
    </row>
    <row r="48" spans="1:7" ht="58.15" customHeight="1" x14ac:dyDescent="0.35">
      <c r="A48" s="542"/>
      <c r="B48" s="81"/>
      <c r="C48" s="543"/>
      <c r="D48" s="81"/>
      <c r="E48" s="81"/>
      <c r="F48" s="81"/>
      <c r="G48" s="544"/>
    </row>
    <row r="49" spans="1:14" ht="19.899999999999999" customHeight="1" x14ac:dyDescent="0.35">
      <c r="A49" s="871"/>
      <c r="B49" s="872"/>
      <c r="C49" s="872"/>
      <c r="D49" s="872"/>
      <c r="E49" s="872"/>
      <c r="F49" s="872"/>
      <c r="G49" s="873"/>
      <c r="I49" s="858" t="s">
        <v>153</v>
      </c>
      <c r="J49" s="858"/>
      <c r="K49" s="858"/>
      <c r="L49" s="858"/>
      <c r="M49" s="858"/>
      <c r="N49" s="858"/>
    </row>
    <row r="50" spans="1:14" ht="3" customHeight="1" x14ac:dyDescent="0.35">
      <c r="A50" s="871"/>
      <c r="B50" s="872"/>
      <c r="C50" s="872"/>
      <c r="D50" s="872"/>
      <c r="E50" s="872"/>
      <c r="F50" s="872"/>
      <c r="G50" s="873"/>
      <c r="I50" s="858"/>
      <c r="J50" s="858"/>
      <c r="K50" s="858"/>
      <c r="L50" s="858"/>
      <c r="M50" s="858"/>
      <c r="N50" s="858"/>
    </row>
    <row r="51" spans="1:14" ht="13.5" customHeight="1" x14ac:dyDescent="0.35">
      <c r="A51" s="871"/>
      <c r="B51" s="872"/>
      <c r="C51" s="872"/>
      <c r="D51" s="872"/>
      <c r="E51" s="872"/>
      <c r="F51" s="872"/>
      <c r="G51" s="873"/>
    </row>
    <row r="52" spans="1:14" ht="6" customHeight="1" x14ac:dyDescent="0.35">
      <c r="A52" s="871"/>
      <c r="B52" s="872"/>
      <c r="C52" s="872"/>
      <c r="D52" s="872"/>
      <c r="E52" s="872"/>
      <c r="F52" s="872"/>
      <c r="G52" s="873"/>
    </row>
    <row r="53" spans="1:14" ht="2.5" customHeight="1" thickBot="1" x14ac:dyDescent="0.4">
      <c r="A53" s="874"/>
      <c r="B53" s="875"/>
      <c r="C53" s="875"/>
      <c r="D53" s="875"/>
      <c r="E53" s="875"/>
      <c r="F53" s="875"/>
      <c r="G53" s="876"/>
    </row>
  </sheetData>
  <mergeCells count="4">
    <mergeCell ref="A1:G1"/>
    <mergeCell ref="I49:N50"/>
    <mergeCell ref="A49:G53"/>
    <mergeCell ref="A4:G4"/>
  </mergeCells>
  <pageMargins left="0.59055118110236227" right="0.59055118110236227" top="0.35433070866141736" bottom="0.35433070866141736" header="0" footer="0"/>
  <pageSetup scale="80" orientation="portrait" r:id="rId1"/>
  <ignoredErrors>
    <ignoredError sqref="G23" formula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0" tint="-4.9989318521683403E-2"/>
  </sheetPr>
  <dimension ref="A1:N52"/>
  <sheetViews>
    <sheetView view="pageLayout" topLeftCell="A37" zoomScaleNormal="100" workbookViewId="0">
      <selection activeCell="A48" sqref="A48:G52"/>
    </sheetView>
  </sheetViews>
  <sheetFormatPr defaultColWidth="10.7265625" defaultRowHeight="14.5" x14ac:dyDescent="0.35"/>
  <cols>
    <col min="1" max="1" width="17.90625" customWidth="1"/>
    <col min="2" max="2" width="13.1796875" customWidth="1"/>
    <col min="3" max="3" width="12.54296875" customWidth="1"/>
    <col min="4" max="4" width="22.90625" customWidth="1"/>
    <col min="5" max="5" width="14.36328125" customWidth="1"/>
    <col min="6" max="6" width="12.26953125" customWidth="1"/>
    <col min="7" max="7" width="12.54296875" customWidth="1"/>
  </cols>
  <sheetData>
    <row r="1" spans="1:7" ht="41.5" customHeight="1" thickBot="1" x14ac:dyDescent="0.5">
      <c r="A1" s="859"/>
      <c r="B1" s="860"/>
      <c r="C1" s="860"/>
      <c r="D1" s="860"/>
      <c r="E1" s="860"/>
      <c r="F1" s="860"/>
      <c r="G1" s="861"/>
    </row>
    <row r="2" spans="1:7" ht="9.75" hidden="1" customHeight="1" x14ac:dyDescent="0.35"/>
    <row r="3" spans="1:7" ht="15" hidden="1" customHeight="1" x14ac:dyDescent="0.35"/>
    <row r="4" spans="1:7" ht="34.5" customHeight="1" x14ac:dyDescent="0.35">
      <c r="A4" s="862" t="s">
        <v>253</v>
      </c>
      <c r="B4" s="863"/>
      <c r="C4" s="863"/>
      <c r="D4" s="863"/>
      <c r="E4" s="863"/>
      <c r="F4" s="863"/>
      <c r="G4" s="864"/>
    </row>
    <row r="5" spans="1:7" ht="6" customHeight="1" x14ac:dyDescent="0.35">
      <c r="A5" s="456"/>
      <c r="B5" s="457"/>
      <c r="C5" s="457"/>
      <c r="D5" s="458"/>
      <c r="E5" s="576"/>
      <c r="F5" s="577"/>
      <c r="G5" s="577"/>
    </row>
    <row r="6" spans="1:7" s="415" customFormat="1" ht="14" x14ac:dyDescent="0.3">
      <c r="A6" s="459" t="s">
        <v>232</v>
      </c>
      <c r="B6" s="460">
        <f>Payroll!B9</f>
        <v>0</v>
      </c>
      <c r="C6" s="461"/>
      <c r="D6" s="462" t="s">
        <v>235</v>
      </c>
      <c r="E6" s="463" t="s">
        <v>224</v>
      </c>
      <c r="F6" s="464" t="s">
        <v>148</v>
      </c>
      <c r="G6" s="464" t="s">
        <v>148</v>
      </c>
    </row>
    <row r="7" spans="1:7" s="415" customFormat="1" ht="14" x14ac:dyDescent="0.3">
      <c r="A7" s="459" t="s">
        <v>233</v>
      </c>
      <c r="B7" s="465">
        <f>Payroll!E9</f>
        <v>0</v>
      </c>
      <c r="C7" s="461"/>
      <c r="D7" s="462" t="s">
        <v>236</v>
      </c>
      <c r="E7" s="463">
        <v>0</v>
      </c>
      <c r="F7" s="464" t="s">
        <v>1</v>
      </c>
      <c r="G7" s="464" t="s">
        <v>149</v>
      </c>
    </row>
    <row r="8" spans="1:7" s="415" customFormat="1" ht="14" x14ac:dyDescent="0.3">
      <c r="A8" s="459" t="s">
        <v>234</v>
      </c>
      <c r="B8" s="466">
        <f>+Payroll!F9</f>
        <v>0</v>
      </c>
      <c r="C8" s="460"/>
      <c r="D8" s="462" t="s">
        <v>173</v>
      </c>
      <c r="E8" s="463">
        <v>0</v>
      </c>
      <c r="F8" s="464"/>
      <c r="G8" s="464"/>
    </row>
    <row r="9" spans="1:7" s="415" customFormat="1" thickBot="1" x14ac:dyDescent="0.35">
      <c r="A9" s="459" t="s">
        <v>228</v>
      </c>
      <c r="B9" s="467"/>
      <c r="C9" s="460"/>
      <c r="D9" s="468" t="s">
        <v>237</v>
      </c>
      <c r="E9" s="463">
        <f>+Payroll!BA9</f>
        <v>1</v>
      </c>
      <c r="F9" s="464"/>
      <c r="G9" s="464"/>
    </row>
    <row r="10" spans="1:7" x14ac:dyDescent="0.35">
      <c r="A10" s="469" t="s">
        <v>150</v>
      </c>
      <c r="B10" s="470"/>
      <c r="C10" s="471">
        <v>26</v>
      </c>
      <c r="D10" s="580">
        <f>930000/26</f>
        <v>35769.230769230766</v>
      </c>
      <c r="E10" s="472">
        <f>C10*D10</f>
        <v>929999.99999999988</v>
      </c>
      <c r="F10" s="472"/>
      <c r="G10" s="473"/>
    </row>
    <row r="11" spans="1:7" x14ac:dyDescent="0.35">
      <c r="A11" s="474" t="str">
        <f>Payroll!$Q$4</f>
        <v>Sursalaire</v>
      </c>
      <c r="B11" s="461"/>
      <c r="C11" s="475"/>
      <c r="D11" s="476"/>
      <c r="E11" s="477">
        <f>Payroll!$Q$17</f>
        <v>0</v>
      </c>
      <c r="F11" s="478"/>
      <c r="G11" s="479"/>
    </row>
    <row r="12" spans="1:7" x14ac:dyDescent="0.35">
      <c r="A12" s="474" t="str">
        <f>Payroll!$R$4</f>
        <v>Forfait Heure supplémentaires </v>
      </c>
      <c r="B12" s="461"/>
      <c r="C12" s="475"/>
      <c r="D12" s="476"/>
      <c r="E12" s="477">
        <f>Payroll!$R$17</f>
        <v>0</v>
      </c>
      <c r="F12" s="478"/>
      <c r="G12" s="479"/>
    </row>
    <row r="13" spans="1:7" x14ac:dyDescent="0.35">
      <c r="A13" s="474" t="str">
        <f>Payroll!$T$4</f>
        <v>Diplôme</v>
      </c>
      <c r="B13" s="461"/>
      <c r="C13" s="475"/>
      <c r="D13" s="480"/>
      <c r="E13" s="477">
        <f>Payroll!$T$17</f>
        <v>0</v>
      </c>
      <c r="F13" s="478"/>
      <c r="G13" s="479"/>
    </row>
    <row r="14" spans="1:7" x14ac:dyDescent="0.35">
      <c r="A14" s="474" t="str">
        <f>Payroll!$U$4</f>
        <v>Langue</v>
      </c>
      <c r="B14" s="461"/>
      <c r="C14" s="475"/>
      <c r="D14" s="480"/>
      <c r="E14" s="477">
        <f>Payroll!$U$17</f>
        <v>0</v>
      </c>
      <c r="F14" s="478"/>
      <c r="G14" s="479"/>
    </row>
    <row r="15" spans="1:7" x14ac:dyDescent="0.35">
      <c r="A15" s="474" t="str">
        <f>Payroll!$V$4</f>
        <v>Responsabilité</v>
      </c>
      <c r="B15" s="461"/>
      <c r="C15" s="475"/>
      <c r="D15" s="480"/>
      <c r="E15" s="477">
        <f>Payroll!$V$17</f>
        <v>0</v>
      </c>
      <c r="F15" s="478"/>
      <c r="G15" s="479"/>
    </row>
    <row r="16" spans="1:7" s="416" customFormat="1" ht="15.5" x14ac:dyDescent="0.35">
      <c r="A16" s="474" t="str">
        <f>Payroll!$W$4</f>
        <v>Risque</v>
      </c>
      <c r="B16" s="461"/>
      <c r="C16" s="475"/>
      <c r="D16" s="480"/>
      <c r="E16" s="477">
        <f>Payroll!$W$17</f>
        <v>0</v>
      </c>
      <c r="F16" s="478"/>
      <c r="G16" s="479"/>
    </row>
    <row r="17" spans="1:7" s="415" customFormat="1" x14ac:dyDescent="0.35">
      <c r="A17" s="474" t="str">
        <f>Payroll!$X$4</f>
        <v>Astreinte</v>
      </c>
      <c r="B17" s="461"/>
      <c r="C17" s="475"/>
      <c r="D17" s="480"/>
      <c r="E17" s="477">
        <f>Payroll!$X$17</f>
        <v>0</v>
      </c>
      <c r="F17" s="478"/>
      <c r="G17" s="479"/>
    </row>
    <row r="18" spans="1:7" s="415" customFormat="1" ht="15" thickBot="1" x14ac:dyDescent="0.4">
      <c r="A18" s="474" t="str">
        <f>Payroll!$AC$4</f>
        <v>Prime de caisse</v>
      </c>
      <c r="B18" s="461"/>
      <c r="C18" s="475"/>
      <c r="D18" s="480"/>
      <c r="E18" s="477">
        <f>Payroll!$AC$17</f>
        <v>0</v>
      </c>
      <c r="F18" s="478"/>
      <c r="G18" s="479"/>
    </row>
    <row r="19" spans="1:7" s="415" customFormat="1" ht="15.5" x14ac:dyDescent="0.35">
      <c r="A19" s="481" t="s">
        <v>151</v>
      </c>
      <c r="B19" s="482"/>
      <c r="C19" s="483"/>
      <c r="D19" s="484"/>
      <c r="E19" s="485">
        <f>SUM(E10:E18)</f>
        <v>929999.99999999988</v>
      </c>
      <c r="F19" s="486"/>
      <c r="G19" s="487"/>
    </row>
    <row r="20" spans="1:7" s="415" customFormat="1" ht="14" x14ac:dyDescent="0.3">
      <c r="A20" s="459" t="s">
        <v>171</v>
      </c>
      <c r="B20" s="461"/>
      <c r="C20" s="488" t="s">
        <v>169</v>
      </c>
      <c r="D20" s="489" t="s">
        <v>13</v>
      </c>
      <c r="E20" s="490"/>
      <c r="F20" s="491"/>
      <c r="G20" s="492"/>
    </row>
    <row r="21" spans="1:7" s="415" customFormat="1" ht="14" x14ac:dyDescent="0.3">
      <c r="A21" s="493" t="s">
        <v>238</v>
      </c>
      <c r="B21" s="461"/>
      <c r="C21" s="494">
        <v>4.4999999999999998E-2</v>
      </c>
      <c r="D21" s="490">
        <f>E19</f>
        <v>929999.99999999988</v>
      </c>
      <c r="E21" s="491"/>
      <c r="F21" s="491"/>
      <c r="G21" s="477">
        <f>D21*C21</f>
        <v>41849.999999999993</v>
      </c>
    </row>
    <row r="22" spans="1:7" s="415" customFormat="1" ht="14" x14ac:dyDescent="0.3">
      <c r="A22" s="474" t="s">
        <v>248</v>
      </c>
      <c r="B22" s="461"/>
      <c r="C22" s="494">
        <v>0.08</v>
      </c>
      <c r="D22" s="490">
        <f>E19</f>
        <v>929999.99999999988</v>
      </c>
      <c r="E22" s="491"/>
      <c r="F22" s="491"/>
      <c r="G22" s="477">
        <f>Payroll!AN17</f>
        <v>0</v>
      </c>
    </row>
    <row r="23" spans="1:7" s="415" customFormat="1" ht="14" x14ac:dyDescent="0.3">
      <c r="A23" s="474" t="s">
        <v>152</v>
      </c>
      <c r="B23" s="461"/>
      <c r="C23" s="494">
        <v>0.12280000000000001</v>
      </c>
      <c r="D23" s="490">
        <f>E19</f>
        <v>929999.99999999988</v>
      </c>
      <c r="E23" s="491"/>
      <c r="F23" s="491"/>
      <c r="G23" s="477">
        <f>Payroll!AN17</f>
        <v>0</v>
      </c>
    </row>
    <row r="24" spans="1:7" s="415" customFormat="1" ht="14" x14ac:dyDescent="0.3">
      <c r="A24" s="493" t="s">
        <v>250</v>
      </c>
      <c r="B24" s="495"/>
      <c r="C24" s="494">
        <v>0.03</v>
      </c>
      <c r="D24" s="490">
        <f>E19</f>
        <v>929999.99999999988</v>
      </c>
      <c r="E24" s="491"/>
      <c r="F24" s="491"/>
      <c r="G24" s="477">
        <f>Payroll!AO17</f>
        <v>0</v>
      </c>
    </row>
    <row r="25" spans="1:7" s="415" customFormat="1" ht="14" x14ac:dyDescent="0.3">
      <c r="A25" s="474" t="s">
        <v>249</v>
      </c>
      <c r="B25" s="461"/>
      <c r="C25" s="496">
        <v>0.04</v>
      </c>
      <c r="D25" s="490">
        <f>E19</f>
        <v>929999.99999999988</v>
      </c>
      <c r="E25" s="491"/>
      <c r="F25" s="491">
        <f>Payroll!AL17</f>
        <v>0</v>
      </c>
      <c r="G25" s="477"/>
    </row>
    <row r="26" spans="1:7" s="415" customFormat="1" thickBot="1" x14ac:dyDescent="0.35">
      <c r="A26" s="459" t="s">
        <v>162</v>
      </c>
      <c r="B26" s="461"/>
      <c r="C26" s="497"/>
      <c r="D26" s="490"/>
      <c r="E26" s="498">
        <f>E19-F25</f>
        <v>929999.99999999988</v>
      </c>
      <c r="F26" s="491"/>
      <c r="G26" s="477"/>
    </row>
    <row r="27" spans="1:7" s="415" customFormat="1" thickBot="1" x14ac:dyDescent="0.35">
      <c r="A27" s="459"/>
      <c r="B27" s="461"/>
      <c r="C27" s="499" t="s">
        <v>165</v>
      </c>
      <c r="D27" s="500"/>
      <c r="E27" s="501"/>
      <c r="F27" s="501">
        <f>SUM(F20:F26)</f>
        <v>0</v>
      </c>
      <c r="G27" s="502">
        <f>SUM(G19:G25)</f>
        <v>41849.999999999993</v>
      </c>
    </row>
    <row r="28" spans="1:7" s="415" customFormat="1" ht="14" x14ac:dyDescent="0.3">
      <c r="A28" s="474" t="s">
        <v>35</v>
      </c>
      <c r="B28" s="461"/>
      <c r="C28" s="503"/>
      <c r="D28" s="490">
        <f>(+Payroll!BC17)/12</f>
        <v>0</v>
      </c>
      <c r="E28" s="504" t="s">
        <v>153</v>
      </c>
      <c r="F28" s="505">
        <f>Payroll!BE17</f>
        <v>0</v>
      </c>
      <c r="G28" s="506"/>
    </row>
    <row r="29" spans="1:7" s="416" customFormat="1" ht="15.5" x14ac:dyDescent="0.35">
      <c r="A29" s="474" t="s">
        <v>137</v>
      </c>
      <c r="B29" s="461"/>
      <c r="C29" s="507"/>
      <c r="D29" s="461"/>
      <c r="E29" s="504"/>
      <c r="F29" s="581">
        <f>+Payroll!AU9</f>
        <v>0</v>
      </c>
      <c r="G29" s="508"/>
    </row>
    <row r="30" spans="1:7" s="416" customFormat="1" ht="16" thickBot="1" x14ac:dyDescent="0.4">
      <c r="A30" s="474" t="s">
        <v>183</v>
      </c>
      <c r="B30" s="461"/>
      <c r="C30" s="507"/>
      <c r="D30" s="461"/>
      <c r="E30" s="504"/>
      <c r="F30" s="505">
        <f>+Payroll!BG17</f>
        <v>0</v>
      </c>
      <c r="G30" s="509"/>
    </row>
    <row r="31" spans="1:7" ht="15" thickBot="1" x14ac:dyDescent="0.4">
      <c r="A31" s="474"/>
      <c r="B31" s="461"/>
      <c r="C31" s="499" t="s">
        <v>231</v>
      </c>
      <c r="D31" s="500"/>
      <c r="E31" s="501"/>
      <c r="F31" s="501">
        <f>SUM(F28:F30)</f>
        <v>0</v>
      </c>
      <c r="G31" s="510">
        <f>SUM(G27:G29)</f>
        <v>41849.999999999993</v>
      </c>
    </row>
    <row r="32" spans="1:7" ht="16" thickBot="1" x14ac:dyDescent="0.4">
      <c r="A32" s="481" t="s">
        <v>230</v>
      </c>
      <c r="B32" s="511"/>
      <c r="C32" s="511"/>
      <c r="D32" s="512"/>
      <c r="E32" s="513">
        <f>E19-(F31+F27)</f>
        <v>929999.99999999988</v>
      </c>
      <c r="F32" s="486"/>
      <c r="G32" s="514"/>
    </row>
    <row r="33" spans="1:14" s="415" customFormat="1" ht="15" thickBot="1" x14ac:dyDescent="0.4">
      <c r="A33" s="456"/>
      <c r="B33" s="457"/>
      <c r="C33" s="499" t="s">
        <v>168</v>
      </c>
      <c r="D33" s="500"/>
      <c r="E33" s="515"/>
      <c r="F33" s="515"/>
      <c r="G33" s="516">
        <f>SUM(G32:G32)</f>
        <v>0</v>
      </c>
    </row>
    <row r="34" spans="1:14" s="415" customFormat="1" ht="15.5" x14ac:dyDescent="0.35">
      <c r="A34" s="481" t="s">
        <v>164</v>
      </c>
      <c r="B34" s="511"/>
      <c r="C34" s="511"/>
      <c r="D34" s="512"/>
      <c r="E34" s="513"/>
      <c r="F34" s="486"/>
      <c r="G34" s="487"/>
    </row>
    <row r="35" spans="1:14" s="415" customFormat="1" x14ac:dyDescent="0.35">
      <c r="A35" s="517"/>
      <c r="B35" s="518"/>
      <c r="C35" s="460"/>
      <c r="D35" s="519"/>
      <c r="E35" s="520"/>
      <c r="F35" s="478"/>
      <c r="G35" s="479"/>
    </row>
    <row r="36" spans="1:14" s="416" customFormat="1" ht="15.5" x14ac:dyDescent="0.35">
      <c r="A36" s="474" t="s">
        <v>36</v>
      </c>
      <c r="B36" s="461"/>
      <c r="C36" s="497"/>
      <c r="D36" s="519">
        <f>Payroll!BI9</f>
        <v>0</v>
      </c>
      <c r="E36" s="491"/>
      <c r="F36" s="491"/>
      <c r="G36" s="492"/>
    </row>
    <row r="37" spans="1:14" s="415" customFormat="1" thickBot="1" x14ac:dyDescent="0.35">
      <c r="A37" s="474" t="s">
        <v>39</v>
      </c>
      <c r="B37" s="461"/>
      <c r="C37" s="461"/>
      <c r="D37" s="521">
        <f>Payroll!BJ9</f>
        <v>0</v>
      </c>
      <c r="E37" s="491"/>
      <c r="F37" s="491"/>
      <c r="G37" s="492"/>
    </row>
    <row r="38" spans="1:14" s="415" customFormat="1" thickBot="1" x14ac:dyDescent="0.35">
      <c r="A38" s="474"/>
      <c r="B38" s="461"/>
      <c r="C38" s="499" t="s">
        <v>154</v>
      </c>
      <c r="D38" s="500">
        <f>SUM(D35:D37)</f>
        <v>0</v>
      </c>
      <c r="E38" s="501"/>
      <c r="F38" s="501"/>
      <c r="G38" s="522"/>
    </row>
    <row r="39" spans="1:14" s="416" customFormat="1" ht="15.5" x14ac:dyDescent="0.35">
      <c r="A39" s="481" t="s">
        <v>163</v>
      </c>
      <c r="B39" s="482"/>
      <c r="C39" s="482"/>
      <c r="D39" s="512"/>
      <c r="E39" s="485">
        <f>E32+D38</f>
        <v>929999.99999999988</v>
      </c>
      <c r="F39" s="486"/>
      <c r="G39" s="487"/>
    </row>
    <row r="40" spans="1:14" s="417" customFormat="1" ht="18.5" thickBot="1" x14ac:dyDescent="0.45">
      <c r="A40" s="474" t="s">
        <v>155</v>
      </c>
      <c r="B40" s="461"/>
      <c r="C40" s="461"/>
      <c r="D40" s="490"/>
      <c r="E40" s="491"/>
      <c r="F40" s="519">
        <f>Payroll!BS9</f>
        <v>0</v>
      </c>
      <c r="G40" s="492"/>
    </row>
    <row r="41" spans="1:14" s="415" customFormat="1" thickBot="1" x14ac:dyDescent="0.35">
      <c r="A41" s="474"/>
      <c r="B41" s="461"/>
      <c r="C41" s="499" t="s">
        <v>156</v>
      </c>
      <c r="D41" s="500"/>
      <c r="E41" s="501"/>
      <c r="F41" s="501">
        <f>SUM(F40:F40)</f>
        <v>0</v>
      </c>
      <c r="G41" s="522"/>
    </row>
    <row r="42" spans="1:14" ht="20.5" customHeight="1" thickBot="1" x14ac:dyDescent="0.4">
      <c r="A42" s="523" t="s">
        <v>157</v>
      </c>
      <c r="B42" s="524"/>
      <c r="C42" s="524"/>
      <c r="D42" s="525"/>
      <c r="E42" s="526">
        <f>E39-F41</f>
        <v>929999.99999999988</v>
      </c>
      <c r="F42" s="512"/>
      <c r="G42" s="487"/>
    </row>
    <row r="43" spans="1:14" ht="24.65" customHeight="1" thickBot="1" x14ac:dyDescent="0.45">
      <c r="A43" s="418" t="s">
        <v>158</v>
      </c>
      <c r="B43" s="419"/>
      <c r="C43" s="419"/>
      <c r="D43" s="420"/>
      <c r="E43" s="421">
        <f>E42</f>
        <v>929999.99999999988</v>
      </c>
      <c r="F43" s="527"/>
      <c r="G43" s="528"/>
    </row>
    <row r="44" spans="1:14" ht="22.5" customHeight="1" thickBot="1" x14ac:dyDescent="0.65">
      <c r="A44" s="469"/>
      <c r="B44" s="529" t="s">
        <v>170</v>
      </c>
      <c r="C44" s="470"/>
      <c r="D44" s="530"/>
      <c r="E44" s="531"/>
      <c r="F44" s="532"/>
      <c r="G44" s="533">
        <f>E43+G31</f>
        <v>971849.99999999988</v>
      </c>
    </row>
    <row r="45" spans="1:14" ht="19.899999999999999" customHeight="1" x14ac:dyDescent="0.6">
      <c r="A45" s="469" t="s">
        <v>254</v>
      </c>
      <c r="B45" s="534"/>
      <c r="C45" s="534"/>
      <c r="D45" s="535"/>
      <c r="E45" s="536"/>
      <c r="F45" s="537"/>
      <c r="G45" s="451"/>
      <c r="I45" s="858" t="s">
        <v>153</v>
      </c>
      <c r="J45" s="858"/>
      <c r="K45" s="858"/>
      <c r="L45" s="858"/>
      <c r="M45" s="858"/>
      <c r="N45" s="858"/>
    </row>
    <row r="46" spans="1:14" ht="19" customHeight="1" x14ac:dyDescent="0.35">
      <c r="A46" s="456"/>
      <c r="B46" s="690" t="s">
        <v>159</v>
      </c>
      <c r="C46" s="690"/>
      <c r="D46" s="691"/>
      <c r="E46" s="692" t="s">
        <v>160</v>
      </c>
      <c r="F46" s="693"/>
      <c r="G46" s="541"/>
      <c r="I46" s="858"/>
      <c r="J46" s="858"/>
      <c r="K46" s="858"/>
      <c r="L46" s="858"/>
      <c r="M46" s="858"/>
      <c r="N46" s="858"/>
    </row>
    <row r="47" spans="1:14" ht="25" customHeight="1" x14ac:dyDescent="0.35">
      <c r="A47" s="542"/>
      <c r="B47" s="81"/>
      <c r="C47" s="543"/>
      <c r="D47" s="81"/>
      <c r="E47" s="81"/>
      <c r="F47" s="81"/>
      <c r="G47" s="544"/>
    </row>
    <row r="48" spans="1:14" ht="6" customHeight="1" x14ac:dyDescent="0.35">
      <c r="A48" s="871"/>
      <c r="B48" s="872"/>
      <c r="C48" s="872"/>
      <c r="D48" s="872"/>
      <c r="E48" s="872"/>
      <c r="F48" s="872"/>
      <c r="G48" s="873"/>
    </row>
    <row r="49" spans="1:7" ht="2.5" customHeight="1" x14ac:dyDescent="0.35">
      <c r="A49" s="871"/>
      <c r="B49" s="872"/>
      <c r="C49" s="872"/>
      <c r="D49" s="872"/>
      <c r="E49" s="872"/>
      <c r="F49" s="872"/>
      <c r="G49" s="873"/>
    </row>
    <row r="50" spans="1:7" x14ac:dyDescent="0.35">
      <c r="A50" s="871"/>
      <c r="B50" s="872"/>
      <c r="C50" s="872"/>
      <c r="D50" s="872"/>
      <c r="E50" s="872"/>
      <c r="F50" s="872"/>
      <c r="G50" s="873"/>
    </row>
    <row r="51" spans="1:7" x14ac:dyDescent="0.35">
      <c r="A51" s="871"/>
      <c r="B51" s="872"/>
      <c r="C51" s="872"/>
      <c r="D51" s="872"/>
      <c r="E51" s="872"/>
      <c r="F51" s="872"/>
      <c r="G51" s="873"/>
    </row>
    <row r="52" spans="1:7" ht="15" thickBot="1" x14ac:dyDescent="0.4">
      <c r="A52" s="874"/>
      <c r="B52" s="875"/>
      <c r="C52" s="875"/>
      <c r="D52" s="875"/>
      <c r="E52" s="875"/>
      <c r="F52" s="875"/>
      <c r="G52" s="876"/>
    </row>
  </sheetData>
  <mergeCells count="4">
    <mergeCell ref="A1:G1"/>
    <mergeCell ref="I45:N46"/>
    <mergeCell ref="A4:G4"/>
    <mergeCell ref="A48:G52"/>
  </mergeCells>
  <pageMargins left="0.25" right="0.25" top="0.75" bottom="0.75" header="0.3" footer="0.3"/>
  <pageSetup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A45822-B4AC-44E8-9A28-8BEA33394722}">
  <dimension ref="A1:N52"/>
  <sheetViews>
    <sheetView view="pageLayout" topLeftCell="A43" zoomScaleNormal="100" workbookViewId="0">
      <selection activeCell="A48" sqref="A48:G52"/>
    </sheetView>
  </sheetViews>
  <sheetFormatPr defaultColWidth="10.7265625" defaultRowHeight="14.5" x14ac:dyDescent="0.35"/>
  <cols>
    <col min="1" max="1" width="17.90625" customWidth="1"/>
    <col min="2" max="2" width="13.1796875" customWidth="1"/>
    <col min="3" max="3" width="12.54296875" customWidth="1"/>
    <col min="4" max="4" width="22.90625" customWidth="1"/>
    <col min="5" max="5" width="14.36328125" customWidth="1"/>
    <col min="6" max="6" width="12.26953125" customWidth="1"/>
    <col min="7" max="7" width="12.54296875" customWidth="1"/>
  </cols>
  <sheetData>
    <row r="1" spans="1:7" ht="41.5" customHeight="1" thickBot="1" x14ac:dyDescent="0.5">
      <c r="A1" s="859"/>
      <c r="B1" s="860"/>
      <c r="C1" s="860"/>
      <c r="D1" s="860"/>
      <c r="E1" s="860"/>
      <c r="F1" s="860"/>
      <c r="G1" s="861"/>
    </row>
    <row r="2" spans="1:7" ht="9.75" hidden="1" customHeight="1" x14ac:dyDescent="0.35"/>
    <row r="3" spans="1:7" ht="15" hidden="1" customHeight="1" x14ac:dyDescent="0.35"/>
    <row r="4" spans="1:7" ht="34.5" customHeight="1" x14ac:dyDescent="0.35">
      <c r="A4" s="862" t="s">
        <v>253</v>
      </c>
      <c r="B4" s="863"/>
      <c r="C4" s="863"/>
      <c r="D4" s="863"/>
      <c r="E4" s="863"/>
      <c r="F4" s="863"/>
      <c r="G4" s="864"/>
    </row>
    <row r="5" spans="1:7" ht="6" customHeight="1" x14ac:dyDescent="0.35">
      <c r="A5" s="456"/>
      <c r="B5" s="457"/>
      <c r="C5" s="457"/>
      <c r="D5" s="458"/>
      <c r="E5" s="576"/>
      <c r="F5" s="577"/>
      <c r="G5" s="577"/>
    </row>
    <row r="6" spans="1:7" s="415" customFormat="1" ht="14" x14ac:dyDescent="0.3">
      <c r="A6" s="459" t="s">
        <v>232</v>
      </c>
      <c r="B6" s="460">
        <f>Payroll!B10</f>
        <v>0</v>
      </c>
      <c r="C6" s="461"/>
      <c r="D6" s="462" t="s">
        <v>235</v>
      </c>
      <c r="E6" s="463" t="s">
        <v>224</v>
      </c>
      <c r="F6" s="464" t="s">
        <v>148</v>
      </c>
      <c r="G6" s="464" t="s">
        <v>148</v>
      </c>
    </row>
    <row r="7" spans="1:7" s="415" customFormat="1" ht="14" x14ac:dyDescent="0.3">
      <c r="A7" s="459" t="s">
        <v>233</v>
      </c>
      <c r="B7" s="465">
        <f>Payroll!E10</f>
        <v>0</v>
      </c>
      <c r="C7" s="461"/>
      <c r="D7" s="462" t="s">
        <v>236</v>
      </c>
      <c r="E7" s="463">
        <v>0</v>
      </c>
      <c r="F7" s="464" t="s">
        <v>1</v>
      </c>
      <c r="G7" s="464" t="s">
        <v>149</v>
      </c>
    </row>
    <row r="8" spans="1:7" s="415" customFormat="1" ht="14" x14ac:dyDescent="0.3">
      <c r="A8" s="459" t="s">
        <v>234</v>
      </c>
      <c r="B8" s="466">
        <f>+Payroll!F10</f>
        <v>0</v>
      </c>
      <c r="C8" s="460"/>
      <c r="D8" s="462" t="s">
        <v>173</v>
      </c>
      <c r="E8" s="463">
        <v>0</v>
      </c>
      <c r="F8" s="464"/>
      <c r="G8" s="464"/>
    </row>
    <row r="9" spans="1:7" s="415" customFormat="1" thickBot="1" x14ac:dyDescent="0.35">
      <c r="A9" s="459" t="s">
        <v>228</v>
      </c>
      <c r="B9" s="467"/>
      <c r="C9" s="460"/>
      <c r="D9" s="468" t="s">
        <v>237</v>
      </c>
      <c r="E9" s="463">
        <f>+Payroll!BA10</f>
        <v>1</v>
      </c>
      <c r="F9" s="464"/>
      <c r="G9" s="464"/>
    </row>
    <row r="10" spans="1:7" x14ac:dyDescent="0.35">
      <c r="A10" s="469" t="s">
        <v>150</v>
      </c>
      <c r="B10" s="470"/>
      <c r="C10" s="471">
        <v>26</v>
      </c>
      <c r="D10" s="580">
        <f>0/26</f>
        <v>0</v>
      </c>
      <c r="E10" s="472">
        <f>C10*D10</f>
        <v>0</v>
      </c>
      <c r="F10" s="472"/>
      <c r="G10" s="473"/>
    </row>
    <row r="11" spans="1:7" x14ac:dyDescent="0.35">
      <c r="A11" s="474" t="str">
        <f>Payroll!$Q$4</f>
        <v>Sursalaire</v>
      </c>
      <c r="B11" s="461"/>
      <c r="C11" s="475"/>
      <c r="D11" s="476"/>
      <c r="E11" s="477">
        <f>Payroll!$Q$18</f>
        <v>0</v>
      </c>
      <c r="F11" s="478"/>
      <c r="G11" s="479"/>
    </row>
    <row r="12" spans="1:7" x14ac:dyDescent="0.35">
      <c r="A12" s="474" t="str">
        <f>Payroll!$R$4</f>
        <v>Forfait Heure supplémentaires </v>
      </c>
      <c r="B12" s="461"/>
      <c r="C12" s="475"/>
      <c r="D12" s="476"/>
      <c r="E12" s="477">
        <f>Payroll!$R$18</f>
        <v>0</v>
      </c>
      <c r="F12" s="478"/>
      <c r="G12" s="479"/>
    </row>
    <row r="13" spans="1:7" x14ac:dyDescent="0.35">
      <c r="A13" s="474" t="str">
        <f>Payroll!$T$4</f>
        <v>Diplôme</v>
      </c>
      <c r="B13" s="461"/>
      <c r="C13" s="475"/>
      <c r="D13" s="480"/>
      <c r="E13" s="477">
        <f>Payroll!$T$18</f>
        <v>0</v>
      </c>
      <c r="F13" s="478"/>
      <c r="G13" s="479"/>
    </row>
    <row r="14" spans="1:7" x14ac:dyDescent="0.35">
      <c r="A14" s="474" t="str">
        <f>Payroll!$U$4</f>
        <v>Langue</v>
      </c>
      <c r="B14" s="461"/>
      <c r="C14" s="475"/>
      <c r="D14" s="480"/>
      <c r="E14" s="477">
        <f>Payroll!$U$18</f>
        <v>0</v>
      </c>
      <c r="F14" s="478"/>
      <c r="G14" s="479"/>
    </row>
    <row r="15" spans="1:7" x14ac:dyDescent="0.35">
      <c r="A15" s="474" t="str">
        <f>Payroll!$V$4</f>
        <v>Responsabilité</v>
      </c>
      <c r="B15" s="461"/>
      <c r="C15" s="475"/>
      <c r="D15" s="480"/>
      <c r="E15" s="477">
        <f>Payroll!$V$18</f>
        <v>0</v>
      </c>
      <c r="F15" s="478"/>
      <c r="G15" s="479"/>
    </row>
    <row r="16" spans="1:7" s="416" customFormat="1" ht="15.5" x14ac:dyDescent="0.35">
      <c r="A16" s="474" t="str">
        <f>Payroll!$W$4</f>
        <v>Risque</v>
      </c>
      <c r="B16" s="461"/>
      <c r="C16" s="475"/>
      <c r="D16" s="480"/>
      <c r="E16" s="477">
        <f>Payroll!$W$18</f>
        <v>0</v>
      </c>
      <c r="F16" s="478"/>
      <c r="G16" s="479"/>
    </row>
    <row r="17" spans="1:7" s="415" customFormat="1" x14ac:dyDescent="0.35">
      <c r="A17" s="474" t="str">
        <f>Payroll!$X$4</f>
        <v>Astreinte</v>
      </c>
      <c r="B17" s="461"/>
      <c r="C17" s="475"/>
      <c r="D17" s="480"/>
      <c r="E17" s="477">
        <f>Payroll!$X$18</f>
        <v>0</v>
      </c>
      <c r="F17" s="478"/>
      <c r="G17" s="479"/>
    </row>
    <row r="18" spans="1:7" s="415" customFormat="1" ht="15" thickBot="1" x14ac:dyDescent="0.4">
      <c r="A18" s="474" t="str">
        <f>Payroll!$AC$4</f>
        <v>Prime de caisse</v>
      </c>
      <c r="B18" s="461"/>
      <c r="C18" s="475"/>
      <c r="D18" s="480"/>
      <c r="E18" s="477">
        <f>Payroll!$AC$18</f>
        <v>0</v>
      </c>
      <c r="F18" s="478"/>
      <c r="G18" s="479"/>
    </row>
    <row r="19" spans="1:7" s="415" customFormat="1" ht="15.5" x14ac:dyDescent="0.35">
      <c r="A19" s="481" t="s">
        <v>151</v>
      </c>
      <c r="B19" s="482"/>
      <c r="C19" s="483"/>
      <c r="D19" s="484"/>
      <c r="E19" s="485">
        <f>SUM(E10:E18)</f>
        <v>0</v>
      </c>
      <c r="F19" s="486"/>
      <c r="G19" s="487"/>
    </row>
    <row r="20" spans="1:7" s="415" customFormat="1" ht="14" x14ac:dyDescent="0.3">
      <c r="A20" s="459" t="s">
        <v>171</v>
      </c>
      <c r="B20" s="461"/>
      <c r="C20" s="488" t="s">
        <v>169</v>
      </c>
      <c r="D20" s="489" t="s">
        <v>13</v>
      </c>
      <c r="E20" s="490"/>
      <c r="F20" s="491"/>
      <c r="G20" s="492"/>
    </row>
    <row r="21" spans="1:7" s="415" customFormat="1" ht="14" x14ac:dyDescent="0.3">
      <c r="A21" s="493" t="s">
        <v>238</v>
      </c>
      <c r="B21" s="461"/>
      <c r="C21" s="494">
        <v>4.4999999999999998E-2</v>
      </c>
      <c r="D21" s="490">
        <f>E19</f>
        <v>0</v>
      </c>
      <c r="E21" s="491"/>
      <c r="F21" s="491"/>
      <c r="G21" s="477">
        <f>D21*C21</f>
        <v>0</v>
      </c>
    </row>
    <row r="22" spans="1:7" s="415" customFormat="1" ht="14" x14ac:dyDescent="0.3">
      <c r="A22" s="474" t="s">
        <v>248</v>
      </c>
      <c r="B22" s="461"/>
      <c r="C22" s="494">
        <v>0.08</v>
      </c>
      <c r="D22" s="490">
        <f>E19</f>
        <v>0</v>
      </c>
      <c r="E22" s="491"/>
      <c r="F22" s="491"/>
      <c r="G22" s="477">
        <f>Payroll!AN17</f>
        <v>0</v>
      </c>
    </row>
    <row r="23" spans="1:7" s="415" customFormat="1" ht="14" x14ac:dyDescent="0.3">
      <c r="A23" s="474" t="s">
        <v>152</v>
      </c>
      <c r="B23" s="461"/>
      <c r="C23" s="494">
        <v>0.12280000000000001</v>
      </c>
      <c r="D23" s="490">
        <f>E19</f>
        <v>0</v>
      </c>
      <c r="E23" s="491"/>
      <c r="F23" s="491"/>
      <c r="G23" s="477">
        <f>Payroll!AN17</f>
        <v>0</v>
      </c>
    </row>
    <row r="24" spans="1:7" s="415" customFormat="1" ht="14" x14ac:dyDescent="0.3">
      <c r="A24" s="493" t="s">
        <v>250</v>
      </c>
      <c r="B24" s="495"/>
      <c r="C24" s="494">
        <v>0.03</v>
      </c>
      <c r="D24" s="490">
        <f>E19</f>
        <v>0</v>
      </c>
      <c r="E24" s="491"/>
      <c r="F24" s="491"/>
      <c r="G24" s="477">
        <f>Payroll!AO17</f>
        <v>0</v>
      </c>
    </row>
    <row r="25" spans="1:7" s="415" customFormat="1" ht="14" x14ac:dyDescent="0.3">
      <c r="A25" s="474" t="s">
        <v>249</v>
      </c>
      <c r="B25" s="461"/>
      <c r="C25" s="496">
        <v>0.04</v>
      </c>
      <c r="D25" s="490">
        <f>E19</f>
        <v>0</v>
      </c>
      <c r="E25" s="491"/>
      <c r="F25" s="491">
        <f>Payroll!AL17</f>
        <v>0</v>
      </c>
      <c r="G25" s="477"/>
    </row>
    <row r="26" spans="1:7" s="415" customFormat="1" thickBot="1" x14ac:dyDescent="0.35">
      <c r="A26" s="459" t="s">
        <v>162</v>
      </c>
      <c r="B26" s="461"/>
      <c r="C26" s="497"/>
      <c r="D26" s="490"/>
      <c r="E26" s="498">
        <f>E19-F25</f>
        <v>0</v>
      </c>
      <c r="F26" s="491"/>
      <c r="G26" s="477"/>
    </row>
    <row r="27" spans="1:7" s="415" customFormat="1" thickBot="1" x14ac:dyDescent="0.35">
      <c r="A27" s="459"/>
      <c r="B27" s="461"/>
      <c r="C27" s="499" t="s">
        <v>165</v>
      </c>
      <c r="D27" s="500"/>
      <c r="E27" s="501"/>
      <c r="F27" s="501">
        <f>SUM(F20:F26)</f>
        <v>0</v>
      </c>
      <c r="G27" s="502">
        <f>SUM(G19:G25)</f>
        <v>0</v>
      </c>
    </row>
    <row r="28" spans="1:7" s="415" customFormat="1" ht="14" x14ac:dyDescent="0.3">
      <c r="A28" s="474" t="s">
        <v>35</v>
      </c>
      <c r="B28" s="461"/>
      <c r="C28" s="503"/>
      <c r="D28" s="490">
        <f>(+Payroll!BC17)/12</f>
        <v>0</v>
      </c>
      <c r="E28" s="504" t="s">
        <v>153</v>
      </c>
      <c r="F28" s="505">
        <f>Payroll!BE17</f>
        <v>0</v>
      </c>
      <c r="G28" s="506"/>
    </row>
    <row r="29" spans="1:7" s="416" customFormat="1" ht="15.5" x14ac:dyDescent="0.35">
      <c r="A29" s="474" t="s">
        <v>137</v>
      </c>
      <c r="B29" s="461"/>
      <c r="C29" s="507"/>
      <c r="D29" s="461"/>
      <c r="E29" s="504"/>
      <c r="F29" s="581">
        <f>+Payroll!AU9</f>
        <v>0</v>
      </c>
      <c r="G29" s="508"/>
    </row>
    <row r="30" spans="1:7" s="416" customFormat="1" ht="16" thickBot="1" x14ac:dyDescent="0.4">
      <c r="A30" s="474" t="s">
        <v>183</v>
      </c>
      <c r="B30" s="461"/>
      <c r="C30" s="507"/>
      <c r="D30" s="461"/>
      <c r="E30" s="504"/>
      <c r="F30" s="505">
        <f>+Payroll!BG17</f>
        <v>0</v>
      </c>
      <c r="G30" s="509"/>
    </row>
    <row r="31" spans="1:7" ht="15" thickBot="1" x14ac:dyDescent="0.4">
      <c r="A31" s="474"/>
      <c r="B31" s="461"/>
      <c r="C31" s="499" t="s">
        <v>231</v>
      </c>
      <c r="D31" s="500"/>
      <c r="E31" s="501"/>
      <c r="F31" s="501">
        <f>SUM(F28:F30)</f>
        <v>0</v>
      </c>
      <c r="G31" s="510">
        <f>SUM(G27:G29)</f>
        <v>0</v>
      </c>
    </row>
    <row r="32" spans="1:7" ht="16" thickBot="1" x14ac:dyDescent="0.4">
      <c r="A32" s="481" t="s">
        <v>230</v>
      </c>
      <c r="B32" s="511"/>
      <c r="C32" s="511"/>
      <c r="D32" s="512"/>
      <c r="E32" s="513">
        <f>E19-(F31+F27)</f>
        <v>0</v>
      </c>
      <c r="F32" s="486"/>
      <c r="G32" s="514"/>
    </row>
    <row r="33" spans="1:14" s="415" customFormat="1" ht="15" thickBot="1" x14ac:dyDescent="0.4">
      <c r="A33" s="456"/>
      <c r="B33" s="457"/>
      <c r="C33" s="499" t="s">
        <v>168</v>
      </c>
      <c r="D33" s="500"/>
      <c r="E33" s="515"/>
      <c r="F33" s="515"/>
      <c r="G33" s="516">
        <f>SUM(G32:G32)</f>
        <v>0</v>
      </c>
    </row>
    <row r="34" spans="1:14" s="415" customFormat="1" ht="15.5" x14ac:dyDescent="0.35">
      <c r="A34" s="481" t="s">
        <v>164</v>
      </c>
      <c r="B34" s="511"/>
      <c r="C34" s="511"/>
      <c r="D34" s="512"/>
      <c r="E34" s="513"/>
      <c r="F34" s="486"/>
      <c r="G34" s="487"/>
    </row>
    <row r="35" spans="1:14" s="415" customFormat="1" x14ac:dyDescent="0.35">
      <c r="A35" s="517"/>
      <c r="B35" s="518"/>
      <c r="C35" s="460"/>
      <c r="D35" s="519"/>
      <c r="E35" s="520"/>
      <c r="F35" s="478"/>
      <c r="G35" s="479"/>
    </row>
    <row r="36" spans="1:14" s="416" customFormat="1" ht="15.5" x14ac:dyDescent="0.35">
      <c r="A36" s="474" t="s">
        <v>36</v>
      </c>
      <c r="B36" s="461"/>
      <c r="C36" s="497"/>
      <c r="D36" s="519">
        <f>Payroll!BI9</f>
        <v>0</v>
      </c>
      <c r="E36" s="491"/>
      <c r="F36" s="491"/>
      <c r="G36" s="492"/>
    </row>
    <row r="37" spans="1:14" s="415" customFormat="1" thickBot="1" x14ac:dyDescent="0.35">
      <c r="A37" s="474" t="s">
        <v>39</v>
      </c>
      <c r="B37" s="461"/>
      <c r="C37" s="461"/>
      <c r="D37" s="521">
        <f>Payroll!BJ9</f>
        <v>0</v>
      </c>
      <c r="E37" s="491"/>
      <c r="F37" s="491"/>
      <c r="G37" s="492"/>
    </row>
    <row r="38" spans="1:14" s="415" customFormat="1" thickBot="1" x14ac:dyDescent="0.35">
      <c r="A38" s="474"/>
      <c r="B38" s="461"/>
      <c r="C38" s="499" t="s">
        <v>154</v>
      </c>
      <c r="D38" s="500">
        <f>SUM(D35:D37)</f>
        <v>0</v>
      </c>
      <c r="E38" s="501"/>
      <c r="F38" s="501"/>
      <c r="G38" s="522"/>
    </row>
    <row r="39" spans="1:14" s="416" customFormat="1" ht="15.5" x14ac:dyDescent="0.35">
      <c r="A39" s="481" t="s">
        <v>163</v>
      </c>
      <c r="B39" s="482"/>
      <c r="C39" s="482"/>
      <c r="D39" s="512"/>
      <c r="E39" s="485">
        <f>E32+D38</f>
        <v>0</v>
      </c>
      <c r="F39" s="486"/>
      <c r="G39" s="487"/>
    </row>
    <row r="40" spans="1:14" s="417" customFormat="1" ht="18.5" thickBot="1" x14ac:dyDescent="0.45">
      <c r="A40" s="474" t="s">
        <v>155</v>
      </c>
      <c r="B40" s="461"/>
      <c r="C40" s="461"/>
      <c r="D40" s="490"/>
      <c r="E40" s="491"/>
      <c r="F40" s="519">
        <f>Payroll!BS9</f>
        <v>0</v>
      </c>
      <c r="G40" s="492"/>
    </row>
    <row r="41" spans="1:14" s="415" customFormat="1" thickBot="1" x14ac:dyDescent="0.35">
      <c r="A41" s="474"/>
      <c r="B41" s="461"/>
      <c r="C41" s="499" t="s">
        <v>156</v>
      </c>
      <c r="D41" s="500"/>
      <c r="E41" s="501"/>
      <c r="F41" s="501">
        <f>SUM(F40:F40)</f>
        <v>0</v>
      </c>
      <c r="G41" s="522"/>
    </row>
    <row r="42" spans="1:14" ht="20.5" customHeight="1" thickBot="1" x14ac:dyDescent="0.4">
      <c r="A42" s="523" t="s">
        <v>157</v>
      </c>
      <c r="B42" s="524"/>
      <c r="C42" s="524"/>
      <c r="D42" s="525"/>
      <c r="E42" s="526">
        <f>E39-F41</f>
        <v>0</v>
      </c>
      <c r="F42" s="512"/>
      <c r="G42" s="487"/>
    </row>
    <row r="43" spans="1:14" ht="24.65" customHeight="1" thickBot="1" x14ac:dyDescent="0.45">
      <c r="A43" s="418" t="s">
        <v>158</v>
      </c>
      <c r="B43" s="419"/>
      <c r="C43" s="419"/>
      <c r="D43" s="420"/>
      <c r="E43" s="421">
        <f>E42</f>
        <v>0</v>
      </c>
      <c r="F43" s="527"/>
      <c r="G43" s="528"/>
    </row>
    <row r="44" spans="1:14" ht="22.5" customHeight="1" thickBot="1" x14ac:dyDescent="0.65">
      <c r="A44" s="469"/>
      <c r="B44" s="529" t="s">
        <v>170</v>
      </c>
      <c r="C44" s="470"/>
      <c r="D44" s="530"/>
      <c r="E44" s="531"/>
      <c r="F44" s="532"/>
      <c r="G44" s="533">
        <f>E43+G31</f>
        <v>0</v>
      </c>
    </row>
    <row r="45" spans="1:14" ht="19.899999999999999" customHeight="1" x14ac:dyDescent="0.6">
      <c r="A45" s="469" t="s">
        <v>254</v>
      </c>
      <c r="B45" s="534"/>
      <c r="C45" s="534"/>
      <c r="D45" s="535"/>
      <c r="E45" s="536"/>
      <c r="F45" s="537"/>
      <c r="G45" s="451"/>
      <c r="I45" s="858" t="s">
        <v>153</v>
      </c>
      <c r="J45" s="858"/>
      <c r="K45" s="858"/>
      <c r="L45" s="858"/>
      <c r="M45" s="858"/>
      <c r="N45" s="858"/>
    </row>
    <row r="46" spans="1:14" ht="19" customHeight="1" x14ac:dyDescent="0.35">
      <c r="A46" s="456"/>
      <c r="B46" s="690" t="s">
        <v>159</v>
      </c>
      <c r="C46" s="690"/>
      <c r="D46" s="691"/>
      <c r="E46" s="692" t="s">
        <v>160</v>
      </c>
      <c r="F46" s="693"/>
      <c r="G46" s="541"/>
      <c r="I46" s="858"/>
      <c r="J46" s="858"/>
      <c r="K46" s="858"/>
      <c r="L46" s="858"/>
      <c r="M46" s="858"/>
      <c r="N46" s="858"/>
    </row>
    <row r="47" spans="1:14" ht="25" customHeight="1" x14ac:dyDescent="0.35">
      <c r="A47" s="542"/>
      <c r="B47" s="81"/>
      <c r="C47" s="543"/>
      <c r="D47" s="81"/>
      <c r="E47" s="81"/>
      <c r="F47" s="81"/>
      <c r="G47" s="544"/>
    </row>
    <row r="48" spans="1:14" ht="6" customHeight="1" x14ac:dyDescent="0.35">
      <c r="A48" s="871"/>
      <c r="B48" s="872"/>
      <c r="C48" s="872"/>
      <c r="D48" s="872"/>
      <c r="E48" s="872"/>
      <c r="F48" s="872"/>
      <c r="G48" s="873"/>
    </row>
    <row r="49" spans="1:7" ht="2.5" customHeight="1" x14ac:dyDescent="0.35">
      <c r="A49" s="871"/>
      <c r="B49" s="872"/>
      <c r="C49" s="872"/>
      <c r="D49" s="872"/>
      <c r="E49" s="872"/>
      <c r="F49" s="872"/>
      <c r="G49" s="873"/>
    </row>
    <row r="50" spans="1:7" x14ac:dyDescent="0.35">
      <c r="A50" s="871"/>
      <c r="B50" s="872"/>
      <c r="C50" s="872"/>
      <c r="D50" s="872"/>
      <c r="E50" s="872"/>
      <c r="F50" s="872"/>
      <c r="G50" s="873"/>
    </row>
    <row r="51" spans="1:7" x14ac:dyDescent="0.35">
      <c r="A51" s="871"/>
      <c r="B51" s="872"/>
      <c r="C51" s="872"/>
      <c r="D51" s="872"/>
      <c r="E51" s="872"/>
      <c r="F51" s="872"/>
      <c r="G51" s="873"/>
    </row>
    <row r="52" spans="1:7" ht="15" thickBot="1" x14ac:dyDescent="0.4">
      <c r="A52" s="874"/>
      <c r="B52" s="875"/>
      <c r="C52" s="875"/>
      <c r="D52" s="875"/>
      <c r="E52" s="875"/>
      <c r="F52" s="875"/>
      <c r="G52" s="876"/>
    </row>
  </sheetData>
  <mergeCells count="4">
    <mergeCell ref="A1:G1"/>
    <mergeCell ref="A4:G4"/>
    <mergeCell ref="I45:N46"/>
    <mergeCell ref="A48:G52"/>
  </mergeCells>
  <pageMargins left="0.7" right="0.7" top="0.75" bottom="0.75" header="0.3" footer="0.3"/>
  <pageSetup scale="8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EA60E7-B63B-4C31-A529-2077E5DBD4C5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5225A5-F06E-4B17-AD4F-C789C39A9939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5E0806-7BE1-4AC6-BAA2-15B6A92B4F4E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730AE7-FB09-4207-9D20-8861ABED4666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DF03B3-7710-4C01-8BAD-0B9794361318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6BB507-849B-4A66-B92D-3526B6434A49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DA018E-3C5C-4118-8D96-FD9022DB9674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786804-FD51-4A3E-8E28-D3AFDA0F0559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6C6982-FB38-4E76-A4AD-E80A99E2ABC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0F7643-8ADF-48BB-87C4-3D572663634F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1402EF-AA34-46F6-839C-2BD1A23F0D6E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28F1A3-EA62-466B-BFA3-ED91612C2519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7D7C84-27F1-4FA0-90DF-EE4661482CD3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FAB2C2-0CBB-46D0-B5DB-D0E28D56A222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756188-6D0C-4743-BAEF-8AE3E9A75A08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AA573B-2567-49AA-9262-B1C3C6E7CFA4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51C2DC-6452-4829-A904-C17224D9A52A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3CF2D5-76AC-45BA-9D25-B068D3A4974B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8B0E56-B047-4AB4-B269-8A22ECAE7332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BE0002-3711-4F4B-84C5-049A97BCF1CC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99DF9F-1E1E-4149-ACA9-9377CA0D4924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49667E-74D2-43B3-924D-CD7AF20BB12D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ECE25C-83A6-4845-9324-481B1BCB55D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5DC594-13DC-4F0D-9D2B-1CFC6721B383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38E9B1-0F25-49C4-B1A3-2DDCA8F19BD4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FE4CF9-0CFD-4831-A6A7-6A34F6FB9976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B1DC60-0A8E-42BF-99C8-D10A9A3AFE26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0026C9-43D5-4912-9FA6-C3EBC5A9258A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CF68E-F228-4140-A4A5-05E36EA62619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E100B4-850C-434A-A7EE-2A649909B92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D08107-DFF9-4A34-8982-4550CFADE427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01960F-E7AA-469E-B4EA-E9EC394F9F74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637BC2-5469-42A0-8BEE-B759B881B801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2DCA72-04F2-4973-AABA-B81DF935F4AC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781310-42DF-4993-83C0-2C655BCEBCD1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CDF6B7-6938-4D04-B678-29886DF84DF3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DB0C6E-D12E-46E8-B5F5-9001D5D3A292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032188-A4B5-4DC9-862D-55EFDF964FA8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569426-8301-4719-AA1C-7BB67F84B20C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39B41B-E6B2-434F-BF27-15ED849214EB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0D550E-69A3-47C9-AF83-37C18A5CB2A7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19BD8-25B5-4F94-8DA2-F0A4B7AAC8A1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F71C69-603E-45A3-8F16-B73484F9A0CF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840B6E-2A3C-4508-8F62-EB95997CEC9B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292C16-0EF2-4787-AC77-B3C2814DA62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C93D9F-42A0-41E1-A6A5-9BF74DAFC7B4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7D61FB-C01A-495D-9EF2-71D979DE2D96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ED4F4F-687B-47B8-BB21-3316262BC05D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588574-F049-4214-A56B-437CF3A64D5D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31B5C2-8ACB-4037-A3CA-03C2A5798A8A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A303E2-1C3A-4888-B389-0DCD8C974604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5FA389-E532-4BDB-B76B-FBA350B708DA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87D532-F326-4052-93E2-A957C10D48EC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C3F6FF-BC49-4AFD-9817-1F7D0AB0D86C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8CB7B7-6A2D-4956-AD99-BE0A8EDAB61F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6C7D67-B1B0-4554-B3FA-DA52FA968757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DA9984-59CF-4929-89DE-6647D3FBB51B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2A0A6E-7718-4776-A133-7DA2424C49CA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AAFB6B-A384-4A07-8925-0CF5D85E1E1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91FDDB-A2D5-4870-9131-F9A2BEFE10EF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BB0BB6-E007-4DA7-ACA1-4128F7754D87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F18095-4080-4DFD-8269-B8353DC3E991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B18F96-30A1-48A9-86EC-CCB1354EA658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8EE337-CDF1-41B1-98E5-FB7C61379DAE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431C52-3933-4D2D-8959-77D3BADC3E59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AA7016-3046-4020-A14D-24AA22ED0CA3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79CF71-EAB0-459B-9F44-50953BE8D3F3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CBB5C-1367-43F7-880F-93445A7EA707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E33CB4-EDA6-4336-8C42-70BB39FDBD4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905CFB-4651-48CB-B2EE-558EDF295046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8B3BF-2149-4021-A098-7DF77B60CDDE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E63367-5DA9-4462-B448-5CB42E0A0D9D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4A9D7B-92B4-4075-A173-09B343C63A7B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6BF8D8-9DA6-4A15-A852-E9C197DF964A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D4B598-AE25-42C1-A194-3FBA6EB76429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A918BC-EC6D-483C-9AD8-B4AA7B960CE3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980633-CD02-4023-8A21-3D599261D95C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2BD03F-B242-4046-BDB2-9D340107ACC3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5CCC59-D401-4DEB-BFAA-98BD78455F4B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91D755-717D-443C-9FD2-4BD46A02A439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39CB68-3777-4511-9E86-0B3AE548AD48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A469F9-C491-4395-ABDE-D4E7C3DAFC22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5FB009-40FB-4BEC-8180-A3815DF0FFB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A1FF30-6750-4CB0-8F64-FC8C4D0DD75E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94FB2A-E8EA-4437-957C-7DD125827DF1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2DB372-17A8-4975-A843-44BA2936C2BF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896DE9-A54A-4038-BD50-C081F87A019D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E9B376-B95C-4BF9-AE61-CCC267513D53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4ED583-2D49-42DD-A027-1CF10FDDC3DE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390CAB-0549-44B4-BE58-C9C621386DFD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8EECB4-F2C1-4727-BE46-3211A8308AC8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61FF15-0A45-4029-8FF7-8889C22175A6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C90C13-10A6-4B76-9758-56FE5C272806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D9E24B-D0B4-471A-9AAC-389E8A889721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933EA8-FC76-47E9-AF60-7F0DDE16ECB1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37A4AD-B9EE-45FE-BF2F-87B4E3F84DD6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8A5C17-B571-49AB-9ED0-0798621A702A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C2821C-D025-45E4-B9BF-44A69A77A472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15DDC0-8191-47EF-8E9A-78EF7A298186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C62846-DEE9-4AE2-ABAE-67F5A4D75EA4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37F588-C13A-4155-A435-88BDCE3F72C9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D08C41-D364-4232-BFF3-A4D230EB4BEB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372303-6971-478B-8AA6-CE4F78817FD4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5F3D4D-8D89-4BBF-900D-F552AF512DD3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D9B540-AA67-4E33-8ADB-3E95FEB43E37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75189E-AAAC-41B2-9F93-A7E676F2F263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6EBF11-170C-49DC-BAFB-549831C13674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601AF4-B6AC-4284-AB58-86259FA66DE6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ADAA93-DAD0-4B78-B42E-07DED4F0D629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11B95A-AF24-4C91-832E-4C14AA751459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6D2335-40FF-4726-B4F2-F4C3D59E4DC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1D6580-4CF3-4D5B-B9A4-4D99742BA17E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C264C8-DF63-46AD-A2CC-2A9F1E83A0A2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839B73-8D74-42B4-9631-F4284E3CDF7A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4611FE-3AAD-4FE6-8D73-25AD14593755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CED526-E380-4A53-9134-679373FB353B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B94B88-E106-4126-8699-612ABB32CCA8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7AA2AA-67B9-4579-8FE8-E8D31768502F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22FA4D-ADAF-4667-BFD0-D0E2DE3D62EE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420BAC-0144-497B-8A11-D91DDD645B16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FEEA84-8792-4CD3-83A0-6C5F88FF758B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B165C6-3D6E-4DED-BEA2-C2DA1156522F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74894F-9CAC-4558-8B36-484E49EDD425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14ED9D-EBAB-4F2A-91F3-080B26D1A80E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9598D1-6B6F-4427-92BB-ADBE05A87CD3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03EAE7-B251-4A29-AB59-17208739144D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1BC07D-AEE0-4FBD-ABD1-A2F89FC81832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773F09-CB1E-437C-BC6C-E27E8F6644ED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C5DE2B-B10F-41EC-87E1-37BD56D9D238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C95855-D8FF-4264-AF1F-D714CA7808CB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C368B4-0E40-443E-BF1C-15731EE01553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2D2A18-A712-4A7C-9D94-ED71CEF78B32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57F2B0-9AD0-44AC-8BBF-81781F7E0409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23C710-C22B-4070-AD8E-F22070B31DA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EF86D9-E73E-4079-9256-BA2B9DF995CA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DF14FD-A0AB-4C8B-A0F1-02689C25E4C1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80A9B5-40DA-4E5C-BBA9-A032CF7CF423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9587A4-BE54-4A79-A3C4-3AA7678D0B61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38ED40-2FCB-4AE6-B128-9A4E40C3CC4A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109E8A-549F-4C0C-8B43-61D6AD626381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36E479-47CD-41EA-B5CC-FBD486C31B64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1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D26304-4548-4D99-8685-44E56B349602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1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25AC54-5826-4F7C-8F0B-E37D5B8DC5E8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1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43030E-30EC-46DD-BE0B-A163A02856C5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1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EE070C-DCCB-4096-B373-13A0E3194E22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1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0BD639-C3CE-4E8F-B45F-7660C5A2E1F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1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0BE08A-CCF9-4337-B85D-28A7B6EF0118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1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207BF2-B51A-493F-B05E-A63EA0635223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1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71EADF-3D56-4A44-B2B6-4C4E75F8B89C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1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15D3A-2538-483C-9F8D-A79E83876FC2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1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098A69-7237-4249-A2BD-7FDA452ECACE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1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1D15CC-769F-4BAD-89A1-68EF6662BED6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1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6346C3-3CE8-43F5-A7A7-EC91061807CB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1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B68BE3-9E71-42D2-91FC-877F1269F17B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1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F9003E-8342-4C03-80CF-99400661C695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1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48F0F9-DB1C-4FBC-B8ED-B9C79024D69E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1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FDD131-5B9C-447B-8141-4DFCDBDE8F48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1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F0DAC4-8E59-48BB-B68F-38E8B2021C65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1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B8FE3F-8FD1-44EF-A81E-F0BC83E5A4CE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1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7535C4-B074-424B-AFBB-6DC8EFA01AB5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1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CB8F36-9BA6-4DB9-8D32-5639FB8FB5AE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1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163EB2-F334-44AD-8BD5-B77B234DC6C1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1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F70277-A9C8-4291-AF1C-3D4F7811173A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1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CAD36A-E88C-4819-926F-A460BF954D8A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1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449CF5-94C3-4A3D-B001-10151EB0D53D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1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CCDF19-9ECD-4919-AD00-85F833B965F4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1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859ABC-E0F7-45E4-BDF0-F0E28C206DDA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1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B17866-36C8-4742-895F-92FE1B685A48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1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B88EBD-0877-4356-91A9-8B53B72B4AA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1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D04B11-B197-486A-AC29-4BE87E580F8A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1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B5C407-5067-4F86-98C4-7A4F80A8021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1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CD68C5-6F29-441A-840A-62CEEA2D2811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1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129F53-17B4-4215-ABF0-CE1AB3C848E5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1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61F712-69B8-4B5B-8D6F-99A531F0798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1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926821-9AFD-4A89-8906-6530F5777A27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1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8C1C2C-08BB-446E-BFBC-42B92FAB7BE9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1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BF5937-A291-49C4-9D55-B57EBF2BF481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1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175AEA-276A-41ED-84DB-6DBE42E76F91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1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8252BA-99BD-4EEB-B0F0-DC18BD96FC0E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1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87BC7D-2C81-4B48-B824-1353CCA50923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1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A5FB10-9066-44B9-89D0-7313D04E364F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1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E611D1-6ACC-40A5-A5E8-09FD0D50C185}">
  <dimension ref="A1"/>
  <sheetViews>
    <sheetView workbookViewId="0">
      <selection activeCell="K14" sqref="K14"/>
    </sheetView>
  </sheetViews>
  <sheetFormatPr defaultRowHeight="14.5" x14ac:dyDescent="0.35"/>
  <sheetData/>
  <pageMargins left="0.7" right="0.7" top="0.75" bottom="0.75" header="0.3" footer="0.3"/>
</worksheet>
</file>

<file path=xl/worksheets/sheet1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00B0F0"/>
  </sheetPr>
  <dimension ref="A1:R290"/>
  <sheetViews>
    <sheetView view="pageBreakPreview" zoomScale="90" zoomScaleNormal="100" zoomScaleSheetLayoutView="90" workbookViewId="0">
      <selection activeCell="R237" sqref="R237"/>
    </sheetView>
  </sheetViews>
  <sheetFormatPr defaultColWidth="11.453125" defaultRowHeight="14.5" x14ac:dyDescent="0.35"/>
  <cols>
    <col min="1" max="1" width="6.7265625" style="327" customWidth="1"/>
    <col min="2" max="2" width="48.54296875" style="327" customWidth="1"/>
    <col min="3" max="3" width="17.90625" style="327" customWidth="1"/>
    <col min="4" max="4" width="16.36328125" style="327" customWidth="1"/>
    <col min="5" max="5" width="24.453125" style="327" customWidth="1"/>
    <col min="6" max="6" width="16.26953125" style="327" customWidth="1"/>
    <col min="7" max="7" width="13.453125" style="327" customWidth="1"/>
    <col min="8" max="8" width="11.7265625" style="327" bestFit="1" customWidth="1"/>
    <col min="9" max="9" width="12.26953125" style="327" customWidth="1"/>
    <col min="10" max="10" width="11.7265625" style="327" bestFit="1" customWidth="1"/>
    <col min="11" max="11" width="15.1796875" style="327" customWidth="1"/>
    <col min="12" max="12" width="18.26953125" style="327" customWidth="1"/>
    <col min="13" max="13" width="18.81640625" style="327" customWidth="1"/>
    <col min="14" max="14" width="18.7265625" style="327" customWidth="1"/>
    <col min="15" max="15" width="16.26953125" style="327" customWidth="1"/>
    <col min="16" max="16" width="21.81640625" style="327" customWidth="1"/>
    <col min="17" max="17" width="17.453125" style="327" customWidth="1"/>
    <col min="18" max="18" width="18.1796875" style="327" customWidth="1"/>
    <col min="19" max="16384" width="11.453125" style="327"/>
  </cols>
  <sheetData>
    <row r="1" spans="1:18" ht="33.65" customHeight="1" x14ac:dyDescent="0.35"/>
    <row r="2" spans="1:18" ht="29.5" customHeight="1" x14ac:dyDescent="0.35">
      <c r="A2" s="694"/>
      <c r="B2" s="694"/>
      <c r="C2" s="694"/>
      <c r="D2" s="694"/>
      <c r="E2" s="694"/>
      <c r="F2" s="694"/>
      <c r="G2" s="694"/>
      <c r="H2" s="694"/>
      <c r="I2" s="694"/>
      <c r="J2" s="694"/>
      <c r="K2" s="694"/>
      <c r="L2" s="694"/>
      <c r="M2" s="694"/>
      <c r="N2" s="694"/>
      <c r="O2" s="694"/>
      <c r="P2" s="694"/>
      <c r="Q2" s="694"/>
      <c r="R2" s="694"/>
    </row>
    <row r="3" spans="1:18" ht="18" x14ac:dyDescent="0.35">
      <c r="A3" s="694"/>
      <c r="B3" s="695"/>
      <c r="C3" s="877" t="s">
        <v>255</v>
      </c>
      <c r="D3" s="877"/>
      <c r="E3" s="877"/>
      <c r="F3" s="877"/>
      <c r="G3" s="877"/>
      <c r="H3" s="877"/>
      <c r="I3" s="877"/>
      <c r="J3" s="877"/>
      <c r="K3" s="877"/>
      <c r="L3" s="694"/>
      <c r="M3" s="694"/>
      <c r="N3" s="694"/>
      <c r="O3" s="694"/>
      <c r="P3" s="694"/>
      <c r="Q3" s="694"/>
      <c r="R3" s="694"/>
    </row>
    <row r="4" spans="1:18" ht="18.5" thickBot="1" x14ac:dyDescent="0.4">
      <c r="A4" s="694"/>
      <c r="B4" s="694"/>
      <c r="C4" s="694"/>
      <c r="D4" s="694"/>
      <c r="E4" s="694"/>
      <c r="F4" s="694"/>
      <c r="G4" s="694"/>
      <c r="H4" s="694"/>
      <c r="I4" s="694"/>
      <c r="J4" s="694"/>
      <c r="K4" s="694"/>
      <c r="L4" s="694"/>
      <c r="M4" s="694"/>
      <c r="N4" s="694"/>
      <c r="O4" s="694"/>
      <c r="P4" s="694"/>
      <c r="Q4" s="694"/>
      <c r="R4" s="694"/>
    </row>
    <row r="5" spans="1:18" ht="18" x14ac:dyDescent="0.35">
      <c r="A5" s="694"/>
      <c r="B5" s="878" t="s">
        <v>9</v>
      </c>
      <c r="C5" s="885" t="s">
        <v>11</v>
      </c>
      <c r="D5" s="887" t="s">
        <v>12</v>
      </c>
      <c r="E5" s="888"/>
      <c r="F5" s="889" t="s">
        <v>166</v>
      </c>
      <c r="G5" s="889" t="s">
        <v>214</v>
      </c>
      <c r="H5" s="696"/>
      <c r="I5" s="887" t="s">
        <v>188</v>
      </c>
      <c r="J5" s="891"/>
      <c r="K5" s="891"/>
      <c r="L5" s="891"/>
      <c r="M5" s="888"/>
      <c r="N5" s="896" t="s">
        <v>227</v>
      </c>
      <c r="O5" s="878" t="s">
        <v>189</v>
      </c>
      <c r="P5" s="892" t="s">
        <v>42</v>
      </c>
      <c r="Q5" s="893"/>
      <c r="R5" s="880" t="s">
        <v>190</v>
      </c>
    </row>
    <row r="6" spans="1:18" ht="18.5" thickBot="1" x14ac:dyDescent="0.4">
      <c r="A6" s="694"/>
      <c r="B6" s="879"/>
      <c r="C6" s="886"/>
      <c r="D6" s="697" t="s">
        <v>226</v>
      </c>
      <c r="E6" s="698" t="s">
        <v>219</v>
      </c>
      <c r="F6" s="890"/>
      <c r="G6" s="890"/>
      <c r="H6" s="699" t="s">
        <v>183</v>
      </c>
      <c r="I6" s="698" t="s">
        <v>36</v>
      </c>
      <c r="J6" s="698" t="s">
        <v>211</v>
      </c>
      <c r="K6" s="698" t="s">
        <v>222</v>
      </c>
      <c r="L6" s="698" t="s">
        <v>38</v>
      </c>
      <c r="M6" s="698" t="s">
        <v>216</v>
      </c>
      <c r="N6" s="897"/>
      <c r="O6" s="879"/>
      <c r="P6" s="700" t="str">
        <f>+Payroll!AQ4</f>
        <v>TUS IMPOT 4,5%</v>
      </c>
      <c r="Q6" s="701" t="str">
        <f>+Payroll!AR4</f>
        <v>TUS CNSS 3%</v>
      </c>
      <c r="R6" s="881"/>
    </row>
    <row r="7" spans="1:18" ht="18.5" thickBot="1" x14ac:dyDescent="0.4">
      <c r="A7" s="547">
        <v>1</v>
      </c>
      <c r="B7" s="702">
        <f>+Payroll!B8</f>
        <v>0</v>
      </c>
      <c r="C7" s="703">
        <f>Payroll!AI8</f>
        <v>0</v>
      </c>
      <c r="D7" s="545">
        <f>IF(C7&gt;1200000,48000,C7*0.04)</f>
        <v>0</v>
      </c>
      <c r="E7" s="703">
        <f>Payroll!AN8+Payroll!AO8</f>
        <v>0</v>
      </c>
      <c r="F7" s="703">
        <f>(C7-D7)*80%</f>
        <v>0</v>
      </c>
      <c r="G7" s="703">
        <f>Payroll!BE8</f>
        <v>0</v>
      </c>
      <c r="H7" s="703">
        <f>Payroll!BG8</f>
        <v>0</v>
      </c>
      <c r="I7" s="704">
        <f>Payroll!BI8</f>
        <v>0</v>
      </c>
      <c r="J7" s="703">
        <f>Payroll!BL8</f>
        <v>0</v>
      </c>
      <c r="K7" s="703">
        <f>Payroll!BO8</f>
        <v>0</v>
      </c>
      <c r="L7" s="705">
        <f>Payroll!BK8</f>
        <v>0</v>
      </c>
      <c r="M7" s="705">
        <f>Payroll!BJ8</f>
        <v>0</v>
      </c>
      <c r="N7" s="705">
        <f>Payroll!BS8</f>
        <v>0</v>
      </c>
      <c r="O7" s="703">
        <f>+C7-D7-G7-H7+I7+J7+K7+M7-N7+L7</f>
        <v>0</v>
      </c>
      <c r="P7" s="706">
        <f>+C7*4.5/100</f>
        <v>0</v>
      </c>
      <c r="Q7" s="707">
        <f>+C7*0.03</f>
        <v>0</v>
      </c>
      <c r="R7" s="741">
        <f>E7+Q7</f>
        <v>0</v>
      </c>
    </row>
    <row r="8" spans="1:18" ht="18.5" thickBot="1" x14ac:dyDescent="0.4">
      <c r="A8" s="547">
        <v>2</v>
      </c>
      <c r="B8" s="702">
        <f>+Payroll!B9</f>
        <v>0</v>
      </c>
      <c r="C8" s="703">
        <f>Payroll!AI9</f>
        <v>0</v>
      </c>
      <c r="D8" s="545">
        <f t="shared" ref="D8:D71" si="0">IF(C8&gt;1200000,48000,C8*0.04)</f>
        <v>0</v>
      </c>
      <c r="E8" s="703">
        <f>Payroll!AN9+Payroll!AO9</f>
        <v>0</v>
      </c>
      <c r="F8" s="703">
        <f t="shared" ref="F8:F71" si="1">(C8-D8)*80%</f>
        <v>0</v>
      </c>
      <c r="G8" s="703">
        <f>Payroll!BE9</f>
        <v>0</v>
      </c>
      <c r="H8" s="703">
        <f>Payroll!BG9</f>
        <v>0</v>
      </c>
      <c r="I8" s="704">
        <f>Payroll!BI9</f>
        <v>0</v>
      </c>
      <c r="J8" s="703">
        <f>Payroll!BL9</f>
        <v>0</v>
      </c>
      <c r="K8" s="703">
        <f>Payroll!BO9</f>
        <v>0</v>
      </c>
      <c r="L8" s="705">
        <f>Payroll!BK9</f>
        <v>0</v>
      </c>
      <c r="M8" s="705">
        <f>Payroll!BJ9</f>
        <v>0</v>
      </c>
      <c r="N8" s="705">
        <f>Payroll!BS9</f>
        <v>0</v>
      </c>
      <c r="O8" s="703">
        <f t="shared" ref="O8:O71" si="2">+C8-D8-G8-H8+I8+J8+K8+M8-N8+L8</f>
        <v>0</v>
      </c>
      <c r="P8" s="706">
        <f t="shared" ref="P8:P71" si="3">+C8*4.5/100</f>
        <v>0</v>
      </c>
      <c r="Q8" s="707">
        <f t="shared" ref="Q8:Q71" si="4">+C8*0.03</f>
        <v>0</v>
      </c>
      <c r="R8" s="741">
        <f t="shared" ref="R8:R71" si="5">E8+Q8</f>
        <v>0</v>
      </c>
    </row>
    <row r="9" spans="1:18" ht="18.5" thickBot="1" x14ac:dyDescent="0.4">
      <c r="A9" s="729">
        <v>3</v>
      </c>
      <c r="B9" s="702">
        <f>+Payroll!B10</f>
        <v>0</v>
      </c>
      <c r="C9" s="703">
        <f>Payroll!AI10</f>
        <v>0</v>
      </c>
      <c r="D9" s="545">
        <f t="shared" si="0"/>
        <v>0</v>
      </c>
      <c r="E9" s="703">
        <f>Payroll!AN10+Payroll!AO10</f>
        <v>0</v>
      </c>
      <c r="F9" s="703">
        <f t="shared" si="1"/>
        <v>0</v>
      </c>
      <c r="G9" s="703">
        <f>Payroll!BE10</f>
        <v>0</v>
      </c>
      <c r="H9" s="703">
        <f>Payroll!BG10</f>
        <v>0</v>
      </c>
      <c r="I9" s="704">
        <f>Payroll!BI10</f>
        <v>0</v>
      </c>
      <c r="J9" s="703">
        <f>Payroll!BL10</f>
        <v>0</v>
      </c>
      <c r="K9" s="703">
        <f>Payroll!BO10</f>
        <v>0</v>
      </c>
      <c r="L9" s="705">
        <f>Payroll!BK10</f>
        <v>0</v>
      </c>
      <c r="M9" s="705">
        <f>Payroll!BJ10</f>
        <v>0</v>
      </c>
      <c r="N9" s="705">
        <f>Payroll!BS10</f>
        <v>0</v>
      </c>
      <c r="O9" s="703">
        <f t="shared" si="2"/>
        <v>0</v>
      </c>
      <c r="P9" s="706">
        <f t="shared" si="3"/>
        <v>0</v>
      </c>
      <c r="Q9" s="707">
        <f t="shared" si="4"/>
        <v>0</v>
      </c>
      <c r="R9" s="741">
        <f t="shared" si="5"/>
        <v>0</v>
      </c>
    </row>
    <row r="10" spans="1:18" ht="18.5" thickBot="1" x14ac:dyDescent="0.4">
      <c r="A10" s="729">
        <v>4</v>
      </c>
      <c r="B10" s="702">
        <f>+Payroll!B11</f>
        <v>0</v>
      </c>
      <c r="C10" s="703">
        <f>Payroll!AI11</f>
        <v>0</v>
      </c>
      <c r="D10" s="545">
        <f t="shared" si="0"/>
        <v>0</v>
      </c>
      <c r="E10" s="703">
        <f>Payroll!AN11+Payroll!AO11</f>
        <v>0</v>
      </c>
      <c r="F10" s="703">
        <f t="shared" si="1"/>
        <v>0</v>
      </c>
      <c r="G10" s="703">
        <f>Payroll!BE11</f>
        <v>0</v>
      </c>
      <c r="H10" s="703">
        <f>Payroll!BG11</f>
        <v>0</v>
      </c>
      <c r="I10" s="704">
        <f>Payroll!BI11</f>
        <v>0</v>
      </c>
      <c r="J10" s="703">
        <f>Payroll!BL11</f>
        <v>0</v>
      </c>
      <c r="K10" s="703">
        <f>Payroll!BO11</f>
        <v>0</v>
      </c>
      <c r="L10" s="705">
        <f>Payroll!BK11</f>
        <v>0</v>
      </c>
      <c r="M10" s="705">
        <f>Payroll!BJ11</f>
        <v>0</v>
      </c>
      <c r="N10" s="705">
        <f>Payroll!BS11</f>
        <v>0</v>
      </c>
      <c r="O10" s="703">
        <f t="shared" si="2"/>
        <v>0</v>
      </c>
      <c r="P10" s="706">
        <f t="shared" si="3"/>
        <v>0</v>
      </c>
      <c r="Q10" s="707">
        <f t="shared" si="4"/>
        <v>0</v>
      </c>
      <c r="R10" s="741">
        <f t="shared" si="5"/>
        <v>0</v>
      </c>
    </row>
    <row r="11" spans="1:18" ht="18.5" thickBot="1" x14ac:dyDescent="0.4">
      <c r="A11" s="729">
        <v>5</v>
      </c>
      <c r="B11" s="702">
        <f>+Payroll!B12</f>
        <v>0</v>
      </c>
      <c r="C11" s="703">
        <f>Payroll!AI12</f>
        <v>0</v>
      </c>
      <c r="D11" s="545">
        <f t="shared" si="0"/>
        <v>0</v>
      </c>
      <c r="E11" s="703">
        <f>Payroll!AN12+Payroll!AO12</f>
        <v>0</v>
      </c>
      <c r="F11" s="703">
        <f t="shared" si="1"/>
        <v>0</v>
      </c>
      <c r="G11" s="703">
        <f>Payroll!BE12</f>
        <v>0</v>
      </c>
      <c r="H11" s="703">
        <f>Payroll!BG12</f>
        <v>0</v>
      </c>
      <c r="I11" s="704">
        <f>Payroll!BI12</f>
        <v>0</v>
      </c>
      <c r="J11" s="703">
        <f>Payroll!BL12</f>
        <v>0</v>
      </c>
      <c r="K11" s="703">
        <f>Payroll!BO12</f>
        <v>0</v>
      </c>
      <c r="L11" s="705">
        <f>Payroll!BK12</f>
        <v>0</v>
      </c>
      <c r="M11" s="705">
        <f>Payroll!BJ12</f>
        <v>0</v>
      </c>
      <c r="N11" s="705">
        <f>Payroll!BS12</f>
        <v>0</v>
      </c>
      <c r="O11" s="703">
        <f t="shared" si="2"/>
        <v>0</v>
      </c>
      <c r="P11" s="706">
        <f t="shared" si="3"/>
        <v>0</v>
      </c>
      <c r="Q11" s="707">
        <f t="shared" si="4"/>
        <v>0</v>
      </c>
      <c r="R11" s="741">
        <f t="shared" si="5"/>
        <v>0</v>
      </c>
    </row>
    <row r="12" spans="1:18" ht="18.5" thickBot="1" x14ac:dyDescent="0.4">
      <c r="A12" s="729">
        <v>6</v>
      </c>
      <c r="B12" s="702">
        <f>+Payroll!B13</f>
        <v>0</v>
      </c>
      <c r="C12" s="703">
        <f>Payroll!AI13</f>
        <v>0</v>
      </c>
      <c r="D12" s="545">
        <f t="shared" si="0"/>
        <v>0</v>
      </c>
      <c r="E12" s="703">
        <f>Payroll!AN13+Payroll!AO13</f>
        <v>0</v>
      </c>
      <c r="F12" s="703">
        <f t="shared" si="1"/>
        <v>0</v>
      </c>
      <c r="G12" s="703">
        <f>Payroll!BE13</f>
        <v>0</v>
      </c>
      <c r="H12" s="703">
        <f>Payroll!BG13</f>
        <v>0</v>
      </c>
      <c r="I12" s="704">
        <f>Payroll!BI13</f>
        <v>0</v>
      </c>
      <c r="J12" s="703">
        <f>Payroll!BL13</f>
        <v>0</v>
      </c>
      <c r="K12" s="703">
        <f>Payroll!BO13</f>
        <v>0</v>
      </c>
      <c r="L12" s="705">
        <f>Payroll!BK13</f>
        <v>0</v>
      </c>
      <c r="M12" s="705">
        <f>Payroll!BJ13</f>
        <v>0</v>
      </c>
      <c r="N12" s="705">
        <f>Payroll!BS13</f>
        <v>0</v>
      </c>
      <c r="O12" s="703">
        <f t="shared" si="2"/>
        <v>0</v>
      </c>
      <c r="P12" s="706">
        <f t="shared" si="3"/>
        <v>0</v>
      </c>
      <c r="Q12" s="707">
        <f t="shared" si="4"/>
        <v>0</v>
      </c>
      <c r="R12" s="741">
        <f t="shared" si="5"/>
        <v>0</v>
      </c>
    </row>
    <row r="13" spans="1:18" ht="18.5" thickBot="1" x14ac:dyDescent="0.4">
      <c r="A13" s="729">
        <v>7</v>
      </c>
      <c r="B13" s="702">
        <f>+Payroll!B14</f>
        <v>0</v>
      </c>
      <c r="C13" s="703">
        <f>Payroll!AI14</f>
        <v>0</v>
      </c>
      <c r="D13" s="545">
        <f t="shared" si="0"/>
        <v>0</v>
      </c>
      <c r="E13" s="703">
        <f>Payroll!AN14+Payroll!AO14</f>
        <v>0</v>
      </c>
      <c r="F13" s="703">
        <f t="shared" si="1"/>
        <v>0</v>
      </c>
      <c r="G13" s="703">
        <f>Payroll!BE14</f>
        <v>0</v>
      </c>
      <c r="H13" s="703">
        <f>Payroll!BG14</f>
        <v>0</v>
      </c>
      <c r="I13" s="704">
        <f>Payroll!BI14</f>
        <v>0</v>
      </c>
      <c r="J13" s="703">
        <f>Payroll!BL14</f>
        <v>0</v>
      </c>
      <c r="K13" s="703">
        <f>Payroll!BO14</f>
        <v>0</v>
      </c>
      <c r="L13" s="705">
        <f>Payroll!BK14</f>
        <v>0</v>
      </c>
      <c r="M13" s="705">
        <f>Payroll!BJ14</f>
        <v>0</v>
      </c>
      <c r="N13" s="705">
        <f>Payroll!BS14</f>
        <v>0</v>
      </c>
      <c r="O13" s="703">
        <f t="shared" si="2"/>
        <v>0</v>
      </c>
      <c r="P13" s="706">
        <f t="shared" si="3"/>
        <v>0</v>
      </c>
      <c r="Q13" s="707">
        <f t="shared" si="4"/>
        <v>0</v>
      </c>
      <c r="R13" s="741">
        <f t="shared" si="5"/>
        <v>0</v>
      </c>
    </row>
    <row r="14" spans="1:18" ht="18.5" thickBot="1" x14ac:dyDescent="0.4">
      <c r="A14" s="729">
        <v>8</v>
      </c>
      <c r="B14" s="702">
        <f>+Payroll!B15</f>
        <v>0</v>
      </c>
      <c r="C14" s="703">
        <f>Payroll!AI15</f>
        <v>0</v>
      </c>
      <c r="D14" s="545">
        <f t="shared" si="0"/>
        <v>0</v>
      </c>
      <c r="E14" s="703">
        <f>Payroll!AN15+Payroll!AO15</f>
        <v>0</v>
      </c>
      <c r="F14" s="703">
        <f t="shared" si="1"/>
        <v>0</v>
      </c>
      <c r="G14" s="703">
        <f>Payroll!BE15</f>
        <v>0</v>
      </c>
      <c r="H14" s="703">
        <f>Payroll!BG15</f>
        <v>0</v>
      </c>
      <c r="I14" s="704">
        <f>Payroll!BI15</f>
        <v>0</v>
      </c>
      <c r="J14" s="703">
        <f>Payroll!BL15</f>
        <v>0</v>
      </c>
      <c r="K14" s="703">
        <f>Payroll!BO15</f>
        <v>0</v>
      </c>
      <c r="L14" s="705">
        <f>Payroll!BK15</f>
        <v>0</v>
      </c>
      <c r="M14" s="705">
        <f>Payroll!BJ15</f>
        <v>0</v>
      </c>
      <c r="N14" s="705">
        <f>Payroll!BS15</f>
        <v>0</v>
      </c>
      <c r="O14" s="703">
        <f t="shared" si="2"/>
        <v>0</v>
      </c>
      <c r="P14" s="706">
        <f t="shared" si="3"/>
        <v>0</v>
      </c>
      <c r="Q14" s="707">
        <f t="shared" si="4"/>
        <v>0</v>
      </c>
      <c r="R14" s="741">
        <f t="shared" si="5"/>
        <v>0</v>
      </c>
    </row>
    <row r="15" spans="1:18" ht="18.5" thickBot="1" x14ac:dyDescent="0.4">
      <c r="A15" s="729">
        <v>9</v>
      </c>
      <c r="B15" s="702">
        <f>+Payroll!B16</f>
        <v>0</v>
      </c>
      <c r="C15" s="703">
        <f>Payroll!AI16</f>
        <v>0</v>
      </c>
      <c r="D15" s="545">
        <f t="shared" si="0"/>
        <v>0</v>
      </c>
      <c r="E15" s="703">
        <f>Payroll!AN16+Payroll!AO16</f>
        <v>0</v>
      </c>
      <c r="F15" s="703">
        <f t="shared" si="1"/>
        <v>0</v>
      </c>
      <c r="G15" s="703">
        <f>Payroll!BE16</f>
        <v>0</v>
      </c>
      <c r="H15" s="703">
        <f>Payroll!BG16</f>
        <v>0</v>
      </c>
      <c r="I15" s="704">
        <f>Payroll!BI16</f>
        <v>0</v>
      </c>
      <c r="J15" s="703">
        <f>Payroll!BL16</f>
        <v>0</v>
      </c>
      <c r="K15" s="703">
        <f>Payroll!BO16</f>
        <v>0</v>
      </c>
      <c r="L15" s="705">
        <f>Payroll!BK16</f>
        <v>0</v>
      </c>
      <c r="M15" s="705">
        <f>Payroll!BJ16</f>
        <v>0</v>
      </c>
      <c r="N15" s="705">
        <f>Payroll!BS16</f>
        <v>0</v>
      </c>
      <c r="O15" s="703">
        <f t="shared" si="2"/>
        <v>0</v>
      </c>
      <c r="P15" s="706">
        <f t="shared" si="3"/>
        <v>0</v>
      </c>
      <c r="Q15" s="707">
        <f t="shared" si="4"/>
        <v>0</v>
      </c>
      <c r="R15" s="741">
        <f t="shared" si="5"/>
        <v>0</v>
      </c>
    </row>
    <row r="16" spans="1:18" ht="18.5" thickBot="1" x14ac:dyDescent="0.4">
      <c r="A16" s="729">
        <v>10</v>
      </c>
      <c r="B16" s="702">
        <f>+Payroll!B17</f>
        <v>0</v>
      </c>
      <c r="C16" s="703">
        <f>Payroll!AI17</f>
        <v>0</v>
      </c>
      <c r="D16" s="545">
        <f t="shared" si="0"/>
        <v>0</v>
      </c>
      <c r="E16" s="703">
        <f>Payroll!AN17+Payroll!AO17</f>
        <v>0</v>
      </c>
      <c r="F16" s="703">
        <f t="shared" si="1"/>
        <v>0</v>
      </c>
      <c r="G16" s="703">
        <f>Payroll!BE17</f>
        <v>0</v>
      </c>
      <c r="H16" s="703">
        <f>Payroll!BG17</f>
        <v>0</v>
      </c>
      <c r="I16" s="704">
        <f>Payroll!BI17</f>
        <v>0</v>
      </c>
      <c r="J16" s="703">
        <f>Payroll!BL17</f>
        <v>0</v>
      </c>
      <c r="K16" s="703">
        <f>Payroll!BO17</f>
        <v>0</v>
      </c>
      <c r="L16" s="705">
        <f>Payroll!BK17</f>
        <v>0</v>
      </c>
      <c r="M16" s="705">
        <f>Payroll!BJ17</f>
        <v>0</v>
      </c>
      <c r="N16" s="705">
        <f>Payroll!BS17</f>
        <v>0</v>
      </c>
      <c r="O16" s="703">
        <f t="shared" si="2"/>
        <v>0</v>
      </c>
      <c r="P16" s="706">
        <f t="shared" si="3"/>
        <v>0</v>
      </c>
      <c r="Q16" s="707">
        <f t="shared" si="4"/>
        <v>0</v>
      </c>
      <c r="R16" s="741">
        <f t="shared" si="5"/>
        <v>0</v>
      </c>
    </row>
    <row r="17" spans="1:18" ht="18.5" thickBot="1" x14ac:dyDescent="0.4">
      <c r="A17" s="547">
        <v>11</v>
      </c>
      <c r="B17" s="702">
        <f>+Payroll!B18</f>
        <v>0</v>
      </c>
      <c r="C17" s="703">
        <f>Payroll!AI18</f>
        <v>0</v>
      </c>
      <c r="D17" s="545">
        <f t="shared" si="0"/>
        <v>0</v>
      </c>
      <c r="E17" s="703">
        <f>Payroll!AN18+Payroll!AO18</f>
        <v>0</v>
      </c>
      <c r="F17" s="703">
        <f t="shared" si="1"/>
        <v>0</v>
      </c>
      <c r="G17" s="703">
        <f>Payroll!BE18</f>
        <v>0</v>
      </c>
      <c r="H17" s="703">
        <f>Payroll!BG18</f>
        <v>0</v>
      </c>
      <c r="I17" s="704">
        <f>Payroll!BI18</f>
        <v>0</v>
      </c>
      <c r="J17" s="703">
        <f>Payroll!BL18</f>
        <v>0</v>
      </c>
      <c r="K17" s="703">
        <f>Payroll!BO18</f>
        <v>0</v>
      </c>
      <c r="L17" s="705">
        <f>Payroll!BK18</f>
        <v>0</v>
      </c>
      <c r="M17" s="705">
        <f>Payroll!BJ18</f>
        <v>0</v>
      </c>
      <c r="N17" s="705">
        <f>Payroll!BS18</f>
        <v>0</v>
      </c>
      <c r="O17" s="703">
        <f t="shared" si="2"/>
        <v>0</v>
      </c>
      <c r="P17" s="706">
        <f t="shared" si="3"/>
        <v>0</v>
      </c>
      <c r="Q17" s="707">
        <f t="shared" si="4"/>
        <v>0</v>
      </c>
      <c r="R17" s="741">
        <f t="shared" si="5"/>
        <v>0</v>
      </c>
    </row>
    <row r="18" spans="1:18" ht="18.5" thickBot="1" x14ac:dyDescent="0.4">
      <c r="A18" s="547">
        <v>12</v>
      </c>
      <c r="B18" s="702">
        <f>+Payroll!B19</f>
        <v>0</v>
      </c>
      <c r="C18" s="703">
        <f>Payroll!AI19</f>
        <v>0</v>
      </c>
      <c r="D18" s="545">
        <f t="shared" si="0"/>
        <v>0</v>
      </c>
      <c r="E18" s="703">
        <f>Payroll!AN19+Payroll!AO19</f>
        <v>0</v>
      </c>
      <c r="F18" s="703">
        <f t="shared" si="1"/>
        <v>0</v>
      </c>
      <c r="G18" s="703">
        <f>Payroll!BE19</f>
        <v>0</v>
      </c>
      <c r="H18" s="703">
        <f>Payroll!BG19</f>
        <v>0</v>
      </c>
      <c r="I18" s="704">
        <f>Payroll!BI19</f>
        <v>0</v>
      </c>
      <c r="J18" s="703">
        <f>Payroll!BL19</f>
        <v>0</v>
      </c>
      <c r="K18" s="703">
        <f>Payroll!BO19</f>
        <v>0</v>
      </c>
      <c r="L18" s="705">
        <f>Payroll!BK19</f>
        <v>0</v>
      </c>
      <c r="M18" s="705">
        <f>Payroll!BJ19</f>
        <v>0</v>
      </c>
      <c r="N18" s="705">
        <f>Payroll!BS19</f>
        <v>0</v>
      </c>
      <c r="O18" s="703">
        <f t="shared" si="2"/>
        <v>0</v>
      </c>
      <c r="P18" s="706">
        <f t="shared" si="3"/>
        <v>0</v>
      </c>
      <c r="Q18" s="707">
        <f t="shared" si="4"/>
        <v>0</v>
      </c>
      <c r="R18" s="741">
        <f t="shared" si="5"/>
        <v>0</v>
      </c>
    </row>
    <row r="19" spans="1:18" ht="18.5" thickBot="1" x14ac:dyDescent="0.4">
      <c r="A19" s="729">
        <v>13</v>
      </c>
      <c r="B19" s="702">
        <f>+Payroll!B20</f>
        <v>0</v>
      </c>
      <c r="C19" s="703">
        <f>Payroll!AI20</f>
        <v>0</v>
      </c>
      <c r="D19" s="545">
        <f t="shared" si="0"/>
        <v>0</v>
      </c>
      <c r="E19" s="703">
        <f>Payroll!AN20+Payroll!AO20</f>
        <v>0</v>
      </c>
      <c r="F19" s="703">
        <f t="shared" si="1"/>
        <v>0</v>
      </c>
      <c r="G19" s="703">
        <f>Payroll!BE20</f>
        <v>0</v>
      </c>
      <c r="H19" s="703">
        <f>Payroll!BG20</f>
        <v>0</v>
      </c>
      <c r="I19" s="704">
        <f>Payroll!BI20</f>
        <v>0</v>
      </c>
      <c r="J19" s="703">
        <f>Payroll!BL20</f>
        <v>0</v>
      </c>
      <c r="K19" s="703">
        <f>Payroll!BO20</f>
        <v>0</v>
      </c>
      <c r="L19" s="705">
        <f>Payroll!BK20</f>
        <v>0</v>
      </c>
      <c r="M19" s="705">
        <f>Payroll!BJ20</f>
        <v>0</v>
      </c>
      <c r="N19" s="705">
        <f>Payroll!BS20</f>
        <v>0</v>
      </c>
      <c r="O19" s="703">
        <f t="shared" si="2"/>
        <v>0</v>
      </c>
      <c r="P19" s="706">
        <f t="shared" si="3"/>
        <v>0</v>
      </c>
      <c r="Q19" s="707">
        <f t="shared" si="4"/>
        <v>0</v>
      </c>
      <c r="R19" s="741">
        <f t="shared" si="5"/>
        <v>0</v>
      </c>
    </row>
    <row r="20" spans="1:18" ht="18.5" thickBot="1" x14ac:dyDescent="0.4">
      <c r="A20" s="729">
        <v>14</v>
      </c>
      <c r="B20" s="702">
        <f>+Payroll!B21</f>
        <v>0</v>
      </c>
      <c r="C20" s="703">
        <f>Payroll!AI21</f>
        <v>0</v>
      </c>
      <c r="D20" s="545">
        <f t="shared" si="0"/>
        <v>0</v>
      </c>
      <c r="E20" s="703">
        <f>Payroll!AN21+Payroll!AO21</f>
        <v>0</v>
      </c>
      <c r="F20" s="703">
        <f t="shared" si="1"/>
        <v>0</v>
      </c>
      <c r="G20" s="703">
        <f>Payroll!BE21</f>
        <v>0</v>
      </c>
      <c r="H20" s="703">
        <f>Payroll!BG21</f>
        <v>0</v>
      </c>
      <c r="I20" s="704">
        <f>Payroll!BI21</f>
        <v>0</v>
      </c>
      <c r="J20" s="703">
        <f>Payroll!BL21</f>
        <v>0</v>
      </c>
      <c r="K20" s="703">
        <f>Payroll!BO21</f>
        <v>0</v>
      </c>
      <c r="L20" s="705">
        <f>Payroll!BK21</f>
        <v>0</v>
      </c>
      <c r="M20" s="705">
        <f>Payroll!BJ21</f>
        <v>0</v>
      </c>
      <c r="N20" s="705">
        <f>Payroll!BS21</f>
        <v>0</v>
      </c>
      <c r="O20" s="703">
        <f t="shared" si="2"/>
        <v>0</v>
      </c>
      <c r="P20" s="706">
        <f t="shared" si="3"/>
        <v>0</v>
      </c>
      <c r="Q20" s="707">
        <f t="shared" si="4"/>
        <v>0</v>
      </c>
      <c r="R20" s="741">
        <f t="shared" si="5"/>
        <v>0</v>
      </c>
    </row>
    <row r="21" spans="1:18" ht="18.5" thickBot="1" x14ac:dyDescent="0.4">
      <c r="A21" s="729">
        <v>15</v>
      </c>
      <c r="B21" s="702">
        <f>+Payroll!B22</f>
        <v>0</v>
      </c>
      <c r="C21" s="703">
        <f>Payroll!AI22</f>
        <v>0</v>
      </c>
      <c r="D21" s="545">
        <f t="shared" si="0"/>
        <v>0</v>
      </c>
      <c r="E21" s="703">
        <f>Payroll!AN22+Payroll!AO22</f>
        <v>0</v>
      </c>
      <c r="F21" s="703">
        <f t="shared" si="1"/>
        <v>0</v>
      </c>
      <c r="G21" s="703">
        <f>Payroll!BE22</f>
        <v>0</v>
      </c>
      <c r="H21" s="703">
        <f>Payroll!BG22</f>
        <v>0</v>
      </c>
      <c r="I21" s="704">
        <f>Payroll!BI22</f>
        <v>0</v>
      </c>
      <c r="J21" s="703">
        <f>Payroll!BL22</f>
        <v>0</v>
      </c>
      <c r="K21" s="703">
        <f>Payroll!BO22</f>
        <v>0</v>
      </c>
      <c r="L21" s="705">
        <f>Payroll!BK22</f>
        <v>0</v>
      </c>
      <c r="M21" s="705">
        <f>Payroll!BJ22</f>
        <v>0</v>
      </c>
      <c r="N21" s="705">
        <f>Payroll!BS22</f>
        <v>0</v>
      </c>
      <c r="O21" s="703">
        <f t="shared" si="2"/>
        <v>0</v>
      </c>
      <c r="P21" s="706">
        <f t="shared" si="3"/>
        <v>0</v>
      </c>
      <c r="Q21" s="707">
        <f t="shared" si="4"/>
        <v>0</v>
      </c>
      <c r="R21" s="741">
        <f t="shared" si="5"/>
        <v>0</v>
      </c>
    </row>
    <row r="22" spans="1:18" ht="18.5" thickBot="1" x14ac:dyDescent="0.4">
      <c r="A22" s="729">
        <v>16</v>
      </c>
      <c r="B22" s="702">
        <f>+Payroll!B23</f>
        <v>0</v>
      </c>
      <c r="C22" s="703">
        <f>Payroll!AI23</f>
        <v>0</v>
      </c>
      <c r="D22" s="545">
        <f t="shared" si="0"/>
        <v>0</v>
      </c>
      <c r="E22" s="703">
        <f>Payroll!AN23+Payroll!AO23</f>
        <v>0</v>
      </c>
      <c r="F22" s="703">
        <f t="shared" si="1"/>
        <v>0</v>
      </c>
      <c r="G22" s="703">
        <f>Payroll!BE23</f>
        <v>0</v>
      </c>
      <c r="H22" s="703">
        <f>Payroll!BG23</f>
        <v>0</v>
      </c>
      <c r="I22" s="704">
        <f>Payroll!BI23</f>
        <v>0</v>
      </c>
      <c r="J22" s="703">
        <f>Payroll!BL23</f>
        <v>0</v>
      </c>
      <c r="K22" s="703">
        <f>Payroll!BO23</f>
        <v>0</v>
      </c>
      <c r="L22" s="705">
        <f>Payroll!BK23</f>
        <v>0</v>
      </c>
      <c r="M22" s="705">
        <f>Payroll!BJ23</f>
        <v>0</v>
      </c>
      <c r="N22" s="705">
        <f>Payroll!BS23</f>
        <v>0</v>
      </c>
      <c r="O22" s="703">
        <f t="shared" si="2"/>
        <v>0</v>
      </c>
      <c r="P22" s="706">
        <f t="shared" si="3"/>
        <v>0</v>
      </c>
      <c r="Q22" s="707">
        <f t="shared" si="4"/>
        <v>0</v>
      </c>
      <c r="R22" s="741">
        <f t="shared" si="5"/>
        <v>0</v>
      </c>
    </row>
    <row r="23" spans="1:18" ht="18.5" thickBot="1" x14ac:dyDescent="0.4">
      <c r="A23" s="729">
        <v>17</v>
      </c>
      <c r="B23" s="702">
        <f>+Payroll!B24</f>
        <v>0</v>
      </c>
      <c r="C23" s="703">
        <f>Payroll!AI24</f>
        <v>0</v>
      </c>
      <c r="D23" s="545">
        <f t="shared" si="0"/>
        <v>0</v>
      </c>
      <c r="E23" s="703">
        <f>Payroll!AN24+Payroll!AO24</f>
        <v>0</v>
      </c>
      <c r="F23" s="703">
        <f t="shared" si="1"/>
        <v>0</v>
      </c>
      <c r="G23" s="703">
        <f>Payroll!BE24</f>
        <v>0</v>
      </c>
      <c r="H23" s="703">
        <f>Payroll!BG24</f>
        <v>0</v>
      </c>
      <c r="I23" s="704">
        <f>Payroll!BI24</f>
        <v>0</v>
      </c>
      <c r="J23" s="703">
        <f>Payroll!BL24</f>
        <v>0</v>
      </c>
      <c r="K23" s="703">
        <f>Payroll!BO24</f>
        <v>0</v>
      </c>
      <c r="L23" s="705">
        <f>Payroll!BK24</f>
        <v>0</v>
      </c>
      <c r="M23" s="705">
        <f>Payroll!BJ24</f>
        <v>0</v>
      </c>
      <c r="N23" s="705">
        <f>Payroll!BS24</f>
        <v>0</v>
      </c>
      <c r="O23" s="703">
        <f t="shared" si="2"/>
        <v>0</v>
      </c>
      <c r="P23" s="706">
        <f t="shared" si="3"/>
        <v>0</v>
      </c>
      <c r="Q23" s="707">
        <f t="shared" si="4"/>
        <v>0</v>
      </c>
      <c r="R23" s="741">
        <f t="shared" si="5"/>
        <v>0</v>
      </c>
    </row>
    <row r="24" spans="1:18" ht="18.5" thickBot="1" x14ac:dyDescent="0.4">
      <c r="A24" s="729">
        <v>18</v>
      </c>
      <c r="B24" s="702">
        <f>+Payroll!B25</f>
        <v>0</v>
      </c>
      <c r="C24" s="703">
        <f>Payroll!AI25</f>
        <v>0</v>
      </c>
      <c r="D24" s="545">
        <f t="shared" si="0"/>
        <v>0</v>
      </c>
      <c r="E24" s="703">
        <f>Payroll!AN25+Payroll!AO25</f>
        <v>0</v>
      </c>
      <c r="F24" s="703">
        <f t="shared" si="1"/>
        <v>0</v>
      </c>
      <c r="G24" s="703">
        <f>Payroll!BE25</f>
        <v>0</v>
      </c>
      <c r="H24" s="703">
        <f>Payroll!BG25</f>
        <v>0</v>
      </c>
      <c r="I24" s="704">
        <f>Payroll!BI25</f>
        <v>0</v>
      </c>
      <c r="J24" s="703">
        <f>Payroll!BL25</f>
        <v>0</v>
      </c>
      <c r="K24" s="703">
        <f>Payroll!BO25</f>
        <v>0</v>
      </c>
      <c r="L24" s="705">
        <f>Payroll!BK25</f>
        <v>0</v>
      </c>
      <c r="M24" s="705">
        <f>Payroll!BJ25</f>
        <v>0</v>
      </c>
      <c r="N24" s="705">
        <f>Payroll!BS25</f>
        <v>0</v>
      </c>
      <c r="O24" s="703">
        <f t="shared" si="2"/>
        <v>0</v>
      </c>
      <c r="P24" s="706">
        <f t="shared" si="3"/>
        <v>0</v>
      </c>
      <c r="Q24" s="707">
        <f t="shared" si="4"/>
        <v>0</v>
      </c>
      <c r="R24" s="741">
        <f t="shared" si="5"/>
        <v>0</v>
      </c>
    </row>
    <row r="25" spans="1:18" ht="18.5" thickBot="1" x14ac:dyDescent="0.4">
      <c r="A25" s="729">
        <v>19</v>
      </c>
      <c r="B25" s="702">
        <f>+Payroll!B26</f>
        <v>0</v>
      </c>
      <c r="C25" s="703">
        <f>Payroll!AI26</f>
        <v>0</v>
      </c>
      <c r="D25" s="545">
        <f t="shared" si="0"/>
        <v>0</v>
      </c>
      <c r="E25" s="703">
        <f>Payroll!AN26+Payroll!AO26</f>
        <v>0</v>
      </c>
      <c r="F25" s="703">
        <f t="shared" si="1"/>
        <v>0</v>
      </c>
      <c r="G25" s="703">
        <f>Payroll!BE26</f>
        <v>0</v>
      </c>
      <c r="H25" s="703">
        <f>Payroll!BG26</f>
        <v>0</v>
      </c>
      <c r="I25" s="704">
        <f>Payroll!BI26</f>
        <v>0</v>
      </c>
      <c r="J25" s="703">
        <f>Payroll!BL26</f>
        <v>0</v>
      </c>
      <c r="K25" s="703">
        <f>Payroll!BO26</f>
        <v>0</v>
      </c>
      <c r="L25" s="705">
        <f>Payroll!BK26</f>
        <v>0</v>
      </c>
      <c r="M25" s="705">
        <f>Payroll!BJ26</f>
        <v>0</v>
      </c>
      <c r="N25" s="705">
        <f>Payroll!BS26</f>
        <v>0</v>
      </c>
      <c r="O25" s="703">
        <f t="shared" si="2"/>
        <v>0</v>
      </c>
      <c r="P25" s="706">
        <f t="shared" si="3"/>
        <v>0</v>
      </c>
      <c r="Q25" s="707">
        <f t="shared" si="4"/>
        <v>0</v>
      </c>
      <c r="R25" s="741">
        <f t="shared" si="5"/>
        <v>0</v>
      </c>
    </row>
    <row r="26" spans="1:18" ht="18.5" thickBot="1" x14ac:dyDescent="0.4">
      <c r="A26" s="729">
        <v>20</v>
      </c>
      <c r="B26" s="702">
        <f>+Payroll!B27</f>
        <v>0</v>
      </c>
      <c r="C26" s="703">
        <f>Payroll!AI27</f>
        <v>0</v>
      </c>
      <c r="D26" s="545">
        <f t="shared" si="0"/>
        <v>0</v>
      </c>
      <c r="E26" s="703">
        <f>Payroll!AN27+Payroll!AO27</f>
        <v>0</v>
      </c>
      <c r="F26" s="703">
        <f t="shared" si="1"/>
        <v>0</v>
      </c>
      <c r="G26" s="703">
        <f>Payroll!BE27</f>
        <v>0</v>
      </c>
      <c r="H26" s="703">
        <f>Payroll!BG27</f>
        <v>0</v>
      </c>
      <c r="I26" s="704">
        <f>Payroll!BI27</f>
        <v>0</v>
      </c>
      <c r="J26" s="703">
        <f>Payroll!BL27</f>
        <v>0</v>
      </c>
      <c r="K26" s="703">
        <f>Payroll!BO27</f>
        <v>0</v>
      </c>
      <c r="L26" s="705">
        <f>Payroll!BK27</f>
        <v>0</v>
      </c>
      <c r="M26" s="705">
        <f>Payroll!BJ27</f>
        <v>0</v>
      </c>
      <c r="N26" s="705">
        <f>Payroll!BS27</f>
        <v>0</v>
      </c>
      <c r="O26" s="703">
        <f t="shared" si="2"/>
        <v>0</v>
      </c>
      <c r="P26" s="706">
        <f t="shared" si="3"/>
        <v>0</v>
      </c>
      <c r="Q26" s="707">
        <f t="shared" si="4"/>
        <v>0</v>
      </c>
      <c r="R26" s="741">
        <f t="shared" si="5"/>
        <v>0</v>
      </c>
    </row>
    <row r="27" spans="1:18" ht="18.5" thickBot="1" x14ac:dyDescent="0.4">
      <c r="A27" s="547">
        <v>21</v>
      </c>
      <c r="B27" s="702">
        <f>+Payroll!B28</f>
        <v>0</v>
      </c>
      <c r="C27" s="703">
        <f>Payroll!AI28</f>
        <v>0</v>
      </c>
      <c r="D27" s="545">
        <f t="shared" si="0"/>
        <v>0</v>
      </c>
      <c r="E27" s="703">
        <f>Payroll!AN28+Payroll!AO28</f>
        <v>0</v>
      </c>
      <c r="F27" s="703">
        <f t="shared" si="1"/>
        <v>0</v>
      </c>
      <c r="G27" s="703">
        <f>Payroll!BE28</f>
        <v>0</v>
      </c>
      <c r="H27" s="703">
        <f>Payroll!BG28</f>
        <v>0</v>
      </c>
      <c r="I27" s="704">
        <f>Payroll!BI28</f>
        <v>0</v>
      </c>
      <c r="J27" s="703">
        <f>Payroll!BL28</f>
        <v>0</v>
      </c>
      <c r="K27" s="703">
        <f>Payroll!BO28</f>
        <v>0</v>
      </c>
      <c r="L27" s="705">
        <f>Payroll!BK28</f>
        <v>0</v>
      </c>
      <c r="M27" s="705">
        <f>Payroll!BJ28</f>
        <v>0</v>
      </c>
      <c r="N27" s="705">
        <f>Payroll!BS28</f>
        <v>0</v>
      </c>
      <c r="O27" s="703">
        <f t="shared" si="2"/>
        <v>0</v>
      </c>
      <c r="P27" s="706">
        <f t="shared" si="3"/>
        <v>0</v>
      </c>
      <c r="Q27" s="707">
        <f t="shared" si="4"/>
        <v>0</v>
      </c>
      <c r="R27" s="741">
        <f t="shared" si="5"/>
        <v>0</v>
      </c>
    </row>
    <row r="28" spans="1:18" ht="18.5" thickBot="1" x14ac:dyDescent="0.4">
      <c r="A28" s="547">
        <v>22</v>
      </c>
      <c r="B28" s="702">
        <f>+Payroll!B29</f>
        <v>0</v>
      </c>
      <c r="C28" s="703">
        <f>Payroll!AI29</f>
        <v>0</v>
      </c>
      <c r="D28" s="545">
        <f t="shared" si="0"/>
        <v>0</v>
      </c>
      <c r="E28" s="703">
        <f>Payroll!AN29+Payroll!AO29</f>
        <v>0</v>
      </c>
      <c r="F28" s="703">
        <f t="shared" si="1"/>
        <v>0</v>
      </c>
      <c r="G28" s="703">
        <f>Payroll!BE29</f>
        <v>0</v>
      </c>
      <c r="H28" s="703">
        <f>Payroll!BG29</f>
        <v>0</v>
      </c>
      <c r="I28" s="704">
        <f>Payroll!BI29</f>
        <v>0</v>
      </c>
      <c r="J28" s="703">
        <f>Payroll!BL29</f>
        <v>0</v>
      </c>
      <c r="K28" s="703">
        <f>Payroll!BO29</f>
        <v>0</v>
      </c>
      <c r="L28" s="705">
        <f>Payroll!BK29</f>
        <v>0</v>
      </c>
      <c r="M28" s="705">
        <f>Payroll!BJ29</f>
        <v>0</v>
      </c>
      <c r="N28" s="705">
        <f>Payroll!BS29</f>
        <v>0</v>
      </c>
      <c r="O28" s="703">
        <f t="shared" si="2"/>
        <v>0</v>
      </c>
      <c r="P28" s="706">
        <f t="shared" si="3"/>
        <v>0</v>
      </c>
      <c r="Q28" s="707">
        <f t="shared" si="4"/>
        <v>0</v>
      </c>
      <c r="R28" s="741">
        <f t="shared" si="5"/>
        <v>0</v>
      </c>
    </row>
    <row r="29" spans="1:18" ht="18.5" thickBot="1" x14ac:dyDescent="0.4">
      <c r="A29" s="729">
        <v>23</v>
      </c>
      <c r="B29" s="702">
        <f>+Payroll!B30</f>
        <v>0</v>
      </c>
      <c r="C29" s="703">
        <f>Payroll!AI30</f>
        <v>0</v>
      </c>
      <c r="D29" s="545">
        <f t="shared" si="0"/>
        <v>0</v>
      </c>
      <c r="E29" s="703">
        <f>Payroll!AN30+Payroll!AO30</f>
        <v>0</v>
      </c>
      <c r="F29" s="703">
        <f t="shared" si="1"/>
        <v>0</v>
      </c>
      <c r="G29" s="703">
        <f>Payroll!BE30</f>
        <v>0</v>
      </c>
      <c r="H29" s="703">
        <f>Payroll!BG30</f>
        <v>0</v>
      </c>
      <c r="I29" s="704">
        <f>Payroll!BI30</f>
        <v>0</v>
      </c>
      <c r="J29" s="703">
        <f>Payroll!BL30</f>
        <v>0</v>
      </c>
      <c r="K29" s="703">
        <f>Payroll!BO30</f>
        <v>0</v>
      </c>
      <c r="L29" s="705">
        <f>Payroll!BK30</f>
        <v>0</v>
      </c>
      <c r="M29" s="705">
        <f>Payroll!BJ30</f>
        <v>0</v>
      </c>
      <c r="N29" s="705">
        <f>Payroll!BS30</f>
        <v>0</v>
      </c>
      <c r="O29" s="703">
        <f t="shared" si="2"/>
        <v>0</v>
      </c>
      <c r="P29" s="706">
        <f t="shared" si="3"/>
        <v>0</v>
      </c>
      <c r="Q29" s="707">
        <f t="shared" si="4"/>
        <v>0</v>
      </c>
      <c r="R29" s="741">
        <f t="shared" si="5"/>
        <v>0</v>
      </c>
    </row>
    <row r="30" spans="1:18" ht="18.5" thickBot="1" x14ac:dyDescent="0.4">
      <c r="A30" s="729">
        <v>24</v>
      </c>
      <c r="B30" s="702">
        <f>+Payroll!B31</f>
        <v>0</v>
      </c>
      <c r="C30" s="703">
        <f>Payroll!AI31</f>
        <v>0</v>
      </c>
      <c r="D30" s="545">
        <f t="shared" si="0"/>
        <v>0</v>
      </c>
      <c r="E30" s="703">
        <f>Payroll!AN31+Payroll!AO31</f>
        <v>0</v>
      </c>
      <c r="F30" s="703">
        <f t="shared" si="1"/>
        <v>0</v>
      </c>
      <c r="G30" s="703">
        <f>Payroll!BE31</f>
        <v>0</v>
      </c>
      <c r="H30" s="703">
        <f>Payroll!BG31</f>
        <v>0</v>
      </c>
      <c r="I30" s="704">
        <f>Payroll!BI31</f>
        <v>0</v>
      </c>
      <c r="J30" s="703">
        <f>Payroll!BL31</f>
        <v>0</v>
      </c>
      <c r="K30" s="703">
        <f>Payroll!BO31</f>
        <v>0</v>
      </c>
      <c r="L30" s="705">
        <f>Payroll!BK31</f>
        <v>0</v>
      </c>
      <c r="M30" s="705">
        <f>Payroll!BJ31</f>
        <v>0</v>
      </c>
      <c r="N30" s="705">
        <f>Payroll!BS31</f>
        <v>0</v>
      </c>
      <c r="O30" s="703">
        <f t="shared" si="2"/>
        <v>0</v>
      </c>
      <c r="P30" s="706">
        <f t="shared" si="3"/>
        <v>0</v>
      </c>
      <c r="Q30" s="707">
        <f t="shared" si="4"/>
        <v>0</v>
      </c>
      <c r="R30" s="741">
        <f t="shared" si="5"/>
        <v>0</v>
      </c>
    </row>
    <row r="31" spans="1:18" ht="18.5" thickBot="1" x14ac:dyDescent="0.4">
      <c r="A31" s="729">
        <v>25</v>
      </c>
      <c r="B31" s="702">
        <f>+Payroll!B32</f>
        <v>0</v>
      </c>
      <c r="C31" s="703">
        <f>Payroll!AI32</f>
        <v>0</v>
      </c>
      <c r="D31" s="545">
        <f t="shared" si="0"/>
        <v>0</v>
      </c>
      <c r="E31" s="703">
        <f>Payroll!AN32+Payroll!AO32</f>
        <v>0</v>
      </c>
      <c r="F31" s="703">
        <f t="shared" si="1"/>
        <v>0</v>
      </c>
      <c r="G31" s="703">
        <f>Payroll!BE32</f>
        <v>0</v>
      </c>
      <c r="H31" s="703">
        <f>Payroll!BG32</f>
        <v>0</v>
      </c>
      <c r="I31" s="704">
        <f>Payroll!BI32</f>
        <v>0</v>
      </c>
      <c r="J31" s="703">
        <f>Payroll!BL32</f>
        <v>0</v>
      </c>
      <c r="K31" s="703">
        <f>Payroll!BO32</f>
        <v>0</v>
      </c>
      <c r="L31" s="705">
        <f>Payroll!BK32</f>
        <v>0</v>
      </c>
      <c r="M31" s="705">
        <f>Payroll!BJ32</f>
        <v>0</v>
      </c>
      <c r="N31" s="705">
        <f>Payroll!BS32</f>
        <v>0</v>
      </c>
      <c r="O31" s="703">
        <f t="shared" si="2"/>
        <v>0</v>
      </c>
      <c r="P31" s="706">
        <f t="shared" si="3"/>
        <v>0</v>
      </c>
      <c r="Q31" s="707">
        <f t="shared" si="4"/>
        <v>0</v>
      </c>
      <c r="R31" s="741">
        <f t="shared" si="5"/>
        <v>0</v>
      </c>
    </row>
    <row r="32" spans="1:18" ht="18.5" thickBot="1" x14ac:dyDescent="0.4">
      <c r="A32" s="729">
        <v>26</v>
      </c>
      <c r="B32" s="702">
        <f>+Payroll!B33</f>
        <v>0</v>
      </c>
      <c r="C32" s="703">
        <f>Payroll!AI33</f>
        <v>0</v>
      </c>
      <c r="D32" s="545">
        <f t="shared" si="0"/>
        <v>0</v>
      </c>
      <c r="E32" s="703">
        <f>Payroll!AN33+Payroll!AO33</f>
        <v>0</v>
      </c>
      <c r="F32" s="703">
        <f t="shared" si="1"/>
        <v>0</v>
      </c>
      <c r="G32" s="703">
        <f>Payroll!BE33</f>
        <v>0</v>
      </c>
      <c r="H32" s="703">
        <f>Payroll!BG33</f>
        <v>0</v>
      </c>
      <c r="I32" s="704">
        <f>Payroll!BI33</f>
        <v>0</v>
      </c>
      <c r="J32" s="703">
        <f>Payroll!BL33</f>
        <v>0</v>
      </c>
      <c r="K32" s="703">
        <f>Payroll!BO33</f>
        <v>0</v>
      </c>
      <c r="L32" s="705">
        <f>Payroll!BK33</f>
        <v>0</v>
      </c>
      <c r="M32" s="705">
        <f>Payroll!BJ33</f>
        <v>0</v>
      </c>
      <c r="N32" s="705">
        <f>Payroll!BS33</f>
        <v>0</v>
      </c>
      <c r="O32" s="703">
        <f t="shared" si="2"/>
        <v>0</v>
      </c>
      <c r="P32" s="706">
        <f t="shared" si="3"/>
        <v>0</v>
      </c>
      <c r="Q32" s="707">
        <f t="shared" si="4"/>
        <v>0</v>
      </c>
      <c r="R32" s="741">
        <f t="shared" si="5"/>
        <v>0</v>
      </c>
    </row>
    <row r="33" spans="1:18" ht="18.5" thickBot="1" x14ac:dyDescent="0.4">
      <c r="A33" s="729">
        <v>27</v>
      </c>
      <c r="B33" s="702">
        <f>+Payroll!B34</f>
        <v>0</v>
      </c>
      <c r="C33" s="703">
        <f>Payroll!AI34</f>
        <v>0</v>
      </c>
      <c r="D33" s="545">
        <f t="shared" si="0"/>
        <v>0</v>
      </c>
      <c r="E33" s="703">
        <f>Payroll!AN34+Payroll!AO34</f>
        <v>0</v>
      </c>
      <c r="F33" s="703">
        <f t="shared" si="1"/>
        <v>0</v>
      </c>
      <c r="G33" s="703">
        <f>Payroll!BE34</f>
        <v>0</v>
      </c>
      <c r="H33" s="703">
        <f>Payroll!BG34</f>
        <v>0</v>
      </c>
      <c r="I33" s="704">
        <f>Payroll!BI34</f>
        <v>0</v>
      </c>
      <c r="J33" s="703">
        <f>Payroll!BL34</f>
        <v>0</v>
      </c>
      <c r="K33" s="703">
        <f>Payroll!BO34</f>
        <v>0</v>
      </c>
      <c r="L33" s="705">
        <f>Payroll!BK34</f>
        <v>0</v>
      </c>
      <c r="M33" s="705">
        <f>Payroll!BJ34</f>
        <v>0</v>
      </c>
      <c r="N33" s="705">
        <f>Payroll!BS34</f>
        <v>0</v>
      </c>
      <c r="O33" s="703">
        <f t="shared" si="2"/>
        <v>0</v>
      </c>
      <c r="P33" s="706">
        <f t="shared" si="3"/>
        <v>0</v>
      </c>
      <c r="Q33" s="707">
        <f t="shared" si="4"/>
        <v>0</v>
      </c>
      <c r="R33" s="741">
        <f t="shared" si="5"/>
        <v>0</v>
      </c>
    </row>
    <row r="34" spans="1:18" ht="18.5" thickBot="1" x14ac:dyDescent="0.4">
      <c r="A34" s="729">
        <v>28</v>
      </c>
      <c r="B34" s="702">
        <f>+Payroll!B35</f>
        <v>0</v>
      </c>
      <c r="C34" s="703">
        <f>Payroll!AI35</f>
        <v>0</v>
      </c>
      <c r="D34" s="545">
        <f t="shared" si="0"/>
        <v>0</v>
      </c>
      <c r="E34" s="703">
        <f>Payroll!AN35+Payroll!AO35</f>
        <v>0</v>
      </c>
      <c r="F34" s="703">
        <f t="shared" si="1"/>
        <v>0</v>
      </c>
      <c r="G34" s="703">
        <f>Payroll!BE35</f>
        <v>0</v>
      </c>
      <c r="H34" s="703">
        <f>Payroll!BG35</f>
        <v>0</v>
      </c>
      <c r="I34" s="704">
        <f>Payroll!BI35</f>
        <v>0</v>
      </c>
      <c r="J34" s="703">
        <f>Payroll!BL35</f>
        <v>0</v>
      </c>
      <c r="K34" s="703">
        <f>Payroll!BO35</f>
        <v>0</v>
      </c>
      <c r="L34" s="705">
        <f>Payroll!BK35</f>
        <v>0</v>
      </c>
      <c r="M34" s="705">
        <f>Payroll!BJ35</f>
        <v>0</v>
      </c>
      <c r="N34" s="705">
        <f>Payroll!BS35</f>
        <v>0</v>
      </c>
      <c r="O34" s="703">
        <f t="shared" si="2"/>
        <v>0</v>
      </c>
      <c r="P34" s="706">
        <f t="shared" si="3"/>
        <v>0</v>
      </c>
      <c r="Q34" s="707">
        <f t="shared" si="4"/>
        <v>0</v>
      </c>
      <c r="R34" s="741">
        <f t="shared" si="5"/>
        <v>0</v>
      </c>
    </row>
    <row r="35" spans="1:18" ht="18.5" thickBot="1" x14ac:dyDescent="0.4">
      <c r="A35" s="729">
        <v>29</v>
      </c>
      <c r="B35" s="702">
        <f>+Payroll!B36</f>
        <v>0</v>
      </c>
      <c r="C35" s="703">
        <f>Payroll!AI36</f>
        <v>0</v>
      </c>
      <c r="D35" s="545">
        <f t="shared" si="0"/>
        <v>0</v>
      </c>
      <c r="E35" s="703">
        <f>Payroll!AN36+Payroll!AO36</f>
        <v>0</v>
      </c>
      <c r="F35" s="703">
        <f t="shared" si="1"/>
        <v>0</v>
      </c>
      <c r="G35" s="703">
        <f>Payroll!BE36</f>
        <v>0</v>
      </c>
      <c r="H35" s="703">
        <f>Payroll!BG36</f>
        <v>0</v>
      </c>
      <c r="I35" s="704">
        <f>Payroll!BI36</f>
        <v>0</v>
      </c>
      <c r="J35" s="703">
        <f>Payroll!BL36</f>
        <v>0</v>
      </c>
      <c r="K35" s="703">
        <f>Payroll!BO36</f>
        <v>0</v>
      </c>
      <c r="L35" s="705">
        <f>Payroll!BK36</f>
        <v>0</v>
      </c>
      <c r="M35" s="705">
        <f>Payroll!BJ36</f>
        <v>0</v>
      </c>
      <c r="N35" s="705">
        <f>Payroll!BS36</f>
        <v>0</v>
      </c>
      <c r="O35" s="703">
        <f t="shared" si="2"/>
        <v>0</v>
      </c>
      <c r="P35" s="706">
        <f t="shared" si="3"/>
        <v>0</v>
      </c>
      <c r="Q35" s="707">
        <f t="shared" si="4"/>
        <v>0</v>
      </c>
      <c r="R35" s="741">
        <f t="shared" si="5"/>
        <v>0</v>
      </c>
    </row>
    <row r="36" spans="1:18" ht="18.5" thickBot="1" x14ac:dyDescent="0.4">
      <c r="A36" s="729">
        <v>30</v>
      </c>
      <c r="B36" s="702">
        <f>+Payroll!B37</f>
        <v>0</v>
      </c>
      <c r="C36" s="703">
        <f>Payroll!AI37</f>
        <v>0</v>
      </c>
      <c r="D36" s="545">
        <f t="shared" si="0"/>
        <v>0</v>
      </c>
      <c r="E36" s="703">
        <f>Payroll!AN37+Payroll!AO37</f>
        <v>0</v>
      </c>
      <c r="F36" s="703">
        <f t="shared" si="1"/>
        <v>0</v>
      </c>
      <c r="G36" s="703">
        <f>Payroll!BE37</f>
        <v>0</v>
      </c>
      <c r="H36" s="703">
        <f>Payroll!BG37</f>
        <v>0</v>
      </c>
      <c r="I36" s="704">
        <f>Payroll!BI37</f>
        <v>0</v>
      </c>
      <c r="J36" s="703">
        <f>Payroll!BL37</f>
        <v>0</v>
      </c>
      <c r="K36" s="703">
        <f>Payroll!BO37</f>
        <v>0</v>
      </c>
      <c r="L36" s="705">
        <f>Payroll!BK37</f>
        <v>0</v>
      </c>
      <c r="M36" s="705">
        <f>Payroll!BJ37</f>
        <v>0</v>
      </c>
      <c r="N36" s="705">
        <f>Payroll!BS37</f>
        <v>0</v>
      </c>
      <c r="O36" s="703">
        <f t="shared" si="2"/>
        <v>0</v>
      </c>
      <c r="P36" s="706">
        <f t="shared" si="3"/>
        <v>0</v>
      </c>
      <c r="Q36" s="707">
        <f t="shared" si="4"/>
        <v>0</v>
      </c>
      <c r="R36" s="741">
        <f t="shared" si="5"/>
        <v>0</v>
      </c>
    </row>
    <row r="37" spans="1:18" ht="18.5" thickBot="1" x14ac:dyDescent="0.4">
      <c r="A37" s="547">
        <v>31</v>
      </c>
      <c r="B37" s="702">
        <f>+Payroll!B38</f>
        <v>0</v>
      </c>
      <c r="C37" s="703">
        <f>Payroll!AI38</f>
        <v>0</v>
      </c>
      <c r="D37" s="545">
        <f t="shared" si="0"/>
        <v>0</v>
      </c>
      <c r="E37" s="703">
        <f>Payroll!AN38+Payroll!AO38</f>
        <v>0</v>
      </c>
      <c r="F37" s="703">
        <f t="shared" si="1"/>
        <v>0</v>
      </c>
      <c r="G37" s="703">
        <f>Payroll!BE38</f>
        <v>0</v>
      </c>
      <c r="H37" s="703">
        <f>Payroll!BG38</f>
        <v>0</v>
      </c>
      <c r="I37" s="704">
        <f>Payroll!BI38</f>
        <v>0</v>
      </c>
      <c r="J37" s="703">
        <f>Payroll!BL38</f>
        <v>0</v>
      </c>
      <c r="K37" s="703">
        <f>Payroll!BO38</f>
        <v>0</v>
      </c>
      <c r="L37" s="705">
        <f>Payroll!BK38</f>
        <v>0</v>
      </c>
      <c r="M37" s="705">
        <f>Payroll!BJ38</f>
        <v>0</v>
      </c>
      <c r="N37" s="705">
        <f>Payroll!BS38</f>
        <v>0</v>
      </c>
      <c r="O37" s="703">
        <f t="shared" si="2"/>
        <v>0</v>
      </c>
      <c r="P37" s="706">
        <f t="shared" si="3"/>
        <v>0</v>
      </c>
      <c r="Q37" s="707">
        <f t="shared" si="4"/>
        <v>0</v>
      </c>
      <c r="R37" s="741">
        <f t="shared" si="5"/>
        <v>0</v>
      </c>
    </row>
    <row r="38" spans="1:18" ht="18.5" thickBot="1" x14ac:dyDescent="0.4">
      <c r="A38" s="547">
        <v>32</v>
      </c>
      <c r="B38" s="702">
        <f>+Payroll!B39</f>
        <v>0</v>
      </c>
      <c r="C38" s="703">
        <f>Payroll!AI39</f>
        <v>0</v>
      </c>
      <c r="D38" s="545">
        <f t="shared" si="0"/>
        <v>0</v>
      </c>
      <c r="E38" s="703">
        <f>Payroll!AN39+Payroll!AO39</f>
        <v>0</v>
      </c>
      <c r="F38" s="703">
        <f t="shared" si="1"/>
        <v>0</v>
      </c>
      <c r="G38" s="703">
        <f>Payroll!BE39</f>
        <v>0</v>
      </c>
      <c r="H38" s="703">
        <f>Payroll!BG39</f>
        <v>0</v>
      </c>
      <c r="I38" s="704">
        <f>Payroll!BI39</f>
        <v>0</v>
      </c>
      <c r="J38" s="703">
        <f>Payroll!BL39</f>
        <v>0</v>
      </c>
      <c r="K38" s="703">
        <f>Payroll!BO39</f>
        <v>0</v>
      </c>
      <c r="L38" s="705">
        <f>Payroll!BK39</f>
        <v>0</v>
      </c>
      <c r="M38" s="705">
        <f>Payroll!BJ39</f>
        <v>0</v>
      </c>
      <c r="N38" s="705">
        <f>Payroll!BS39</f>
        <v>0</v>
      </c>
      <c r="O38" s="703">
        <f t="shared" si="2"/>
        <v>0</v>
      </c>
      <c r="P38" s="706">
        <f t="shared" si="3"/>
        <v>0</v>
      </c>
      <c r="Q38" s="707">
        <f t="shared" si="4"/>
        <v>0</v>
      </c>
      <c r="R38" s="741">
        <f t="shared" si="5"/>
        <v>0</v>
      </c>
    </row>
    <row r="39" spans="1:18" ht="18.5" thickBot="1" x14ac:dyDescent="0.4">
      <c r="A39" s="729">
        <v>33</v>
      </c>
      <c r="B39" s="702">
        <f>+Payroll!B40</f>
        <v>0</v>
      </c>
      <c r="C39" s="703">
        <f>Payroll!AI40</f>
        <v>0</v>
      </c>
      <c r="D39" s="545">
        <f t="shared" si="0"/>
        <v>0</v>
      </c>
      <c r="E39" s="703">
        <f>Payroll!AN40+Payroll!AO40</f>
        <v>0</v>
      </c>
      <c r="F39" s="703">
        <f t="shared" si="1"/>
        <v>0</v>
      </c>
      <c r="G39" s="703">
        <f>Payroll!BE40</f>
        <v>0</v>
      </c>
      <c r="H39" s="703">
        <f>Payroll!BG40</f>
        <v>0</v>
      </c>
      <c r="I39" s="704">
        <f>Payroll!BI40</f>
        <v>0</v>
      </c>
      <c r="J39" s="703">
        <f>Payroll!BL40</f>
        <v>0</v>
      </c>
      <c r="K39" s="703">
        <f>Payroll!BO40</f>
        <v>0</v>
      </c>
      <c r="L39" s="705">
        <f>Payroll!BK40</f>
        <v>0</v>
      </c>
      <c r="M39" s="705">
        <f>Payroll!BJ40</f>
        <v>0</v>
      </c>
      <c r="N39" s="705">
        <f>Payroll!BS40</f>
        <v>0</v>
      </c>
      <c r="O39" s="703">
        <f t="shared" si="2"/>
        <v>0</v>
      </c>
      <c r="P39" s="706">
        <f t="shared" si="3"/>
        <v>0</v>
      </c>
      <c r="Q39" s="707">
        <f t="shared" si="4"/>
        <v>0</v>
      </c>
      <c r="R39" s="741">
        <f t="shared" si="5"/>
        <v>0</v>
      </c>
    </row>
    <row r="40" spans="1:18" ht="18.5" thickBot="1" x14ac:dyDescent="0.4">
      <c r="A40" s="729">
        <v>34</v>
      </c>
      <c r="B40" s="702">
        <f>+Payroll!B41</f>
        <v>0</v>
      </c>
      <c r="C40" s="703">
        <f>Payroll!AI41</f>
        <v>0</v>
      </c>
      <c r="D40" s="545">
        <f t="shared" si="0"/>
        <v>0</v>
      </c>
      <c r="E40" s="703">
        <f>Payroll!AN41+Payroll!AO41</f>
        <v>0</v>
      </c>
      <c r="F40" s="703">
        <f t="shared" si="1"/>
        <v>0</v>
      </c>
      <c r="G40" s="703">
        <f>Payroll!BE41</f>
        <v>0</v>
      </c>
      <c r="H40" s="703">
        <f>Payroll!BG41</f>
        <v>0</v>
      </c>
      <c r="I40" s="704">
        <f>Payroll!BI41</f>
        <v>0</v>
      </c>
      <c r="J40" s="703">
        <f>Payroll!BL41</f>
        <v>0</v>
      </c>
      <c r="K40" s="703">
        <f>Payroll!BO41</f>
        <v>0</v>
      </c>
      <c r="L40" s="705">
        <f>Payroll!BK41</f>
        <v>0</v>
      </c>
      <c r="M40" s="705">
        <f>Payroll!BJ41</f>
        <v>0</v>
      </c>
      <c r="N40" s="705">
        <f>Payroll!BS41</f>
        <v>0</v>
      </c>
      <c r="O40" s="703">
        <f t="shared" si="2"/>
        <v>0</v>
      </c>
      <c r="P40" s="706">
        <f t="shared" si="3"/>
        <v>0</v>
      </c>
      <c r="Q40" s="707">
        <f t="shared" si="4"/>
        <v>0</v>
      </c>
      <c r="R40" s="741">
        <f t="shared" si="5"/>
        <v>0</v>
      </c>
    </row>
    <row r="41" spans="1:18" ht="18.5" thickBot="1" x14ac:dyDescent="0.4">
      <c r="A41" s="729">
        <v>35</v>
      </c>
      <c r="B41" s="702">
        <f>+Payroll!B42</f>
        <v>0</v>
      </c>
      <c r="C41" s="703">
        <f>Payroll!AI42</f>
        <v>0</v>
      </c>
      <c r="D41" s="545">
        <f t="shared" si="0"/>
        <v>0</v>
      </c>
      <c r="E41" s="703">
        <f>Payroll!AN42+Payroll!AO42</f>
        <v>0</v>
      </c>
      <c r="F41" s="703">
        <f t="shared" si="1"/>
        <v>0</v>
      </c>
      <c r="G41" s="703">
        <f>Payroll!BE42</f>
        <v>0</v>
      </c>
      <c r="H41" s="703">
        <f>Payroll!BG42</f>
        <v>0</v>
      </c>
      <c r="I41" s="704">
        <f>Payroll!BI42</f>
        <v>0</v>
      </c>
      <c r="J41" s="703">
        <f>Payroll!BL42</f>
        <v>0</v>
      </c>
      <c r="K41" s="703">
        <f>Payroll!BO42</f>
        <v>0</v>
      </c>
      <c r="L41" s="705">
        <f>Payroll!BK42</f>
        <v>0</v>
      </c>
      <c r="M41" s="705">
        <f>Payroll!BJ42</f>
        <v>0</v>
      </c>
      <c r="N41" s="705">
        <f>Payroll!BS42</f>
        <v>0</v>
      </c>
      <c r="O41" s="703">
        <f t="shared" si="2"/>
        <v>0</v>
      </c>
      <c r="P41" s="706">
        <f t="shared" si="3"/>
        <v>0</v>
      </c>
      <c r="Q41" s="707">
        <f t="shared" si="4"/>
        <v>0</v>
      </c>
      <c r="R41" s="741">
        <f t="shared" si="5"/>
        <v>0</v>
      </c>
    </row>
    <row r="42" spans="1:18" ht="18.5" thickBot="1" x14ac:dyDescent="0.4">
      <c r="A42" s="729">
        <v>36</v>
      </c>
      <c r="B42" s="702">
        <f>+Payroll!B43</f>
        <v>0</v>
      </c>
      <c r="C42" s="703">
        <f>Payroll!AI43</f>
        <v>0</v>
      </c>
      <c r="D42" s="545">
        <f t="shared" si="0"/>
        <v>0</v>
      </c>
      <c r="E42" s="703">
        <f>Payroll!AN43+Payroll!AO43</f>
        <v>0</v>
      </c>
      <c r="F42" s="703">
        <f t="shared" si="1"/>
        <v>0</v>
      </c>
      <c r="G42" s="703">
        <f>Payroll!BE43</f>
        <v>0</v>
      </c>
      <c r="H42" s="703">
        <f>Payroll!BG43</f>
        <v>0</v>
      </c>
      <c r="I42" s="704">
        <f>Payroll!BI43</f>
        <v>0</v>
      </c>
      <c r="J42" s="703">
        <f>Payroll!BL43</f>
        <v>0</v>
      </c>
      <c r="K42" s="703">
        <f>Payroll!BO43</f>
        <v>0</v>
      </c>
      <c r="L42" s="705">
        <f>Payroll!BK43</f>
        <v>0</v>
      </c>
      <c r="M42" s="705">
        <f>Payroll!BJ43</f>
        <v>0</v>
      </c>
      <c r="N42" s="705">
        <f>Payroll!BS43</f>
        <v>0</v>
      </c>
      <c r="O42" s="703">
        <f t="shared" si="2"/>
        <v>0</v>
      </c>
      <c r="P42" s="706">
        <f t="shared" si="3"/>
        <v>0</v>
      </c>
      <c r="Q42" s="707">
        <f t="shared" si="4"/>
        <v>0</v>
      </c>
      <c r="R42" s="741">
        <f t="shared" si="5"/>
        <v>0</v>
      </c>
    </row>
    <row r="43" spans="1:18" ht="18.5" thickBot="1" x14ac:dyDescent="0.4">
      <c r="A43" s="729">
        <v>37</v>
      </c>
      <c r="B43" s="702">
        <f>+Payroll!B44</f>
        <v>0</v>
      </c>
      <c r="C43" s="703">
        <f>Payroll!AI44</f>
        <v>0</v>
      </c>
      <c r="D43" s="545">
        <f t="shared" si="0"/>
        <v>0</v>
      </c>
      <c r="E43" s="703">
        <f>Payroll!AN44+Payroll!AO44</f>
        <v>0</v>
      </c>
      <c r="F43" s="703">
        <f t="shared" si="1"/>
        <v>0</v>
      </c>
      <c r="G43" s="703">
        <f>Payroll!BE44</f>
        <v>0</v>
      </c>
      <c r="H43" s="703">
        <f>Payroll!BG44</f>
        <v>0</v>
      </c>
      <c r="I43" s="704">
        <f>Payroll!BI44</f>
        <v>0</v>
      </c>
      <c r="J43" s="703">
        <f>Payroll!BL44</f>
        <v>0</v>
      </c>
      <c r="K43" s="703">
        <f>Payroll!BO44</f>
        <v>0</v>
      </c>
      <c r="L43" s="705">
        <f>Payroll!BK44</f>
        <v>0</v>
      </c>
      <c r="M43" s="705">
        <f>Payroll!BJ44</f>
        <v>0</v>
      </c>
      <c r="N43" s="705">
        <f>Payroll!BS44</f>
        <v>0</v>
      </c>
      <c r="O43" s="703">
        <f t="shared" si="2"/>
        <v>0</v>
      </c>
      <c r="P43" s="706">
        <f t="shared" si="3"/>
        <v>0</v>
      </c>
      <c r="Q43" s="707">
        <f t="shared" si="4"/>
        <v>0</v>
      </c>
      <c r="R43" s="741">
        <f t="shared" si="5"/>
        <v>0</v>
      </c>
    </row>
    <row r="44" spans="1:18" ht="18.5" thickBot="1" x14ac:dyDescent="0.4">
      <c r="A44" s="729">
        <v>38</v>
      </c>
      <c r="B44" s="702">
        <f>+Payroll!B45</f>
        <v>0</v>
      </c>
      <c r="C44" s="703">
        <f>Payroll!AI45</f>
        <v>0</v>
      </c>
      <c r="D44" s="545">
        <f t="shared" si="0"/>
        <v>0</v>
      </c>
      <c r="E44" s="703">
        <f>Payroll!AN45+Payroll!AO45</f>
        <v>0</v>
      </c>
      <c r="F44" s="703">
        <f t="shared" si="1"/>
        <v>0</v>
      </c>
      <c r="G44" s="703">
        <f>Payroll!BE45</f>
        <v>0</v>
      </c>
      <c r="H44" s="703">
        <f>Payroll!BG45</f>
        <v>0</v>
      </c>
      <c r="I44" s="704">
        <f>Payroll!BI45</f>
        <v>0</v>
      </c>
      <c r="J44" s="703">
        <f>Payroll!BL45</f>
        <v>0</v>
      </c>
      <c r="K44" s="703">
        <f>Payroll!BO45</f>
        <v>0</v>
      </c>
      <c r="L44" s="705">
        <f>Payroll!BK45</f>
        <v>0</v>
      </c>
      <c r="M44" s="705">
        <f>Payroll!BJ45</f>
        <v>0</v>
      </c>
      <c r="N44" s="705">
        <f>Payroll!BS45</f>
        <v>0</v>
      </c>
      <c r="O44" s="703">
        <f t="shared" si="2"/>
        <v>0</v>
      </c>
      <c r="P44" s="706">
        <f t="shared" si="3"/>
        <v>0</v>
      </c>
      <c r="Q44" s="707">
        <f t="shared" si="4"/>
        <v>0</v>
      </c>
      <c r="R44" s="741">
        <f t="shared" si="5"/>
        <v>0</v>
      </c>
    </row>
    <row r="45" spans="1:18" ht="18.5" thickBot="1" x14ac:dyDescent="0.4">
      <c r="A45" s="729">
        <v>39</v>
      </c>
      <c r="B45" s="702">
        <f>+Payroll!B46</f>
        <v>0</v>
      </c>
      <c r="C45" s="703">
        <f>Payroll!AI46</f>
        <v>0</v>
      </c>
      <c r="D45" s="545">
        <f t="shared" si="0"/>
        <v>0</v>
      </c>
      <c r="E45" s="703">
        <f>Payroll!AN46+Payroll!AO46</f>
        <v>0</v>
      </c>
      <c r="F45" s="703">
        <f t="shared" si="1"/>
        <v>0</v>
      </c>
      <c r="G45" s="703">
        <f>Payroll!BE46</f>
        <v>0</v>
      </c>
      <c r="H45" s="703">
        <f>Payroll!BG46</f>
        <v>0</v>
      </c>
      <c r="I45" s="704">
        <f>Payroll!BI46</f>
        <v>0</v>
      </c>
      <c r="J45" s="703">
        <f>Payroll!BL46</f>
        <v>0</v>
      </c>
      <c r="K45" s="703">
        <f>Payroll!BO46</f>
        <v>0</v>
      </c>
      <c r="L45" s="705">
        <f>Payroll!BK46</f>
        <v>0</v>
      </c>
      <c r="M45" s="705">
        <f>Payroll!BJ46</f>
        <v>0</v>
      </c>
      <c r="N45" s="705">
        <f>Payroll!BS46</f>
        <v>0</v>
      </c>
      <c r="O45" s="703">
        <f t="shared" si="2"/>
        <v>0</v>
      </c>
      <c r="P45" s="706">
        <f t="shared" si="3"/>
        <v>0</v>
      </c>
      <c r="Q45" s="707">
        <f t="shared" si="4"/>
        <v>0</v>
      </c>
      <c r="R45" s="741">
        <f t="shared" si="5"/>
        <v>0</v>
      </c>
    </row>
    <row r="46" spans="1:18" ht="18.5" thickBot="1" x14ac:dyDescent="0.4">
      <c r="A46" s="729">
        <v>40</v>
      </c>
      <c r="B46" s="702">
        <f>+Payroll!B47</f>
        <v>0</v>
      </c>
      <c r="C46" s="703">
        <f>Payroll!AI47</f>
        <v>0</v>
      </c>
      <c r="D46" s="545">
        <f t="shared" si="0"/>
        <v>0</v>
      </c>
      <c r="E46" s="703">
        <f>Payroll!AN47+Payroll!AO47</f>
        <v>0</v>
      </c>
      <c r="F46" s="703">
        <f t="shared" si="1"/>
        <v>0</v>
      </c>
      <c r="G46" s="703">
        <f>Payroll!BE47</f>
        <v>0</v>
      </c>
      <c r="H46" s="703">
        <f>Payroll!BG47</f>
        <v>0</v>
      </c>
      <c r="I46" s="704">
        <f>Payroll!BI47</f>
        <v>0</v>
      </c>
      <c r="J46" s="703">
        <f>Payroll!BL47</f>
        <v>0</v>
      </c>
      <c r="K46" s="703">
        <f>Payroll!BO47</f>
        <v>0</v>
      </c>
      <c r="L46" s="705">
        <f>Payroll!BK47</f>
        <v>0</v>
      </c>
      <c r="M46" s="705">
        <f>Payroll!BJ47</f>
        <v>0</v>
      </c>
      <c r="N46" s="705">
        <f>Payroll!BS47</f>
        <v>0</v>
      </c>
      <c r="O46" s="703">
        <f t="shared" si="2"/>
        <v>0</v>
      </c>
      <c r="P46" s="706">
        <f t="shared" si="3"/>
        <v>0</v>
      </c>
      <c r="Q46" s="707">
        <f t="shared" si="4"/>
        <v>0</v>
      </c>
      <c r="R46" s="741">
        <f t="shared" si="5"/>
        <v>0</v>
      </c>
    </row>
    <row r="47" spans="1:18" ht="18.5" thickBot="1" x14ac:dyDescent="0.4">
      <c r="A47" s="547">
        <v>41</v>
      </c>
      <c r="B47" s="702">
        <f>+Payroll!B48</f>
        <v>0</v>
      </c>
      <c r="C47" s="703">
        <f>Payroll!AI48</f>
        <v>0</v>
      </c>
      <c r="D47" s="545">
        <f t="shared" si="0"/>
        <v>0</v>
      </c>
      <c r="E47" s="703">
        <f>Payroll!AN48+Payroll!AO48</f>
        <v>0</v>
      </c>
      <c r="F47" s="703">
        <f t="shared" si="1"/>
        <v>0</v>
      </c>
      <c r="G47" s="703">
        <f>Payroll!BE48</f>
        <v>0</v>
      </c>
      <c r="H47" s="703">
        <f>Payroll!BG48</f>
        <v>0</v>
      </c>
      <c r="I47" s="704">
        <f>Payroll!BI48</f>
        <v>0</v>
      </c>
      <c r="J47" s="703">
        <f>Payroll!BL48</f>
        <v>0</v>
      </c>
      <c r="K47" s="703">
        <f>Payroll!BO48</f>
        <v>0</v>
      </c>
      <c r="L47" s="705">
        <f>Payroll!BK48</f>
        <v>0</v>
      </c>
      <c r="M47" s="705">
        <f>Payroll!BJ48</f>
        <v>0</v>
      </c>
      <c r="N47" s="705">
        <f>Payroll!BS48</f>
        <v>0</v>
      </c>
      <c r="O47" s="703">
        <f t="shared" si="2"/>
        <v>0</v>
      </c>
      <c r="P47" s="706">
        <f t="shared" si="3"/>
        <v>0</v>
      </c>
      <c r="Q47" s="707">
        <f t="shared" si="4"/>
        <v>0</v>
      </c>
      <c r="R47" s="741">
        <f t="shared" si="5"/>
        <v>0</v>
      </c>
    </row>
    <row r="48" spans="1:18" ht="18.5" thickBot="1" x14ac:dyDescent="0.4">
      <c r="A48" s="547">
        <v>42</v>
      </c>
      <c r="B48" s="702">
        <f>+Payroll!B49</f>
        <v>0</v>
      </c>
      <c r="C48" s="703">
        <f>Payroll!AI49</f>
        <v>0</v>
      </c>
      <c r="D48" s="545">
        <f t="shared" si="0"/>
        <v>0</v>
      </c>
      <c r="E48" s="703">
        <f>Payroll!AN49+Payroll!AO49</f>
        <v>0</v>
      </c>
      <c r="F48" s="703">
        <f t="shared" si="1"/>
        <v>0</v>
      </c>
      <c r="G48" s="703">
        <f>Payroll!BE49</f>
        <v>0</v>
      </c>
      <c r="H48" s="703">
        <f>Payroll!BG49</f>
        <v>0</v>
      </c>
      <c r="I48" s="704">
        <f>Payroll!BI49</f>
        <v>0</v>
      </c>
      <c r="J48" s="703">
        <f>Payroll!BL49</f>
        <v>0</v>
      </c>
      <c r="K48" s="703">
        <f>Payroll!BO49</f>
        <v>0</v>
      </c>
      <c r="L48" s="705">
        <f>Payroll!BK49</f>
        <v>0</v>
      </c>
      <c r="M48" s="705">
        <f>Payroll!BJ49</f>
        <v>0</v>
      </c>
      <c r="N48" s="705">
        <f>Payroll!BS49</f>
        <v>0</v>
      </c>
      <c r="O48" s="703">
        <f t="shared" si="2"/>
        <v>0</v>
      </c>
      <c r="P48" s="706">
        <f t="shared" si="3"/>
        <v>0</v>
      </c>
      <c r="Q48" s="707">
        <f t="shared" si="4"/>
        <v>0</v>
      </c>
      <c r="R48" s="741">
        <f t="shared" si="5"/>
        <v>0</v>
      </c>
    </row>
    <row r="49" spans="1:18" ht="18.5" thickBot="1" x14ac:dyDescent="0.4">
      <c r="A49" s="729">
        <v>43</v>
      </c>
      <c r="B49" s="702">
        <f>+Payroll!B50</f>
        <v>0</v>
      </c>
      <c r="C49" s="703">
        <f>Payroll!AI50</f>
        <v>0</v>
      </c>
      <c r="D49" s="545">
        <f t="shared" si="0"/>
        <v>0</v>
      </c>
      <c r="E49" s="703">
        <f>Payroll!AN50+Payroll!AO50</f>
        <v>0</v>
      </c>
      <c r="F49" s="703">
        <f t="shared" si="1"/>
        <v>0</v>
      </c>
      <c r="G49" s="703">
        <f>Payroll!BE50</f>
        <v>0</v>
      </c>
      <c r="H49" s="703">
        <f>Payroll!BG50</f>
        <v>0</v>
      </c>
      <c r="I49" s="704">
        <f>Payroll!BI50</f>
        <v>0</v>
      </c>
      <c r="J49" s="703">
        <f>Payroll!BL50</f>
        <v>0</v>
      </c>
      <c r="K49" s="703">
        <f>Payroll!BO50</f>
        <v>0</v>
      </c>
      <c r="L49" s="705">
        <f>Payroll!BK50</f>
        <v>0</v>
      </c>
      <c r="M49" s="705">
        <f>Payroll!BJ50</f>
        <v>0</v>
      </c>
      <c r="N49" s="705">
        <f>Payroll!BS50</f>
        <v>0</v>
      </c>
      <c r="O49" s="703">
        <f t="shared" si="2"/>
        <v>0</v>
      </c>
      <c r="P49" s="706">
        <f t="shared" si="3"/>
        <v>0</v>
      </c>
      <c r="Q49" s="707">
        <f t="shared" si="4"/>
        <v>0</v>
      </c>
      <c r="R49" s="741">
        <f t="shared" si="5"/>
        <v>0</v>
      </c>
    </row>
    <row r="50" spans="1:18" ht="18.5" thickBot="1" x14ac:dyDescent="0.4">
      <c r="A50" s="729">
        <v>44</v>
      </c>
      <c r="B50" s="702">
        <f>+Payroll!B51</f>
        <v>0</v>
      </c>
      <c r="C50" s="703">
        <f>Payroll!AI51</f>
        <v>0</v>
      </c>
      <c r="D50" s="545">
        <f t="shared" si="0"/>
        <v>0</v>
      </c>
      <c r="E50" s="703">
        <f>Payroll!AN51+Payroll!AO51</f>
        <v>0</v>
      </c>
      <c r="F50" s="703">
        <f t="shared" si="1"/>
        <v>0</v>
      </c>
      <c r="G50" s="703">
        <f>Payroll!BE51</f>
        <v>0</v>
      </c>
      <c r="H50" s="703">
        <f>Payroll!BG51</f>
        <v>0</v>
      </c>
      <c r="I50" s="704">
        <f>Payroll!BI51</f>
        <v>0</v>
      </c>
      <c r="J50" s="703">
        <f>Payroll!BL51</f>
        <v>0</v>
      </c>
      <c r="K50" s="703">
        <f>Payroll!BO51</f>
        <v>0</v>
      </c>
      <c r="L50" s="705">
        <f>Payroll!BK51</f>
        <v>0</v>
      </c>
      <c r="M50" s="705">
        <f>Payroll!BJ51</f>
        <v>0</v>
      </c>
      <c r="N50" s="705">
        <f>Payroll!BS51</f>
        <v>0</v>
      </c>
      <c r="O50" s="703">
        <f t="shared" si="2"/>
        <v>0</v>
      </c>
      <c r="P50" s="706">
        <f t="shared" si="3"/>
        <v>0</v>
      </c>
      <c r="Q50" s="707">
        <f t="shared" si="4"/>
        <v>0</v>
      </c>
      <c r="R50" s="741">
        <f t="shared" si="5"/>
        <v>0</v>
      </c>
    </row>
    <row r="51" spans="1:18" ht="18.5" thickBot="1" x14ac:dyDescent="0.4">
      <c r="A51" s="729">
        <v>45</v>
      </c>
      <c r="B51" s="702">
        <f>+Payroll!B52</f>
        <v>0</v>
      </c>
      <c r="C51" s="703">
        <f>Payroll!AI52</f>
        <v>0</v>
      </c>
      <c r="D51" s="545">
        <f t="shared" si="0"/>
        <v>0</v>
      </c>
      <c r="E51" s="703">
        <f>Payroll!AN52+Payroll!AO52</f>
        <v>0</v>
      </c>
      <c r="F51" s="703">
        <f t="shared" si="1"/>
        <v>0</v>
      </c>
      <c r="G51" s="703">
        <f>Payroll!BE52</f>
        <v>0</v>
      </c>
      <c r="H51" s="703">
        <f>Payroll!BG52</f>
        <v>0</v>
      </c>
      <c r="I51" s="704">
        <f>Payroll!BI52</f>
        <v>0</v>
      </c>
      <c r="J51" s="703">
        <f>Payroll!BL52</f>
        <v>0</v>
      </c>
      <c r="K51" s="703">
        <f>Payroll!BO52</f>
        <v>0</v>
      </c>
      <c r="L51" s="705">
        <f>Payroll!BK52</f>
        <v>0</v>
      </c>
      <c r="M51" s="705">
        <f>Payroll!BJ52</f>
        <v>0</v>
      </c>
      <c r="N51" s="705">
        <f>Payroll!BS52</f>
        <v>0</v>
      </c>
      <c r="O51" s="703">
        <f t="shared" si="2"/>
        <v>0</v>
      </c>
      <c r="P51" s="706">
        <f t="shared" si="3"/>
        <v>0</v>
      </c>
      <c r="Q51" s="707">
        <f t="shared" si="4"/>
        <v>0</v>
      </c>
      <c r="R51" s="741">
        <f t="shared" si="5"/>
        <v>0</v>
      </c>
    </row>
    <row r="52" spans="1:18" ht="18.5" thickBot="1" x14ac:dyDescent="0.4">
      <c r="A52" s="729">
        <v>46</v>
      </c>
      <c r="B52" s="702">
        <f>+Payroll!B53</f>
        <v>0</v>
      </c>
      <c r="C52" s="703">
        <f>Payroll!AI53</f>
        <v>0</v>
      </c>
      <c r="D52" s="545">
        <f t="shared" si="0"/>
        <v>0</v>
      </c>
      <c r="E52" s="703">
        <f>Payroll!AN53+Payroll!AO53</f>
        <v>0</v>
      </c>
      <c r="F52" s="703">
        <f t="shared" si="1"/>
        <v>0</v>
      </c>
      <c r="G52" s="703">
        <f>Payroll!BE53</f>
        <v>0</v>
      </c>
      <c r="H52" s="703">
        <f>Payroll!BG53</f>
        <v>0</v>
      </c>
      <c r="I52" s="704">
        <f>Payroll!BI53</f>
        <v>0</v>
      </c>
      <c r="J52" s="703">
        <f>Payroll!BL53</f>
        <v>0</v>
      </c>
      <c r="K52" s="703">
        <f>Payroll!BO53</f>
        <v>0</v>
      </c>
      <c r="L52" s="705">
        <f>Payroll!BK53</f>
        <v>0</v>
      </c>
      <c r="M52" s="705">
        <f>Payroll!BJ53</f>
        <v>0</v>
      </c>
      <c r="N52" s="705">
        <f>Payroll!BS53</f>
        <v>0</v>
      </c>
      <c r="O52" s="703">
        <f t="shared" si="2"/>
        <v>0</v>
      </c>
      <c r="P52" s="706">
        <f t="shared" si="3"/>
        <v>0</v>
      </c>
      <c r="Q52" s="707">
        <f t="shared" si="4"/>
        <v>0</v>
      </c>
      <c r="R52" s="741">
        <f t="shared" si="5"/>
        <v>0</v>
      </c>
    </row>
    <row r="53" spans="1:18" ht="18.5" thickBot="1" x14ac:dyDescent="0.4">
      <c r="A53" s="729">
        <v>47</v>
      </c>
      <c r="B53" s="702">
        <f>+Payroll!B54</f>
        <v>0</v>
      </c>
      <c r="C53" s="703">
        <f>Payroll!AI54</f>
        <v>0</v>
      </c>
      <c r="D53" s="545">
        <f t="shared" si="0"/>
        <v>0</v>
      </c>
      <c r="E53" s="703">
        <f>Payroll!AN54+Payroll!AO54</f>
        <v>0</v>
      </c>
      <c r="F53" s="703">
        <f t="shared" si="1"/>
        <v>0</v>
      </c>
      <c r="G53" s="703">
        <f>Payroll!BE54</f>
        <v>0</v>
      </c>
      <c r="H53" s="703">
        <f>Payroll!BG54</f>
        <v>0</v>
      </c>
      <c r="I53" s="704">
        <f>Payroll!BI54</f>
        <v>0</v>
      </c>
      <c r="J53" s="703">
        <f>Payroll!BL54</f>
        <v>0</v>
      </c>
      <c r="K53" s="703">
        <f>Payroll!BO54</f>
        <v>0</v>
      </c>
      <c r="L53" s="705">
        <f>Payroll!BK54</f>
        <v>0</v>
      </c>
      <c r="M53" s="705">
        <f>Payroll!BJ54</f>
        <v>0</v>
      </c>
      <c r="N53" s="705">
        <f>Payroll!BS54</f>
        <v>0</v>
      </c>
      <c r="O53" s="703">
        <f t="shared" si="2"/>
        <v>0</v>
      </c>
      <c r="P53" s="706">
        <f t="shared" si="3"/>
        <v>0</v>
      </c>
      <c r="Q53" s="707">
        <f t="shared" si="4"/>
        <v>0</v>
      </c>
      <c r="R53" s="741">
        <f t="shared" si="5"/>
        <v>0</v>
      </c>
    </row>
    <row r="54" spans="1:18" ht="18.5" thickBot="1" x14ac:dyDescent="0.4">
      <c r="A54" s="729">
        <v>48</v>
      </c>
      <c r="B54" s="702">
        <f>+Payroll!B55</f>
        <v>0</v>
      </c>
      <c r="C54" s="703">
        <f>Payroll!AI55</f>
        <v>0</v>
      </c>
      <c r="D54" s="545">
        <f t="shared" si="0"/>
        <v>0</v>
      </c>
      <c r="E54" s="703">
        <f>Payroll!AN55+Payroll!AO55</f>
        <v>0</v>
      </c>
      <c r="F54" s="703">
        <f t="shared" si="1"/>
        <v>0</v>
      </c>
      <c r="G54" s="703">
        <f>Payroll!BE55</f>
        <v>0</v>
      </c>
      <c r="H54" s="703">
        <f>Payroll!BG55</f>
        <v>0</v>
      </c>
      <c r="I54" s="704">
        <f>Payroll!BI55</f>
        <v>0</v>
      </c>
      <c r="J54" s="703">
        <f>Payroll!BL55</f>
        <v>0</v>
      </c>
      <c r="K54" s="703">
        <f>Payroll!BO55</f>
        <v>0</v>
      </c>
      <c r="L54" s="705">
        <f>Payroll!BK55</f>
        <v>0</v>
      </c>
      <c r="M54" s="705">
        <f>Payroll!BJ55</f>
        <v>0</v>
      </c>
      <c r="N54" s="705">
        <f>Payroll!BS55</f>
        <v>0</v>
      </c>
      <c r="O54" s="703">
        <f t="shared" si="2"/>
        <v>0</v>
      </c>
      <c r="P54" s="706">
        <f t="shared" si="3"/>
        <v>0</v>
      </c>
      <c r="Q54" s="707">
        <f t="shared" si="4"/>
        <v>0</v>
      </c>
      <c r="R54" s="741">
        <f t="shared" si="5"/>
        <v>0</v>
      </c>
    </row>
    <row r="55" spans="1:18" ht="18.5" thickBot="1" x14ac:dyDescent="0.4">
      <c r="A55" s="729">
        <v>49</v>
      </c>
      <c r="B55" s="702">
        <f>+Payroll!B56</f>
        <v>0</v>
      </c>
      <c r="C55" s="703">
        <f>Payroll!AI56</f>
        <v>0</v>
      </c>
      <c r="D55" s="545">
        <f t="shared" si="0"/>
        <v>0</v>
      </c>
      <c r="E55" s="703">
        <f>Payroll!AN56+Payroll!AO56</f>
        <v>0</v>
      </c>
      <c r="F55" s="703">
        <f t="shared" si="1"/>
        <v>0</v>
      </c>
      <c r="G55" s="703">
        <f>Payroll!BE56</f>
        <v>0</v>
      </c>
      <c r="H55" s="703">
        <f>Payroll!BG56</f>
        <v>0</v>
      </c>
      <c r="I55" s="704">
        <f>Payroll!BI56</f>
        <v>0</v>
      </c>
      <c r="J55" s="703">
        <f>Payroll!BL56</f>
        <v>0</v>
      </c>
      <c r="K55" s="703">
        <f>Payroll!BO56</f>
        <v>0</v>
      </c>
      <c r="L55" s="705">
        <f>Payroll!BK56</f>
        <v>0</v>
      </c>
      <c r="M55" s="705">
        <f>Payroll!BJ56</f>
        <v>0</v>
      </c>
      <c r="N55" s="705">
        <f>Payroll!BS56</f>
        <v>0</v>
      </c>
      <c r="O55" s="703">
        <f t="shared" si="2"/>
        <v>0</v>
      </c>
      <c r="P55" s="706">
        <f t="shared" si="3"/>
        <v>0</v>
      </c>
      <c r="Q55" s="707">
        <f t="shared" si="4"/>
        <v>0</v>
      </c>
      <c r="R55" s="741">
        <f t="shared" si="5"/>
        <v>0</v>
      </c>
    </row>
    <row r="56" spans="1:18" ht="18.5" thickBot="1" x14ac:dyDescent="0.4">
      <c r="A56" s="729">
        <v>50</v>
      </c>
      <c r="B56" s="702">
        <f>+Payroll!B57</f>
        <v>0</v>
      </c>
      <c r="C56" s="703">
        <f>Payroll!AI57</f>
        <v>0</v>
      </c>
      <c r="D56" s="545">
        <f t="shared" si="0"/>
        <v>0</v>
      </c>
      <c r="E56" s="703">
        <f>Payroll!AN57+Payroll!AO57</f>
        <v>0</v>
      </c>
      <c r="F56" s="703">
        <f t="shared" si="1"/>
        <v>0</v>
      </c>
      <c r="G56" s="703">
        <f>Payroll!BE57</f>
        <v>0</v>
      </c>
      <c r="H56" s="703">
        <f>Payroll!BG57</f>
        <v>0</v>
      </c>
      <c r="I56" s="704">
        <f>Payroll!BI57</f>
        <v>0</v>
      </c>
      <c r="J56" s="703">
        <f>Payroll!BL57</f>
        <v>0</v>
      </c>
      <c r="K56" s="703">
        <f>Payroll!BO57</f>
        <v>0</v>
      </c>
      <c r="L56" s="705">
        <f>Payroll!BK57</f>
        <v>0</v>
      </c>
      <c r="M56" s="705">
        <f>Payroll!BJ57</f>
        <v>0</v>
      </c>
      <c r="N56" s="705">
        <f>Payroll!BS57</f>
        <v>0</v>
      </c>
      <c r="O56" s="703">
        <f t="shared" si="2"/>
        <v>0</v>
      </c>
      <c r="P56" s="706">
        <f t="shared" si="3"/>
        <v>0</v>
      </c>
      <c r="Q56" s="707">
        <f t="shared" si="4"/>
        <v>0</v>
      </c>
      <c r="R56" s="741">
        <f t="shared" si="5"/>
        <v>0</v>
      </c>
    </row>
    <row r="57" spans="1:18" ht="18.5" thickBot="1" x14ac:dyDescent="0.4">
      <c r="A57" s="547">
        <v>51</v>
      </c>
      <c r="B57" s="702">
        <f>+Payroll!B58</f>
        <v>0</v>
      </c>
      <c r="C57" s="703">
        <f>Payroll!AI58</f>
        <v>0</v>
      </c>
      <c r="D57" s="545">
        <f t="shared" si="0"/>
        <v>0</v>
      </c>
      <c r="E57" s="703">
        <f>Payroll!AN58+Payroll!AO58</f>
        <v>0</v>
      </c>
      <c r="F57" s="703">
        <f t="shared" si="1"/>
        <v>0</v>
      </c>
      <c r="G57" s="703">
        <f>Payroll!BE58</f>
        <v>0</v>
      </c>
      <c r="H57" s="703">
        <f>Payroll!BG58</f>
        <v>0</v>
      </c>
      <c r="I57" s="704">
        <f>Payroll!BI58</f>
        <v>0</v>
      </c>
      <c r="J57" s="703">
        <f>Payroll!BL58</f>
        <v>0</v>
      </c>
      <c r="K57" s="703">
        <f>Payroll!BO58</f>
        <v>0</v>
      </c>
      <c r="L57" s="705">
        <f>Payroll!BK58</f>
        <v>0</v>
      </c>
      <c r="M57" s="705">
        <f>Payroll!BJ58</f>
        <v>0</v>
      </c>
      <c r="N57" s="705">
        <f>Payroll!BS58</f>
        <v>0</v>
      </c>
      <c r="O57" s="703">
        <f t="shared" si="2"/>
        <v>0</v>
      </c>
      <c r="P57" s="706">
        <f t="shared" si="3"/>
        <v>0</v>
      </c>
      <c r="Q57" s="707">
        <f t="shared" si="4"/>
        <v>0</v>
      </c>
      <c r="R57" s="741">
        <f t="shared" si="5"/>
        <v>0</v>
      </c>
    </row>
    <row r="58" spans="1:18" ht="18.5" thickBot="1" x14ac:dyDescent="0.4">
      <c r="A58" s="547">
        <v>52</v>
      </c>
      <c r="B58" s="702">
        <f>+Payroll!B59</f>
        <v>0</v>
      </c>
      <c r="C58" s="703">
        <f>Payroll!AI59</f>
        <v>0</v>
      </c>
      <c r="D58" s="545">
        <f t="shared" si="0"/>
        <v>0</v>
      </c>
      <c r="E58" s="703">
        <f>Payroll!AN59+Payroll!AO59</f>
        <v>0</v>
      </c>
      <c r="F58" s="703">
        <f t="shared" si="1"/>
        <v>0</v>
      </c>
      <c r="G58" s="703">
        <f>Payroll!BE59</f>
        <v>0</v>
      </c>
      <c r="H58" s="703">
        <f>Payroll!BG59</f>
        <v>0</v>
      </c>
      <c r="I58" s="704">
        <f>Payroll!BI59</f>
        <v>0</v>
      </c>
      <c r="J58" s="703">
        <f>Payroll!BL59</f>
        <v>0</v>
      </c>
      <c r="K58" s="703">
        <f>Payroll!BO59</f>
        <v>0</v>
      </c>
      <c r="L58" s="705">
        <f>Payroll!BK59</f>
        <v>0</v>
      </c>
      <c r="M58" s="705">
        <f>Payroll!BJ59</f>
        <v>0</v>
      </c>
      <c r="N58" s="705">
        <f>Payroll!BS59</f>
        <v>0</v>
      </c>
      <c r="O58" s="703">
        <f t="shared" si="2"/>
        <v>0</v>
      </c>
      <c r="P58" s="706">
        <f t="shared" si="3"/>
        <v>0</v>
      </c>
      <c r="Q58" s="707">
        <f t="shared" si="4"/>
        <v>0</v>
      </c>
      <c r="R58" s="741">
        <f t="shared" si="5"/>
        <v>0</v>
      </c>
    </row>
    <row r="59" spans="1:18" ht="18.5" thickBot="1" x14ac:dyDescent="0.4">
      <c r="A59" s="729">
        <v>53</v>
      </c>
      <c r="B59" s="702">
        <f>+Payroll!B60</f>
        <v>0</v>
      </c>
      <c r="C59" s="703">
        <f>Payroll!AI60</f>
        <v>0</v>
      </c>
      <c r="D59" s="545">
        <f t="shared" si="0"/>
        <v>0</v>
      </c>
      <c r="E59" s="703">
        <f>Payroll!AN60+Payroll!AO60</f>
        <v>0</v>
      </c>
      <c r="F59" s="703">
        <f t="shared" si="1"/>
        <v>0</v>
      </c>
      <c r="G59" s="703">
        <f>Payroll!BE60</f>
        <v>0</v>
      </c>
      <c r="H59" s="703">
        <f>Payroll!BG60</f>
        <v>0</v>
      </c>
      <c r="I59" s="704">
        <f>Payroll!BI60</f>
        <v>0</v>
      </c>
      <c r="J59" s="703">
        <f>Payroll!BL60</f>
        <v>0</v>
      </c>
      <c r="K59" s="703">
        <f>Payroll!BO60</f>
        <v>0</v>
      </c>
      <c r="L59" s="705">
        <f>Payroll!BK60</f>
        <v>0</v>
      </c>
      <c r="M59" s="705">
        <f>Payroll!BJ60</f>
        <v>0</v>
      </c>
      <c r="N59" s="705">
        <f>Payroll!BS60</f>
        <v>0</v>
      </c>
      <c r="O59" s="703">
        <f t="shared" si="2"/>
        <v>0</v>
      </c>
      <c r="P59" s="706">
        <f t="shared" si="3"/>
        <v>0</v>
      </c>
      <c r="Q59" s="707">
        <f t="shared" si="4"/>
        <v>0</v>
      </c>
      <c r="R59" s="741">
        <f t="shared" si="5"/>
        <v>0</v>
      </c>
    </row>
    <row r="60" spans="1:18" ht="18.5" thickBot="1" x14ac:dyDescent="0.4">
      <c r="A60" s="729">
        <v>54</v>
      </c>
      <c r="B60" s="702">
        <f>+Payroll!B61</f>
        <v>0</v>
      </c>
      <c r="C60" s="703">
        <f>Payroll!AI61</f>
        <v>0</v>
      </c>
      <c r="D60" s="545">
        <f t="shared" si="0"/>
        <v>0</v>
      </c>
      <c r="E60" s="703">
        <f>Payroll!AN61+Payroll!AO61</f>
        <v>0</v>
      </c>
      <c r="F60" s="703">
        <f t="shared" si="1"/>
        <v>0</v>
      </c>
      <c r="G60" s="703">
        <f>Payroll!BE61</f>
        <v>0</v>
      </c>
      <c r="H60" s="703">
        <f>Payroll!BG61</f>
        <v>0</v>
      </c>
      <c r="I60" s="704">
        <f>Payroll!BI61</f>
        <v>0</v>
      </c>
      <c r="J60" s="703">
        <f>Payroll!BL61</f>
        <v>0</v>
      </c>
      <c r="K60" s="703">
        <f>Payroll!BO61</f>
        <v>0</v>
      </c>
      <c r="L60" s="705">
        <f>Payroll!BK61</f>
        <v>0</v>
      </c>
      <c r="M60" s="705">
        <f>Payroll!BJ61</f>
        <v>0</v>
      </c>
      <c r="N60" s="705">
        <f>Payroll!BS61</f>
        <v>0</v>
      </c>
      <c r="O60" s="703">
        <f t="shared" si="2"/>
        <v>0</v>
      </c>
      <c r="P60" s="706">
        <f t="shared" si="3"/>
        <v>0</v>
      </c>
      <c r="Q60" s="707">
        <f t="shared" si="4"/>
        <v>0</v>
      </c>
      <c r="R60" s="741">
        <f t="shared" si="5"/>
        <v>0</v>
      </c>
    </row>
    <row r="61" spans="1:18" ht="18.5" thickBot="1" x14ac:dyDescent="0.4">
      <c r="A61" s="729">
        <v>55</v>
      </c>
      <c r="B61" s="702">
        <f>+Payroll!B62</f>
        <v>0</v>
      </c>
      <c r="C61" s="703">
        <f>Payroll!AI62</f>
        <v>0</v>
      </c>
      <c r="D61" s="545">
        <f t="shared" si="0"/>
        <v>0</v>
      </c>
      <c r="E61" s="703">
        <f>Payroll!AN62+Payroll!AO62</f>
        <v>0</v>
      </c>
      <c r="F61" s="703">
        <f t="shared" si="1"/>
        <v>0</v>
      </c>
      <c r="G61" s="703">
        <f>Payroll!BE62</f>
        <v>0</v>
      </c>
      <c r="H61" s="703">
        <f>Payroll!BG62</f>
        <v>0</v>
      </c>
      <c r="I61" s="704">
        <f>Payroll!BI62</f>
        <v>0</v>
      </c>
      <c r="J61" s="703">
        <f>Payroll!BL62</f>
        <v>0</v>
      </c>
      <c r="K61" s="703">
        <f>Payroll!BO62</f>
        <v>0</v>
      </c>
      <c r="L61" s="705">
        <f>Payroll!BK62</f>
        <v>0</v>
      </c>
      <c r="M61" s="705">
        <f>Payroll!BJ62</f>
        <v>0</v>
      </c>
      <c r="N61" s="705">
        <f>Payroll!BS62</f>
        <v>0</v>
      </c>
      <c r="O61" s="703">
        <f t="shared" si="2"/>
        <v>0</v>
      </c>
      <c r="P61" s="706">
        <f t="shared" si="3"/>
        <v>0</v>
      </c>
      <c r="Q61" s="707">
        <f t="shared" si="4"/>
        <v>0</v>
      </c>
      <c r="R61" s="741">
        <f t="shared" si="5"/>
        <v>0</v>
      </c>
    </row>
    <row r="62" spans="1:18" ht="18.5" thickBot="1" x14ac:dyDescent="0.4">
      <c r="A62" s="729">
        <v>56</v>
      </c>
      <c r="B62" s="702">
        <f>+Payroll!B63</f>
        <v>0</v>
      </c>
      <c r="C62" s="703">
        <f>Payroll!AI63</f>
        <v>0</v>
      </c>
      <c r="D62" s="545">
        <f t="shared" si="0"/>
        <v>0</v>
      </c>
      <c r="E62" s="703">
        <f>Payroll!AN63+Payroll!AO63</f>
        <v>0</v>
      </c>
      <c r="F62" s="703">
        <f t="shared" si="1"/>
        <v>0</v>
      </c>
      <c r="G62" s="703">
        <f>Payroll!BE63</f>
        <v>0</v>
      </c>
      <c r="H62" s="703">
        <f>Payroll!BG63</f>
        <v>0</v>
      </c>
      <c r="I62" s="704">
        <f>Payroll!BI63</f>
        <v>0</v>
      </c>
      <c r="J62" s="703">
        <f>Payroll!BL63</f>
        <v>0</v>
      </c>
      <c r="K62" s="703">
        <f>Payroll!BO63</f>
        <v>0</v>
      </c>
      <c r="L62" s="705">
        <f>Payroll!BK63</f>
        <v>0</v>
      </c>
      <c r="M62" s="705">
        <f>Payroll!BJ63</f>
        <v>0</v>
      </c>
      <c r="N62" s="705">
        <f>Payroll!BS63</f>
        <v>0</v>
      </c>
      <c r="O62" s="703">
        <f t="shared" si="2"/>
        <v>0</v>
      </c>
      <c r="P62" s="706">
        <f t="shared" si="3"/>
        <v>0</v>
      </c>
      <c r="Q62" s="707">
        <f t="shared" si="4"/>
        <v>0</v>
      </c>
      <c r="R62" s="741">
        <f t="shared" si="5"/>
        <v>0</v>
      </c>
    </row>
    <row r="63" spans="1:18" ht="18.5" thickBot="1" x14ac:dyDescent="0.4">
      <c r="A63" s="729">
        <v>57</v>
      </c>
      <c r="B63" s="702">
        <f>+Payroll!B64</f>
        <v>0</v>
      </c>
      <c r="C63" s="703">
        <f>Payroll!AI64</f>
        <v>0</v>
      </c>
      <c r="D63" s="545">
        <f t="shared" si="0"/>
        <v>0</v>
      </c>
      <c r="E63" s="703">
        <f>Payroll!AN64+Payroll!AO64</f>
        <v>0</v>
      </c>
      <c r="F63" s="703">
        <f t="shared" si="1"/>
        <v>0</v>
      </c>
      <c r="G63" s="703">
        <f>Payroll!BE64</f>
        <v>0</v>
      </c>
      <c r="H63" s="703">
        <f>Payroll!BG64</f>
        <v>0</v>
      </c>
      <c r="I63" s="704">
        <f>Payroll!BI64</f>
        <v>0</v>
      </c>
      <c r="J63" s="703">
        <f>Payroll!BL64</f>
        <v>0</v>
      </c>
      <c r="K63" s="703">
        <f>Payroll!BO64</f>
        <v>0</v>
      </c>
      <c r="L63" s="705">
        <f>Payroll!BK64</f>
        <v>0</v>
      </c>
      <c r="M63" s="705">
        <f>Payroll!BJ64</f>
        <v>0</v>
      </c>
      <c r="N63" s="705">
        <f>Payroll!BS64</f>
        <v>0</v>
      </c>
      <c r="O63" s="703">
        <f t="shared" si="2"/>
        <v>0</v>
      </c>
      <c r="P63" s="706">
        <f t="shared" si="3"/>
        <v>0</v>
      </c>
      <c r="Q63" s="707">
        <f t="shared" si="4"/>
        <v>0</v>
      </c>
      <c r="R63" s="741">
        <f t="shared" si="5"/>
        <v>0</v>
      </c>
    </row>
    <row r="64" spans="1:18" ht="18.5" thickBot="1" x14ac:dyDescent="0.4">
      <c r="A64" s="729">
        <v>58</v>
      </c>
      <c r="B64" s="702">
        <f>+Payroll!B65</f>
        <v>0</v>
      </c>
      <c r="C64" s="703">
        <f>Payroll!AI65</f>
        <v>0</v>
      </c>
      <c r="D64" s="545">
        <f t="shared" si="0"/>
        <v>0</v>
      </c>
      <c r="E64" s="703">
        <f>Payroll!AN65+Payroll!AO65</f>
        <v>0</v>
      </c>
      <c r="F64" s="703">
        <f t="shared" si="1"/>
        <v>0</v>
      </c>
      <c r="G64" s="703">
        <f>Payroll!BE65</f>
        <v>0</v>
      </c>
      <c r="H64" s="703">
        <f>Payroll!BG65</f>
        <v>0</v>
      </c>
      <c r="I64" s="704">
        <f>Payroll!BI65</f>
        <v>0</v>
      </c>
      <c r="J64" s="703">
        <f>Payroll!BL65</f>
        <v>0</v>
      </c>
      <c r="K64" s="703">
        <f>Payroll!BO65</f>
        <v>0</v>
      </c>
      <c r="L64" s="705">
        <f>Payroll!BK65</f>
        <v>0</v>
      </c>
      <c r="M64" s="705">
        <f>Payroll!BJ65</f>
        <v>0</v>
      </c>
      <c r="N64" s="705">
        <f>Payroll!BS65</f>
        <v>0</v>
      </c>
      <c r="O64" s="703">
        <f t="shared" si="2"/>
        <v>0</v>
      </c>
      <c r="P64" s="706">
        <f t="shared" si="3"/>
        <v>0</v>
      </c>
      <c r="Q64" s="707">
        <f t="shared" si="4"/>
        <v>0</v>
      </c>
      <c r="R64" s="741">
        <f t="shared" si="5"/>
        <v>0</v>
      </c>
    </row>
    <row r="65" spans="1:18" ht="18.5" thickBot="1" x14ac:dyDescent="0.4">
      <c r="A65" s="729">
        <v>59</v>
      </c>
      <c r="B65" s="702">
        <f>+Payroll!B66</f>
        <v>0</v>
      </c>
      <c r="C65" s="703">
        <f>Payroll!AI66</f>
        <v>0</v>
      </c>
      <c r="D65" s="545">
        <f t="shared" si="0"/>
        <v>0</v>
      </c>
      <c r="E65" s="703">
        <f>Payroll!AN66+Payroll!AO66</f>
        <v>0</v>
      </c>
      <c r="F65" s="703">
        <f t="shared" si="1"/>
        <v>0</v>
      </c>
      <c r="G65" s="703">
        <f>Payroll!BE66</f>
        <v>0</v>
      </c>
      <c r="H65" s="703">
        <f>Payroll!BG66</f>
        <v>0</v>
      </c>
      <c r="I65" s="704">
        <f>Payroll!BI66</f>
        <v>0</v>
      </c>
      <c r="J65" s="703">
        <f>Payroll!BL66</f>
        <v>0</v>
      </c>
      <c r="K65" s="703">
        <f>Payroll!BO66</f>
        <v>0</v>
      </c>
      <c r="L65" s="705">
        <f>Payroll!BK66</f>
        <v>0</v>
      </c>
      <c r="M65" s="705">
        <f>Payroll!BJ66</f>
        <v>0</v>
      </c>
      <c r="N65" s="705">
        <f>Payroll!BS66</f>
        <v>0</v>
      </c>
      <c r="O65" s="703">
        <f t="shared" si="2"/>
        <v>0</v>
      </c>
      <c r="P65" s="706">
        <f t="shared" si="3"/>
        <v>0</v>
      </c>
      <c r="Q65" s="707">
        <f t="shared" si="4"/>
        <v>0</v>
      </c>
      <c r="R65" s="741">
        <f t="shared" si="5"/>
        <v>0</v>
      </c>
    </row>
    <row r="66" spans="1:18" ht="18.5" thickBot="1" x14ac:dyDescent="0.4">
      <c r="A66" s="729">
        <v>60</v>
      </c>
      <c r="B66" s="702">
        <f>+Payroll!B67</f>
        <v>0</v>
      </c>
      <c r="C66" s="703">
        <f>Payroll!AI67</f>
        <v>0</v>
      </c>
      <c r="D66" s="545">
        <f t="shared" si="0"/>
        <v>0</v>
      </c>
      <c r="E66" s="703">
        <f>Payroll!AN67+Payroll!AO67</f>
        <v>0</v>
      </c>
      <c r="F66" s="703">
        <f t="shared" si="1"/>
        <v>0</v>
      </c>
      <c r="G66" s="703">
        <f>Payroll!BE67</f>
        <v>0</v>
      </c>
      <c r="H66" s="703">
        <f>Payroll!BG67</f>
        <v>0</v>
      </c>
      <c r="I66" s="704">
        <f>Payroll!BI67</f>
        <v>0</v>
      </c>
      <c r="J66" s="703">
        <f>Payroll!BL67</f>
        <v>0</v>
      </c>
      <c r="K66" s="703">
        <f>Payroll!BO67</f>
        <v>0</v>
      </c>
      <c r="L66" s="705">
        <f>Payroll!BK67</f>
        <v>0</v>
      </c>
      <c r="M66" s="705">
        <f>Payroll!BJ67</f>
        <v>0</v>
      </c>
      <c r="N66" s="705">
        <f>Payroll!BS67</f>
        <v>0</v>
      </c>
      <c r="O66" s="703">
        <f t="shared" si="2"/>
        <v>0</v>
      </c>
      <c r="P66" s="706">
        <f t="shared" si="3"/>
        <v>0</v>
      </c>
      <c r="Q66" s="707">
        <f t="shared" si="4"/>
        <v>0</v>
      </c>
      <c r="R66" s="741">
        <f t="shared" si="5"/>
        <v>0</v>
      </c>
    </row>
    <row r="67" spans="1:18" ht="18.5" thickBot="1" x14ac:dyDescent="0.4">
      <c r="A67" s="547">
        <v>61</v>
      </c>
      <c r="B67" s="702">
        <f>+Payroll!B68</f>
        <v>0</v>
      </c>
      <c r="C67" s="703">
        <f>Payroll!AI68</f>
        <v>0</v>
      </c>
      <c r="D67" s="545">
        <f t="shared" si="0"/>
        <v>0</v>
      </c>
      <c r="E67" s="703">
        <f>Payroll!AN68+Payroll!AO68</f>
        <v>0</v>
      </c>
      <c r="F67" s="703">
        <f t="shared" si="1"/>
        <v>0</v>
      </c>
      <c r="G67" s="703">
        <f>Payroll!BE68</f>
        <v>0</v>
      </c>
      <c r="H67" s="703">
        <f>Payroll!BG68</f>
        <v>0</v>
      </c>
      <c r="I67" s="704">
        <f>Payroll!BI68</f>
        <v>0</v>
      </c>
      <c r="J67" s="703">
        <f>Payroll!BL68</f>
        <v>0</v>
      </c>
      <c r="K67" s="703">
        <f>Payroll!BO68</f>
        <v>0</v>
      </c>
      <c r="L67" s="705">
        <f>Payroll!BK68</f>
        <v>0</v>
      </c>
      <c r="M67" s="705">
        <f>Payroll!BJ68</f>
        <v>0</v>
      </c>
      <c r="N67" s="705">
        <f>Payroll!BS68</f>
        <v>0</v>
      </c>
      <c r="O67" s="703">
        <f t="shared" si="2"/>
        <v>0</v>
      </c>
      <c r="P67" s="706">
        <f t="shared" si="3"/>
        <v>0</v>
      </c>
      <c r="Q67" s="707">
        <f t="shared" si="4"/>
        <v>0</v>
      </c>
      <c r="R67" s="741">
        <f t="shared" si="5"/>
        <v>0</v>
      </c>
    </row>
    <row r="68" spans="1:18" ht="18.5" thickBot="1" x14ac:dyDescent="0.4">
      <c r="A68" s="547">
        <v>62</v>
      </c>
      <c r="B68" s="702">
        <f>+Payroll!B69</f>
        <v>0</v>
      </c>
      <c r="C68" s="703">
        <f>Payroll!AI69</f>
        <v>0</v>
      </c>
      <c r="D68" s="545">
        <f t="shared" si="0"/>
        <v>0</v>
      </c>
      <c r="E68" s="703">
        <f>Payroll!AN69+Payroll!AO69</f>
        <v>0</v>
      </c>
      <c r="F68" s="703">
        <f t="shared" si="1"/>
        <v>0</v>
      </c>
      <c r="G68" s="703">
        <f>Payroll!BE69</f>
        <v>0</v>
      </c>
      <c r="H68" s="703">
        <f>Payroll!BG69</f>
        <v>0</v>
      </c>
      <c r="I68" s="704">
        <f>Payroll!BI69</f>
        <v>0</v>
      </c>
      <c r="J68" s="703">
        <f>Payroll!BL69</f>
        <v>0</v>
      </c>
      <c r="K68" s="703">
        <f>Payroll!BO69</f>
        <v>0</v>
      </c>
      <c r="L68" s="705">
        <f>Payroll!BK69</f>
        <v>0</v>
      </c>
      <c r="M68" s="705">
        <f>Payroll!BJ69</f>
        <v>0</v>
      </c>
      <c r="N68" s="705">
        <f>Payroll!BS69</f>
        <v>0</v>
      </c>
      <c r="O68" s="703">
        <f t="shared" si="2"/>
        <v>0</v>
      </c>
      <c r="P68" s="706">
        <f t="shared" si="3"/>
        <v>0</v>
      </c>
      <c r="Q68" s="707">
        <f t="shared" si="4"/>
        <v>0</v>
      </c>
      <c r="R68" s="741">
        <f t="shared" si="5"/>
        <v>0</v>
      </c>
    </row>
    <row r="69" spans="1:18" ht="18.5" thickBot="1" x14ac:dyDescent="0.4">
      <c r="A69" s="729">
        <v>63</v>
      </c>
      <c r="B69" s="702">
        <f>+Payroll!B70</f>
        <v>0</v>
      </c>
      <c r="C69" s="703">
        <f>Payroll!AI70</f>
        <v>0</v>
      </c>
      <c r="D69" s="545">
        <f t="shared" si="0"/>
        <v>0</v>
      </c>
      <c r="E69" s="703">
        <f>Payroll!AN70+Payroll!AO70</f>
        <v>0</v>
      </c>
      <c r="F69" s="703">
        <f t="shared" si="1"/>
        <v>0</v>
      </c>
      <c r="G69" s="703">
        <f>Payroll!BE70</f>
        <v>0</v>
      </c>
      <c r="H69" s="703">
        <f>Payroll!BG70</f>
        <v>0</v>
      </c>
      <c r="I69" s="704">
        <f>Payroll!BI70</f>
        <v>0</v>
      </c>
      <c r="J69" s="703">
        <f>Payroll!BL70</f>
        <v>0</v>
      </c>
      <c r="K69" s="703">
        <f>Payroll!BO70</f>
        <v>0</v>
      </c>
      <c r="L69" s="705">
        <f>Payroll!BK70</f>
        <v>0</v>
      </c>
      <c r="M69" s="705">
        <f>Payroll!BJ70</f>
        <v>0</v>
      </c>
      <c r="N69" s="705">
        <f>Payroll!BS70</f>
        <v>0</v>
      </c>
      <c r="O69" s="703">
        <f t="shared" si="2"/>
        <v>0</v>
      </c>
      <c r="P69" s="706">
        <f t="shared" si="3"/>
        <v>0</v>
      </c>
      <c r="Q69" s="707">
        <f t="shared" si="4"/>
        <v>0</v>
      </c>
      <c r="R69" s="741">
        <f t="shared" si="5"/>
        <v>0</v>
      </c>
    </row>
    <row r="70" spans="1:18" ht="18.5" thickBot="1" x14ac:dyDescent="0.4">
      <c r="A70" s="729">
        <v>64</v>
      </c>
      <c r="B70" s="702">
        <f>+Payroll!B71</f>
        <v>0</v>
      </c>
      <c r="C70" s="703">
        <f>Payroll!AI71</f>
        <v>0</v>
      </c>
      <c r="D70" s="545">
        <f t="shared" si="0"/>
        <v>0</v>
      </c>
      <c r="E70" s="703">
        <f>Payroll!AN71+Payroll!AO71</f>
        <v>0</v>
      </c>
      <c r="F70" s="703">
        <f t="shared" si="1"/>
        <v>0</v>
      </c>
      <c r="G70" s="703">
        <f>Payroll!BE71</f>
        <v>0</v>
      </c>
      <c r="H70" s="703">
        <f>Payroll!BG71</f>
        <v>0</v>
      </c>
      <c r="I70" s="704">
        <f>Payroll!BI71</f>
        <v>0</v>
      </c>
      <c r="J70" s="703">
        <f>Payroll!BL71</f>
        <v>0</v>
      </c>
      <c r="K70" s="703">
        <f>Payroll!BO71</f>
        <v>0</v>
      </c>
      <c r="L70" s="705">
        <f>Payroll!BK71</f>
        <v>0</v>
      </c>
      <c r="M70" s="705">
        <f>Payroll!BJ71</f>
        <v>0</v>
      </c>
      <c r="N70" s="705">
        <f>Payroll!BS71</f>
        <v>0</v>
      </c>
      <c r="O70" s="703">
        <f t="shared" si="2"/>
        <v>0</v>
      </c>
      <c r="P70" s="706">
        <f t="shared" si="3"/>
        <v>0</v>
      </c>
      <c r="Q70" s="707">
        <f t="shared" si="4"/>
        <v>0</v>
      </c>
      <c r="R70" s="741">
        <f t="shared" si="5"/>
        <v>0</v>
      </c>
    </row>
    <row r="71" spans="1:18" ht="18.5" thickBot="1" x14ac:dyDescent="0.4">
      <c r="A71" s="729">
        <v>65</v>
      </c>
      <c r="B71" s="702">
        <f>+Payroll!B72</f>
        <v>0</v>
      </c>
      <c r="C71" s="703">
        <f>Payroll!AI72</f>
        <v>0</v>
      </c>
      <c r="D71" s="545">
        <f t="shared" si="0"/>
        <v>0</v>
      </c>
      <c r="E71" s="703">
        <f>Payroll!AN72+Payroll!AO72</f>
        <v>0</v>
      </c>
      <c r="F71" s="703">
        <f t="shared" si="1"/>
        <v>0</v>
      </c>
      <c r="G71" s="703">
        <f>Payroll!BE72</f>
        <v>0</v>
      </c>
      <c r="H71" s="703">
        <f>Payroll!BG72</f>
        <v>0</v>
      </c>
      <c r="I71" s="704">
        <f>Payroll!BI72</f>
        <v>0</v>
      </c>
      <c r="J71" s="703">
        <f>Payroll!BL72</f>
        <v>0</v>
      </c>
      <c r="K71" s="703">
        <f>Payroll!BO72</f>
        <v>0</v>
      </c>
      <c r="L71" s="705">
        <f>Payroll!BK72</f>
        <v>0</v>
      </c>
      <c r="M71" s="705">
        <f>Payroll!BJ72</f>
        <v>0</v>
      </c>
      <c r="N71" s="705">
        <f>Payroll!BS72</f>
        <v>0</v>
      </c>
      <c r="O71" s="703">
        <f t="shared" si="2"/>
        <v>0</v>
      </c>
      <c r="P71" s="706">
        <f t="shared" si="3"/>
        <v>0</v>
      </c>
      <c r="Q71" s="707">
        <f t="shared" si="4"/>
        <v>0</v>
      </c>
      <c r="R71" s="741">
        <f t="shared" si="5"/>
        <v>0</v>
      </c>
    </row>
    <row r="72" spans="1:18" ht="18.5" thickBot="1" x14ac:dyDescent="0.4">
      <c r="A72" s="729">
        <v>66</v>
      </c>
      <c r="B72" s="702">
        <f>+Payroll!B73</f>
        <v>0</v>
      </c>
      <c r="C72" s="703">
        <f>Payroll!AI73</f>
        <v>0</v>
      </c>
      <c r="D72" s="545">
        <f t="shared" ref="D72:D135" si="6">IF(C72&gt;1200000,48000,C72*0.04)</f>
        <v>0</v>
      </c>
      <c r="E72" s="703">
        <f>Payroll!AN73+Payroll!AO73</f>
        <v>0</v>
      </c>
      <c r="F72" s="703">
        <f t="shared" ref="F72:F135" si="7">(C72-D72)*80%</f>
        <v>0</v>
      </c>
      <c r="G72" s="703">
        <f>Payroll!BE73</f>
        <v>0</v>
      </c>
      <c r="H72" s="703">
        <f>Payroll!BG73</f>
        <v>0</v>
      </c>
      <c r="I72" s="704">
        <f>Payroll!BI73</f>
        <v>0</v>
      </c>
      <c r="J72" s="703">
        <f>Payroll!BL73</f>
        <v>0</v>
      </c>
      <c r="K72" s="703">
        <f>Payroll!BO73</f>
        <v>0</v>
      </c>
      <c r="L72" s="705">
        <f>Payroll!BK73</f>
        <v>0</v>
      </c>
      <c r="M72" s="705">
        <f>Payroll!BJ73</f>
        <v>0</v>
      </c>
      <c r="N72" s="705">
        <f>Payroll!BS73</f>
        <v>0</v>
      </c>
      <c r="O72" s="703">
        <f t="shared" ref="O72:O135" si="8">+C72-D72-G72-H72+I72+J72+K72+M72-N72+L72</f>
        <v>0</v>
      </c>
      <c r="P72" s="706">
        <f t="shared" ref="P72:P135" si="9">+C72*4.5/100</f>
        <v>0</v>
      </c>
      <c r="Q72" s="707">
        <f t="shared" ref="Q72:Q135" si="10">+C72*0.03</f>
        <v>0</v>
      </c>
      <c r="R72" s="741">
        <f t="shared" ref="R72:R135" si="11">E72+Q72</f>
        <v>0</v>
      </c>
    </row>
    <row r="73" spans="1:18" ht="18.5" thickBot="1" x14ac:dyDescent="0.4">
      <c r="A73" s="729">
        <v>67</v>
      </c>
      <c r="B73" s="702">
        <f>+Payroll!B74</f>
        <v>0</v>
      </c>
      <c r="C73" s="703">
        <f>Payroll!AI74</f>
        <v>0</v>
      </c>
      <c r="D73" s="545">
        <f t="shared" si="6"/>
        <v>0</v>
      </c>
      <c r="E73" s="703">
        <f>Payroll!AN74+Payroll!AO74</f>
        <v>0</v>
      </c>
      <c r="F73" s="703">
        <f t="shared" si="7"/>
        <v>0</v>
      </c>
      <c r="G73" s="703">
        <f>Payroll!BE74</f>
        <v>0</v>
      </c>
      <c r="H73" s="703">
        <f>Payroll!BG74</f>
        <v>0</v>
      </c>
      <c r="I73" s="704">
        <f>Payroll!BI74</f>
        <v>0</v>
      </c>
      <c r="J73" s="703">
        <f>Payroll!BL74</f>
        <v>0</v>
      </c>
      <c r="K73" s="703">
        <f>Payroll!BO74</f>
        <v>0</v>
      </c>
      <c r="L73" s="705">
        <f>Payroll!BK74</f>
        <v>0</v>
      </c>
      <c r="M73" s="705">
        <f>Payroll!BJ74</f>
        <v>0</v>
      </c>
      <c r="N73" s="705">
        <f>Payroll!BS74</f>
        <v>0</v>
      </c>
      <c r="O73" s="703">
        <f t="shared" si="8"/>
        <v>0</v>
      </c>
      <c r="P73" s="706">
        <f t="shared" si="9"/>
        <v>0</v>
      </c>
      <c r="Q73" s="707">
        <f t="shared" si="10"/>
        <v>0</v>
      </c>
      <c r="R73" s="741">
        <f t="shared" si="11"/>
        <v>0</v>
      </c>
    </row>
    <row r="74" spans="1:18" ht="18.5" thickBot="1" x14ac:dyDescent="0.4">
      <c r="A74" s="729">
        <v>68</v>
      </c>
      <c r="B74" s="702">
        <f>+Payroll!B75</f>
        <v>0</v>
      </c>
      <c r="C74" s="703">
        <f>Payroll!AI75</f>
        <v>0</v>
      </c>
      <c r="D74" s="545">
        <f t="shared" si="6"/>
        <v>0</v>
      </c>
      <c r="E74" s="703">
        <f>Payroll!AN75+Payroll!AO75</f>
        <v>0</v>
      </c>
      <c r="F74" s="703">
        <f t="shared" si="7"/>
        <v>0</v>
      </c>
      <c r="G74" s="703">
        <f>Payroll!BE75</f>
        <v>0</v>
      </c>
      <c r="H74" s="703">
        <f>Payroll!BG75</f>
        <v>0</v>
      </c>
      <c r="I74" s="704">
        <f>Payroll!BI75</f>
        <v>0</v>
      </c>
      <c r="J74" s="703">
        <f>Payroll!BL75</f>
        <v>0</v>
      </c>
      <c r="K74" s="703">
        <f>Payroll!BO75</f>
        <v>0</v>
      </c>
      <c r="L74" s="705">
        <f>Payroll!BK75</f>
        <v>0</v>
      </c>
      <c r="M74" s="705">
        <f>Payroll!BJ75</f>
        <v>0</v>
      </c>
      <c r="N74" s="705">
        <f>Payroll!BS75</f>
        <v>0</v>
      </c>
      <c r="O74" s="703">
        <f t="shared" si="8"/>
        <v>0</v>
      </c>
      <c r="P74" s="706">
        <f t="shared" si="9"/>
        <v>0</v>
      </c>
      <c r="Q74" s="707">
        <f t="shared" si="10"/>
        <v>0</v>
      </c>
      <c r="R74" s="741">
        <f t="shared" si="11"/>
        <v>0</v>
      </c>
    </row>
    <row r="75" spans="1:18" ht="18.5" thickBot="1" x14ac:dyDescent="0.4">
      <c r="A75" s="729">
        <v>69</v>
      </c>
      <c r="B75" s="702">
        <f>+Payroll!B76</f>
        <v>0</v>
      </c>
      <c r="C75" s="703">
        <f>Payroll!AI76</f>
        <v>0</v>
      </c>
      <c r="D75" s="545">
        <f t="shared" si="6"/>
        <v>0</v>
      </c>
      <c r="E75" s="703">
        <f>Payroll!AN76+Payroll!AO76</f>
        <v>0</v>
      </c>
      <c r="F75" s="703">
        <f t="shared" si="7"/>
        <v>0</v>
      </c>
      <c r="G75" s="703">
        <f>Payroll!BE76</f>
        <v>0</v>
      </c>
      <c r="H75" s="703">
        <f>Payroll!BG76</f>
        <v>0</v>
      </c>
      <c r="I75" s="704">
        <f>Payroll!BI76</f>
        <v>0</v>
      </c>
      <c r="J75" s="703">
        <f>Payroll!BL76</f>
        <v>0</v>
      </c>
      <c r="K75" s="703">
        <f>Payroll!BO76</f>
        <v>0</v>
      </c>
      <c r="L75" s="705">
        <f>Payroll!BK76</f>
        <v>0</v>
      </c>
      <c r="M75" s="705">
        <f>Payroll!BJ76</f>
        <v>0</v>
      </c>
      <c r="N75" s="705">
        <f>Payroll!BS76</f>
        <v>0</v>
      </c>
      <c r="O75" s="703">
        <f t="shared" si="8"/>
        <v>0</v>
      </c>
      <c r="P75" s="706">
        <f t="shared" si="9"/>
        <v>0</v>
      </c>
      <c r="Q75" s="707">
        <f t="shared" si="10"/>
        <v>0</v>
      </c>
      <c r="R75" s="741">
        <f t="shared" si="11"/>
        <v>0</v>
      </c>
    </row>
    <row r="76" spans="1:18" ht="18.5" thickBot="1" x14ac:dyDescent="0.4">
      <c r="A76" s="729">
        <v>70</v>
      </c>
      <c r="B76" s="702">
        <f>+Payroll!B77</f>
        <v>0</v>
      </c>
      <c r="C76" s="703">
        <f>Payroll!AI77</f>
        <v>0</v>
      </c>
      <c r="D76" s="545">
        <f t="shared" si="6"/>
        <v>0</v>
      </c>
      <c r="E76" s="703">
        <f>Payroll!AN77+Payroll!AO77</f>
        <v>0</v>
      </c>
      <c r="F76" s="703">
        <f t="shared" si="7"/>
        <v>0</v>
      </c>
      <c r="G76" s="703">
        <f>Payroll!BE77</f>
        <v>0</v>
      </c>
      <c r="H76" s="703">
        <f>Payroll!BG77</f>
        <v>0</v>
      </c>
      <c r="I76" s="704">
        <f>Payroll!BI77</f>
        <v>0</v>
      </c>
      <c r="J76" s="703">
        <f>Payroll!BL77</f>
        <v>0</v>
      </c>
      <c r="K76" s="703">
        <f>Payroll!BO77</f>
        <v>0</v>
      </c>
      <c r="L76" s="705">
        <f>Payroll!BK77</f>
        <v>0</v>
      </c>
      <c r="M76" s="705">
        <f>Payroll!BJ77</f>
        <v>0</v>
      </c>
      <c r="N76" s="705">
        <f>Payroll!BS77</f>
        <v>0</v>
      </c>
      <c r="O76" s="703">
        <f t="shared" si="8"/>
        <v>0</v>
      </c>
      <c r="P76" s="706">
        <f t="shared" si="9"/>
        <v>0</v>
      </c>
      <c r="Q76" s="707">
        <f t="shared" si="10"/>
        <v>0</v>
      </c>
      <c r="R76" s="741">
        <f t="shared" si="11"/>
        <v>0</v>
      </c>
    </row>
    <row r="77" spans="1:18" ht="18.5" thickBot="1" x14ac:dyDescent="0.4">
      <c r="A77" s="547">
        <v>71</v>
      </c>
      <c r="B77" s="702">
        <f>+Payroll!B78</f>
        <v>0</v>
      </c>
      <c r="C77" s="703">
        <f>Payroll!AI78</f>
        <v>0</v>
      </c>
      <c r="D77" s="545">
        <f t="shared" si="6"/>
        <v>0</v>
      </c>
      <c r="E77" s="703">
        <f>Payroll!AN78+Payroll!AO78</f>
        <v>0</v>
      </c>
      <c r="F77" s="703">
        <f t="shared" si="7"/>
        <v>0</v>
      </c>
      <c r="G77" s="703">
        <f>Payroll!BE78</f>
        <v>0</v>
      </c>
      <c r="H77" s="703">
        <f>Payroll!BG78</f>
        <v>0</v>
      </c>
      <c r="I77" s="704">
        <f>Payroll!BI78</f>
        <v>0</v>
      </c>
      <c r="J77" s="703">
        <f>Payroll!BL78</f>
        <v>0</v>
      </c>
      <c r="K77" s="703">
        <f>Payroll!BO78</f>
        <v>0</v>
      </c>
      <c r="L77" s="705">
        <f>Payroll!BK78</f>
        <v>0</v>
      </c>
      <c r="M77" s="705">
        <f>Payroll!BJ78</f>
        <v>0</v>
      </c>
      <c r="N77" s="705">
        <f>Payroll!BS78</f>
        <v>0</v>
      </c>
      <c r="O77" s="703">
        <f t="shared" si="8"/>
        <v>0</v>
      </c>
      <c r="P77" s="706">
        <f t="shared" si="9"/>
        <v>0</v>
      </c>
      <c r="Q77" s="707">
        <f t="shared" si="10"/>
        <v>0</v>
      </c>
      <c r="R77" s="741">
        <f t="shared" si="11"/>
        <v>0</v>
      </c>
    </row>
    <row r="78" spans="1:18" ht="18.5" thickBot="1" x14ac:dyDescent="0.4">
      <c r="A78" s="547">
        <v>72</v>
      </c>
      <c r="B78" s="702">
        <f>+Payroll!B79</f>
        <v>0</v>
      </c>
      <c r="C78" s="703">
        <f>Payroll!AI79</f>
        <v>0</v>
      </c>
      <c r="D78" s="545">
        <f t="shared" si="6"/>
        <v>0</v>
      </c>
      <c r="E78" s="703">
        <f>Payroll!AN79+Payroll!AO79</f>
        <v>0</v>
      </c>
      <c r="F78" s="703">
        <f t="shared" si="7"/>
        <v>0</v>
      </c>
      <c r="G78" s="703">
        <f>Payroll!BE79</f>
        <v>0</v>
      </c>
      <c r="H78" s="703">
        <f>Payroll!BG79</f>
        <v>0</v>
      </c>
      <c r="I78" s="704">
        <f>Payroll!BI79</f>
        <v>0</v>
      </c>
      <c r="J78" s="703">
        <f>Payroll!BL79</f>
        <v>0</v>
      </c>
      <c r="K78" s="703">
        <f>Payroll!BO79</f>
        <v>0</v>
      </c>
      <c r="L78" s="705">
        <f>Payroll!BK79</f>
        <v>0</v>
      </c>
      <c r="M78" s="705">
        <f>Payroll!BJ79</f>
        <v>0</v>
      </c>
      <c r="N78" s="705">
        <f>Payroll!BS79</f>
        <v>0</v>
      </c>
      <c r="O78" s="703">
        <f t="shared" si="8"/>
        <v>0</v>
      </c>
      <c r="P78" s="706">
        <f t="shared" si="9"/>
        <v>0</v>
      </c>
      <c r="Q78" s="707">
        <f t="shared" si="10"/>
        <v>0</v>
      </c>
      <c r="R78" s="741">
        <f t="shared" si="11"/>
        <v>0</v>
      </c>
    </row>
    <row r="79" spans="1:18" ht="18.5" thickBot="1" x14ac:dyDescent="0.4">
      <c r="A79" s="729">
        <v>73</v>
      </c>
      <c r="B79" s="702">
        <f>+Payroll!B80</f>
        <v>0</v>
      </c>
      <c r="C79" s="703">
        <f>Payroll!AI80</f>
        <v>0</v>
      </c>
      <c r="D79" s="545">
        <f t="shared" si="6"/>
        <v>0</v>
      </c>
      <c r="E79" s="703">
        <f>Payroll!AN80+Payroll!AO80</f>
        <v>0</v>
      </c>
      <c r="F79" s="703">
        <f t="shared" si="7"/>
        <v>0</v>
      </c>
      <c r="G79" s="703">
        <f>Payroll!BE80</f>
        <v>0</v>
      </c>
      <c r="H79" s="703">
        <f>Payroll!BG80</f>
        <v>0</v>
      </c>
      <c r="I79" s="704">
        <f>Payroll!BI80</f>
        <v>0</v>
      </c>
      <c r="J79" s="703">
        <f>Payroll!BL80</f>
        <v>0</v>
      </c>
      <c r="K79" s="703">
        <f>Payroll!BO80</f>
        <v>0</v>
      </c>
      <c r="L79" s="705">
        <f>Payroll!BK80</f>
        <v>0</v>
      </c>
      <c r="M79" s="705">
        <f>Payroll!BJ80</f>
        <v>0</v>
      </c>
      <c r="N79" s="705">
        <f>Payroll!BS80</f>
        <v>0</v>
      </c>
      <c r="O79" s="703">
        <f t="shared" si="8"/>
        <v>0</v>
      </c>
      <c r="P79" s="706">
        <f t="shared" si="9"/>
        <v>0</v>
      </c>
      <c r="Q79" s="707">
        <f t="shared" si="10"/>
        <v>0</v>
      </c>
      <c r="R79" s="741">
        <f t="shared" si="11"/>
        <v>0</v>
      </c>
    </row>
    <row r="80" spans="1:18" ht="18.5" thickBot="1" x14ac:dyDescent="0.4">
      <c r="A80" s="729">
        <v>74</v>
      </c>
      <c r="B80" s="702">
        <f>+Payroll!B81</f>
        <v>0</v>
      </c>
      <c r="C80" s="703">
        <f>Payroll!AI81</f>
        <v>0</v>
      </c>
      <c r="D80" s="545">
        <f t="shared" si="6"/>
        <v>0</v>
      </c>
      <c r="E80" s="703">
        <f>Payroll!AN81+Payroll!AO81</f>
        <v>0</v>
      </c>
      <c r="F80" s="703">
        <f t="shared" si="7"/>
        <v>0</v>
      </c>
      <c r="G80" s="703">
        <f>Payroll!BE81</f>
        <v>0</v>
      </c>
      <c r="H80" s="703">
        <f>Payroll!BG81</f>
        <v>0</v>
      </c>
      <c r="I80" s="704">
        <f>Payroll!BI81</f>
        <v>0</v>
      </c>
      <c r="J80" s="703">
        <f>Payroll!BL81</f>
        <v>0</v>
      </c>
      <c r="K80" s="703">
        <f>Payroll!BO81</f>
        <v>0</v>
      </c>
      <c r="L80" s="705">
        <f>Payroll!BK81</f>
        <v>0</v>
      </c>
      <c r="M80" s="705">
        <f>Payroll!BJ81</f>
        <v>0</v>
      </c>
      <c r="N80" s="705">
        <f>Payroll!BS81</f>
        <v>0</v>
      </c>
      <c r="O80" s="703">
        <f t="shared" si="8"/>
        <v>0</v>
      </c>
      <c r="P80" s="706">
        <f t="shared" si="9"/>
        <v>0</v>
      </c>
      <c r="Q80" s="707">
        <f t="shared" si="10"/>
        <v>0</v>
      </c>
      <c r="R80" s="741">
        <f t="shared" si="11"/>
        <v>0</v>
      </c>
    </row>
    <row r="81" spans="1:18" ht="18.5" thickBot="1" x14ac:dyDescent="0.4">
      <c r="A81" s="729">
        <v>75</v>
      </c>
      <c r="B81" s="702">
        <f>+Payroll!B82</f>
        <v>0</v>
      </c>
      <c r="C81" s="703">
        <f>Payroll!AI82</f>
        <v>0</v>
      </c>
      <c r="D81" s="545">
        <f t="shared" si="6"/>
        <v>0</v>
      </c>
      <c r="E81" s="703">
        <f>Payroll!AN82+Payroll!AO82</f>
        <v>0</v>
      </c>
      <c r="F81" s="703">
        <f t="shared" si="7"/>
        <v>0</v>
      </c>
      <c r="G81" s="703">
        <f>Payroll!BE82</f>
        <v>0</v>
      </c>
      <c r="H81" s="703">
        <f>Payroll!BG82</f>
        <v>0</v>
      </c>
      <c r="I81" s="704">
        <f>Payroll!BI82</f>
        <v>0</v>
      </c>
      <c r="J81" s="703">
        <f>Payroll!BL82</f>
        <v>0</v>
      </c>
      <c r="K81" s="703">
        <f>Payroll!BO82</f>
        <v>0</v>
      </c>
      <c r="L81" s="705">
        <f>Payroll!BK82</f>
        <v>0</v>
      </c>
      <c r="M81" s="705">
        <f>Payroll!BJ82</f>
        <v>0</v>
      </c>
      <c r="N81" s="705">
        <f>Payroll!BS82</f>
        <v>0</v>
      </c>
      <c r="O81" s="703">
        <f t="shared" si="8"/>
        <v>0</v>
      </c>
      <c r="P81" s="706">
        <f t="shared" si="9"/>
        <v>0</v>
      </c>
      <c r="Q81" s="707">
        <f t="shared" si="10"/>
        <v>0</v>
      </c>
      <c r="R81" s="741">
        <f t="shared" si="11"/>
        <v>0</v>
      </c>
    </row>
    <row r="82" spans="1:18" ht="18.5" thickBot="1" x14ac:dyDescent="0.4">
      <c r="A82" s="729">
        <v>76</v>
      </c>
      <c r="B82" s="702">
        <f>+Payroll!B83</f>
        <v>0</v>
      </c>
      <c r="C82" s="703">
        <f>Payroll!AI83</f>
        <v>0</v>
      </c>
      <c r="D82" s="545">
        <f t="shared" si="6"/>
        <v>0</v>
      </c>
      <c r="E82" s="703">
        <f>Payroll!AN83+Payroll!AO83</f>
        <v>0</v>
      </c>
      <c r="F82" s="703">
        <f t="shared" si="7"/>
        <v>0</v>
      </c>
      <c r="G82" s="703">
        <f>Payroll!BE83</f>
        <v>0</v>
      </c>
      <c r="H82" s="703">
        <f>Payroll!BG83</f>
        <v>0</v>
      </c>
      <c r="I82" s="704">
        <f>Payroll!BI83</f>
        <v>0</v>
      </c>
      <c r="J82" s="703">
        <f>Payroll!BL83</f>
        <v>0</v>
      </c>
      <c r="K82" s="703">
        <f>Payroll!BO83</f>
        <v>0</v>
      </c>
      <c r="L82" s="705">
        <f>Payroll!BK83</f>
        <v>0</v>
      </c>
      <c r="M82" s="705">
        <f>Payroll!BJ83</f>
        <v>0</v>
      </c>
      <c r="N82" s="705">
        <f>Payroll!BS83</f>
        <v>0</v>
      </c>
      <c r="O82" s="703">
        <f t="shared" si="8"/>
        <v>0</v>
      </c>
      <c r="P82" s="706">
        <f t="shared" si="9"/>
        <v>0</v>
      </c>
      <c r="Q82" s="707">
        <f t="shared" si="10"/>
        <v>0</v>
      </c>
      <c r="R82" s="741">
        <f t="shared" si="11"/>
        <v>0</v>
      </c>
    </row>
    <row r="83" spans="1:18" ht="18.5" thickBot="1" x14ac:dyDescent="0.4">
      <c r="A83" s="729">
        <v>77</v>
      </c>
      <c r="B83" s="702">
        <f>+Payroll!B84</f>
        <v>0</v>
      </c>
      <c r="C83" s="703">
        <f>Payroll!AI84</f>
        <v>0</v>
      </c>
      <c r="D83" s="545">
        <f t="shared" si="6"/>
        <v>0</v>
      </c>
      <c r="E83" s="703">
        <f>Payroll!AN84+Payroll!AO84</f>
        <v>0</v>
      </c>
      <c r="F83" s="703">
        <f t="shared" si="7"/>
        <v>0</v>
      </c>
      <c r="G83" s="703">
        <f>Payroll!BE84</f>
        <v>0</v>
      </c>
      <c r="H83" s="703">
        <f>Payroll!BG84</f>
        <v>0</v>
      </c>
      <c r="I83" s="704">
        <f>Payroll!BI84</f>
        <v>0</v>
      </c>
      <c r="J83" s="703">
        <f>Payroll!BL84</f>
        <v>0</v>
      </c>
      <c r="K83" s="703">
        <f>Payroll!BO84</f>
        <v>0</v>
      </c>
      <c r="L83" s="705">
        <f>Payroll!BK84</f>
        <v>0</v>
      </c>
      <c r="M83" s="705">
        <f>Payroll!BJ84</f>
        <v>0</v>
      </c>
      <c r="N83" s="705">
        <f>Payroll!BS84</f>
        <v>0</v>
      </c>
      <c r="O83" s="703">
        <f t="shared" si="8"/>
        <v>0</v>
      </c>
      <c r="P83" s="706">
        <f t="shared" si="9"/>
        <v>0</v>
      </c>
      <c r="Q83" s="707">
        <f t="shared" si="10"/>
        <v>0</v>
      </c>
      <c r="R83" s="741">
        <f t="shared" si="11"/>
        <v>0</v>
      </c>
    </row>
    <row r="84" spans="1:18" ht="18.5" thickBot="1" x14ac:dyDescent="0.4">
      <c r="A84" s="729">
        <v>78</v>
      </c>
      <c r="B84" s="702">
        <f>+Payroll!B85</f>
        <v>0</v>
      </c>
      <c r="C84" s="703">
        <f>Payroll!AI85</f>
        <v>0</v>
      </c>
      <c r="D84" s="545">
        <f t="shared" si="6"/>
        <v>0</v>
      </c>
      <c r="E84" s="703">
        <f>Payroll!AN85+Payroll!AO85</f>
        <v>0</v>
      </c>
      <c r="F84" s="703">
        <f t="shared" si="7"/>
        <v>0</v>
      </c>
      <c r="G84" s="703">
        <f>Payroll!BE85</f>
        <v>0</v>
      </c>
      <c r="H84" s="703">
        <f>Payroll!BG85</f>
        <v>0</v>
      </c>
      <c r="I84" s="704">
        <f>Payroll!BI85</f>
        <v>0</v>
      </c>
      <c r="J84" s="703">
        <f>Payroll!BL85</f>
        <v>0</v>
      </c>
      <c r="K84" s="703">
        <f>Payroll!BO85</f>
        <v>0</v>
      </c>
      <c r="L84" s="705">
        <f>Payroll!BK85</f>
        <v>0</v>
      </c>
      <c r="M84" s="705">
        <f>Payroll!BJ85</f>
        <v>0</v>
      </c>
      <c r="N84" s="705">
        <f>Payroll!BS85</f>
        <v>0</v>
      </c>
      <c r="O84" s="703">
        <f t="shared" si="8"/>
        <v>0</v>
      </c>
      <c r="P84" s="706">
        <f t="shared" si="9"/>
        <v>0</v>
      </c>
      <c r="Q84" s="707">
        <f t="shared" si="10"/>
        <v>0</v>
      </c>
      <c r="R84" s="741">
        <f t="shared" si="11"/>
        <v>0</v>
      </c>
    </row>
    <row r="85" spans="1:18" ht="18.5" thickBot="1" x14ac:dyDescent="0.4">
      <c r="A85" s="729">
        <v>79</v>
      </c>
      <c r="B85" s="702">
        <f>+Payroll!B86</f>
        <v>0</v>
      </c>
      <c r="C85" s="703">
        <f>Payroll!AI86</f>
        <v>0</v>
      </c>
      <c r="D85" s="545">
        <f t="shared" si="6"/>
        <v>0</v>
      </c>
      <c r="E85" s="703">
        <f>Payroll!AN86+Payroll!AO86</f>
        <v>0</v>
      </c>
      <c r="F85" s="703">
        <f t="shared" si="7"/>
        <v>0</v>
      </c>
      <c r="G85" s="703">
        <f>Payroll!BE86</f>
        <v>0</v>
      </c>
      <c r="H85" s="703">
        <f>Payroll!BG86</f>
        <v>0</v>
      </c>
      <c r="I85" s="704">
        <f>Payroll!BI86</f>
        <v>0</v>
      </c>
      <c r="J85" s="703">
        <f>Payroll!BL86</f>
        <v>0</v>
      </c>
      <c r="K85" s="703">
        <f>Payroll!BO86</f>
        <v>0</v>
      </c>
      <c r="L85" s="705">
        <f>Payroll!BK86</f>
        <v>0</v>
      </c>
      <c r="M85" s="705">
        <f>Payroll!BJ86</f>
        <v>0</v>
      </c>
      <c r="N85" s="705">
        <f>Payroll!BS86</f>
        <v>0</v>
      </c>
      <c r="O85" s="703">
        <f t="shared" si="8"/>
        <v>0</v>
      </c>
      <c r="P85" s="706">
        <f t="shared" si="9"/>
        <v>0</v>
      </c>
      <c r="Q85" s="707">
        <f t="shared" si="10"/>
        <v>0</v>
      </c>
      <c r="R85" s="741">
        <f t="shared" si="11"/>
        <v>0</v>
      </c>
    </row>
    <row r="86" spans="1:18" ht="18.5" thickBot="1" x14ac:dyDescent="0.4">
      <c r="A86" s="729">
        <v>80</v>
      </c>
      <c r="B86" s="702">
        <f>+Payroll!B87</f>
        <v>0</v>
      </c>
      <c r="C86" s="703">
        <f>Payroll!AI87</f>
        <v>0</v>
      </c>
      <c r="D86" s="545">
        <f t="shared" si="6"/>
        <v>0</v>
      </c>
      <c r="E86" s="703">
        <f>Payroll!AN87+Payroll!AO87</f>
        <v>0</v>
      </c>
      <c r="F86" s="703">
        <f t="shared" si="7"/>
        <v>0</v>
      </c>
      <c r="G86" s="703">
        <f>Payroll!BE87</f>
        <v>0</v>
      </c>
      <c r="H86" s="703">
        <f>Payroll!BG87</f>
        <v>0</v>
      </c>
      <c r="I86" s="704">
        <f>Payroll!BI87</f>
        <v>0</v>
      </c>
      <c r="J86" s="703">
        <f>Payroll!BL87</f>
        <v>0</v>
      </c>
      <c r="K86" s="703">
        <f>Payroll!BO87</f>
        <v>0</v>
      </c>
      <c r="L86" s="705">
        <f>Payroll!BK87</f>
        <v>0</v>
      </c>
      <c r="M86" s="705">
        <f>Payroll!BJ87</f>
        <v>0</v>
      </c>
      <c r="N86" s="705">
        <f>Payroll!BS87</f>
        <v>0</v>
      </c>
      <c r="O86" s="703">
        <f t="shared" si="8"/>
        <v>0</v>
      </c>
      <c r="P86" s="706">
        <f t="shared" si="9"/>
        <v>0</v>
      </c>
      <c r="Q86" s="707">
        <f t="shared" si="10"/>
        <v>0</v>
      </c>
      <c r="R86" s="741">
        <f t="shared" si="11"/>
        <v>0</v>
      </c>
    </row>
    <row r="87" spans="1:18" ht="18.5" thickBot="1" x14ac:dyDescent="0.4">
      <c r="A87" s="547">
        <v>81</v>
      </c>
      <c r="B87" s="702">
        <f>+Payroll!B88</f>
        <v>0</v>
      </c>
      <c r="C87" s="703">
        <f>Payroll!AI88</f>
        <v>0</v>
      </c>
      <c r="D87" s="545">
        <f t="shared" si="6"/>
        <v>0</v>
      </c>
      <c r="E87" s="703">
        <f>Payroll!AN88+Payroll!AO88</f>
        <v>0</v>
      </c>
      <c r="F87" s="703">
        <f t="shared" si="7"/>
        <v>0</v>
      </c>
      <c r="G87" s="703">
        <f>Payroll!BE88</f>
        <v>0</v>
      </c>
      <c r="H87" s="703">
        <f>Payroll!BG88</f>
        <v>0</v>
      </c>
      <c r="I87" s="704">
        <f>Payroll!BI88</f>
        <v>0</v>
      </c>
      <c r="J87" s="703">
        <f>Payroll!BL88</f>
        <v>0</v>
      </c>
      <c r="K87" s="703">
        <f>Payroll!BO88</f>
        <v>0</v>
      </c>
      <c r="L87" s="705">
        <f>Payroll!BK88</f>
        <v>0</v>
      </c>
      <c r="M87" s="705">
        <f>Payroll!BJ88</f>
        <v>0</v>
      </c>
      <c r="N87" s="705">
        <f>Payroll!BS88</f>
        <v>0</v>
      </c>
      <c r="O87" s="703">
        <f t="shared" si="8"/>
        <v>0</v>
      </c>
      <c r="P87" s="706">
        <f t="shared" si="9"/>
        <v>0</v>
      </c>
      <c r="Q87" s="707">
        <f t="shared" si="10"/>
        <v>0</v>
      </c>
      <c r="R87" s="741">
        <f t="shared" si="11"/>
        <v>0</v>
      </c>
    </row>
    <row r="88" spans="1:18" ht="18.5" thickBot="1" x14ac:dyDescent="0.4">
      <c r="A88" s="547">
        <v>82</v>
      </c>
      <c r="B88" s="702">
        <f>+Payroll!B89</f>
        <v>0</v>
      </c>
      <c r="C88" s="703">
        <f>Payroll!AI89</f>
        <v>0</v>
      </c>
      <c r="D88" s="545">
        <f t="shared" si="6"/>
        <v>0</v>
      </c>
      <c r="E88" s="703">
        <f>Payroll!AN89+Payroll!AO89</f>
        <v>0</v>
      </c>
      <c r="F88" s="703">
        <f t="shared" si="7"/>
        <v>0</v>
      </c>
      <c r="G88" s="703">
        <f>Payroll!BE89</f>
        <v>0</v>
      </c>
      <c r="H88" s="703">
        <f>Payroll!BG89</f>
        <v>0</v>
      </c>
      <c r="I88" s="704">
        <f>Payroll!BI89</f>
        <v>0</v>
      </c>
      <c r="J88" s="703">
        <f>Payroll!BL89</f>
        <v>0</v>
      </c>
      <c r="K88" s="703">
        <f>Payroll!BO89</f>
        <v>0</v>
      </c>
      <c r="L88" s="705">
        <f>Payroll!BK89</f>
        <v>0</v>
      </c>
      <c r="M88" s="705">
        <f>Payroll!BJ89</f>
        <v>0</v>
      </c>
      <c r="N88" s="705">
        <f>Payroll!BS89</f>
        <v>0</v>
      </c>
      <c r="O88" s="703">
        <f t="shared" si="8"/>
        <v>0</v>
      </c>
      <c r="P88" s="706">
        <f t="shared" si="9"/>
        <v>0</v>
      </c>
      <c r="Q88" s="707">
        <f t="shared" si="10"/>
        <v>0</v>
      </c>
      <c r="R88" s="741">
        <f t="shared" si="11"/>
        <v>0</v>
      </c>
    </row>
    <row r="89" spans="1:18" ht="18.5" thickBot="1" x14ac:dyDescent="0.4">
      <c r="A89" s="729">
        <v>83</v>
      </c>
      <c r="B89" s="702">
        <f>+Payroll!B90</f>
        <v>0</v>
      </c>
      <c r="C89" s="703">
        <f>Payroll!AI90</f>
        <v>0</v>
      </c>
      <c r="D89" s="545">
        <f t="shared" si="6"/>
        <v>0</v>
      </c>
      <c r="E89" s="703">
        <f>Payroll!AN90+Payroll!AO90</f>
        <v>0</v>
      </c>
      <c r="F89" s="703">
        <f t="shared" si="7"/>
        <v>0</v>
      </c>
      <c r="G89" s="703">
        <f>Payroll!BE90</f>
        <v>0</v>
      </c>
      <c r="H89" s="703">
        <f>Payroll!BG90</f>
        <v>0</v>
      </c>
      <c r="I89" s="704">
        <f>Payroll!BI90</f>
        <v>0</v>
      </c>
      <c r="J89" s="703">
        <f>Payroll!BL90</f>
        <v>0</v>
      </c>
      <c r="K89" s="703">
        <f>Payroll!BO90</f>
        <v>0</v>
      </c>
      <c r="L89" s="705">
        <f>Payroll!BK90</f>
        <v>0</v>
      </c>
      <c r="M89" s="705">
        <f>Payroll!BJ90</f>
        <v>0</v>
      </c>
      <c r="N89" s="705">
        <f>Payroll!BS90</f>
        <v>0</v>
      </c>
      <c r="O89" s="703">
        <f t="shared" si="8"/>
        <v>0</v>
      </c>
      <c r="P89" s="706">
        <f t="shared" si="9"/>
        <v>0</v>
      </c>
      <c r="Q89" s="707">
        <f t="shared" si="10"/>
        <v>0</v>
      </c>
      <c r="R89" s="741">
        <f t="shared" si="11"/>
        <v>0</v>
      </c>
    </row>
    <row r="90" spans="1:18" ht="18.5" thickBot="1" x14ac:dyDescent="0.4">
      <c r="A90" s="729">
        <v>84</v>
      </c>
      <c r="B90" s="702">
        <f>+Payroll!B91</f>
        <v>0</v>
      </c>
      <c r="C90" s="703">
        <f>Payroll!AI91</f>
        <v>0</v>
      </c>
      <c r="D90" s="545">
        <f t="shared" si="6"/>
        <v>0</v>
      </c>
      <c r="E90" s="703">
        <f>Payroll!AN91+Payroll!AO91</f>
        <v>0</v>
      </c>
      <c r="F90" s="703">
        <f t="shared" si="7"/>
        <v>0</v>
      </c>
      <c r="G90" s="703">
        <f>Payroll!BE91</f>
        <v>0</v>
      </c>
      <c r="H90" s="703">
        <f>Payroll!BG91</f>
        <v>0</v>
      </c>
      <c r="I90" s="704">
        <f>Payroll!BI91</f>
        <v>0</v>
      </c>
      <c r="J90" s="703">
        <f>Payroll!BL91</f>
        <v>0</v>
      </c>
      <c r="K90" s="703">
        <f>Payroll!BO91</f>
        <v>0</v>
      </c>
      <c r="L90" s="705">
        <f>Payroll!BK91</f>
        <v>0</v>
      </c>
      <c r="M90" s="705">
        <f>Payroll!BJ91</f>
        <v>0</v>
      </c>
      <c r="N90" s="705">
        <f>Payroll!BS91</f>
        <v>0</v>
      </c>
      <c r="O90" s="703">
        <f t="shared" si="8"/>
        <v>0</v>
      </c>
      <c r="P90" s="706">
        <f t="shared" si="9"/>
        <v>0</v>
      </c>
      <c r="Q90" s="707">
        <f t="shared" si="10"/>
        <v>0</v>
      </c>
      <c r="R90" s="741">
        <f t="shared" si="11"/>
        <v>0</v>
      </c>
    </row>
    <row r="91" spans="1:18" ht="18.5" thickBot="1" x14ac:dyDescent="0.4">
      <c r="A91" s="729">
        <v>85</v>
      </c>
      <c r="B91" s="702">
        <f>+Payroll!B92</f>
        <v>0</v>
      </c>
      <c r="C91" s="703">
        <f>Payroll!AI92</f>
        <v>0</v>
      </c>
      <c r="D91" s="545">
        <f t="shared" si="6"/>
        <v>0</v>
      </c>
      <c r="E91" s="703">
        <f>Payroll!AN92+Payroll!AO92</f>
        <v>0</v>
      </c>
      <c r="F91" s="703">
        <f t="shared" si="7"/>
        <v>0</v>
      </c>
      <c r="G91" s="703">
        <f>Payroll!BE92</f>
        <v>0</v>
      </c>
      <c r="H91" s="703">
        <f>Payroll!BG92</f>
        <v>0</v>
      </c>
      <c r="I91" s="704">
        <f>Payroll!BI92</f>
        <v>0</v>
      </c>
      <c r="J91" s="703">
        <f>Payroll!BL92</f>
        <v>0</v>
      </c>
      <c r="K91" s="703">
        <f>Payroll!BO92</f>
        <v>0</v>
      </c>
      <c r="L91" s="705">
        <f>Payroll!BK92</f>
        <v>0</v>
      </c>
      <c r="M91" s="705">
        <f>Payroll!BJ92</f>
        <v>0</v>
      </c>
      <c r="N91" s="705">
        <f>Payroll!BS92</f>
        <v>0</v>
      </c>
      <c r="O91" s="703">
        <f t="shared" si="8"/>
        <v>0</v>
      </c>
      <c r="P91" s="706">
        <f t="shared" si="9"/>
        <v>0</v>
      </c>
      <c r="Q91" s="707">
        <f t="shared" si="10"/>
        <v>0</v>
      </c>
      <c r="R91" s="741">
        <f t="shared" si="11"/>
        <v>0</v>
      </c>
    </row>
    <row r="92" spans="1:18" ht="18.5" thickBot="1" x14ac:dyDescent="0.4">
      <c r="A92" s="729">
        <v>86</v>
      </c>
      <c r="B92" s="702">
        <f>+Payroll!B93</f>
        <v>0</v>
      </c>
      <c r="C92" s="703">
        <f>Payroll!AI93</f>
        <v>0</v>
      </c>
      <c r="D92" s="545">
        <f t="shared" si="6"/>
        <v>0</v>
      </c>
      <c r="E92" s="703">
        <f>Payroll!AN93+Payroll!AO93</f>
        <v>0</v>
      </c>
      <c r="F92" s="703">
        <f t="shared" si="7"/>
        <v>0</v>
      </c>
      <c r="G92" s="703">
        <f>Payroll!BE93</f>
        <v>0</v>
      </c>
      <c r="H92" s="703">
        <f>Payroll!BG93</f>
        <v>0</v>
      </c>
      <c r="I92" s="704">
        <f>Payroll!BI93</f>
        <v>0</v>
      </c>
      <c r="J92" s="703">
        <f>Payroll!BL93</f>
        <v>0</v>
      </c>
      <c r="K92" s="703">
        <f>Payroll!BO93</f>
        <v>0</v>
      </c>
      <c r="L92" s="705">
        <f>Payroll!BK93</f>
        <v>0</v>
      </c>
      <c r="M92" s="705">
        <f>Payroll!BJ93</f>
        <v>0</v>
      </c>
      <c r="N92" s="705">
        <f>Payroll!BS93</f>
        <v>0</v>
      </c>
      <c r="O92" s="703">
        <f t="shared" si="8"/>
        <v>0</v>
      </c>
      <c r="P92" s="706">
        <f t="shared" si="9"/>
        <v>0</v>
      </c>
      <c r="Q92" s="707">
        <f t="shared" si="10"/>
        <v>0</v>
      </c>
      <c r="R92" s="741">
        <f t="shared" si="11"/>
        <v>0</v>
      </c>
    </row>
    <row r="93" spans="1:18" ht="18.5" thickBot="1" x14ac:dyDescent="0.4">
      <c r="A93" s="729">
        <v>87</v>
      </c>
      <c r="B93" s="702">
        <f>+Payroll!B94</f>
        <v>0</v>
      </c>
      <c r="C93" s="703">
        <f>Payroll!AI94</f>
        <v>0</v>
      </c>
      <c r="D93" s="545">
        <f t="shared" si="6"/>
        <v>0</v>
      </c>
      <c r="E93" s="703">
        <f>Payroll!AN94+Payroll!AO94</f>
        <v>0</v>
      </c>
      <c r="F93" s="703">
        <f t="shared" si="7"/>
        <v>0</v>
      </c>
      <c r="G93" s="703">
        <f>Payroll!BE94</f>
        <v>0</v>
      </c>
      <c r="H93" s="703">
        <f>Payroll!BG94</f>
        <v>0</v>
      </c>
      <c r="I93" s="704">
        <f>Payroll!BI94</f>
        <v>0</v>
      </c>
      <c r="J93" s="703">
        <f>Payroll!BL94</f>
        <v>0</v>
      </c>
      <c r="K93" s="703">
        <f>Payroll!BO94</f>
        <v>0</v>
      </c>
      <c r="L93" s="705">
        <f>Payroll!BK94</f>
        <v>0</v>
      </c>
      <c r="M93" s="705">
        <f>Payroll!BJ94</f>
        <v>0</v>
      </c>
      <c r="N93" s="705">
        <f>Payroll!BS94</f>
        <v>0</v>
      </c>
      <c r="O93" s="703">
        <f t="shared" si="8"/>
        <v>0</v>
      </c>
      <c r="P93" s="706">
        <f t="shared" si="9"/>
        <v>0</v>
      </c>
      <c r="Q93" s="707">
        <f t="shared" si="10"/>
        <v>0</v>
      </c>
      <c r="R93" s="741">
        <f t="shared" si="11"/>
        <v>0</v>
      </c>
    </row>
    <row r="94" spans="1:18" ht="18.5" thickBot="1" x14ac:dyDescent="0.4">
      <c r="A94" s="729">
        <v>88</v>
      </c>
      <c r="B94" s="702">
        <f>+Payroll!B95</f>
        <v>0</v>
      </c>
      <c r="C94" s="703">
        <f>Payroll!AI95</f>
        <v>0</v>
      </c>
      <c r="D94" s="545">
        <f t="shared" si="6"/>
        <v>0</v>
      </c>
      <c r="E94" s="703">
        <f>Payroll!AN95+Payroll!AO95</f>
        <v>0</v>
      </c>
      <c r="F94" s="703">
        <f t="shared" si="7"/>
        <v>0</v>
      </c>
      <c r="G94" s="703">
        <f>Payroll!BE95</f>
        <v>0</v>
      </c>
      <c r="H94" s="703">
        <f>Payroll!BG95</f>
        <v>0</v>
      </c>
      <c r="I94" s="704">
        <f>Payroll!BI95</f>
        <v>0</v>
      </c>
      <c r="J94" s="703">
        <f>Payroll!BL95</f>
        <v>0</v>
      </c>
      <c r="K94" s="703">
        <f>Payroll!BO95</f>
        <v>0</v>
      </c>
      <c r="L94" s="705">
        <f>Payroll!BK95</f>
        <v>0</v>
      </c>
      <c r="M94" s="705">
        <f>Payroll!BJ95</f>
        <v>0</v>
      </c>
      <c r="N94" s="705">
        <f>Payroll!BS95</f>
        <v>0</v>
      </c>
      <c r="O94" s="703">
        <f t="shared" si="8"/>
        <v>0</v>
      </c>
      <c r="P94" s="706">
        <f t="shared" si="9"/>
        <v>0</v>
      </c>
      <c r="Q94" s="707">
        <f t="shared" si="10"/>
        <v>0</v>
      </c>
      <c r="R94" s="741">
        <f t="shared" si="11"/>
        <v>0</v>
      </c>
    </row>
    <row r="95" spans="1:18" ht="18.5" thickBot="1" x14ac:dyDescent="0.4">
      <c r="A95" s="729">
        <v>89</v>
      </c>
      <c r="B95" s="702">
        <f>+Payroll!B96</f>
        <v>0</v>
      </c>
      <c r="C95" s="703">
        <f>Payroll!AI96</f>
        <v>0</v>
      </c>
      <c r="D95" s="545">
        <f t="shared" si="6"/>
        <v>0</v>
      </c>
      <c r="E95" s="703">
        <f>Payroll!AN96+Payroll!AO96</f>
        <v>0</v>
      </c>
      <c r="F95" s="703">
        <f t="shared" si="7"/>
        <v>0</v>
      </c>
      <c r="G95" s="703">
        <f>Payroll!BE96</f>
        <v>0</v>
      </c>
      <c r="H95" s="703">
        <f>Payroll!BG96</f>
        <v>0</v>
      </c>
      <c r="I95" s="704">
        <f>Payroll!BI96</f>
        <v>0</v>
      </c>
      <c r="J95" s="703">
        <f>Payroll!BL96</f>
        <v>0</v>
      </c>
      <c r="K95" s="703">
        <f>Payroll!BO96</f>
        <v>0</v>
      </c>
      <c r="L95" s="705">
        <f>Payroll!BK96</f>
        <v>0</v>
      </c>
      <c r="M95" s="705">
        <f>Payroll!BJ96</f>
        <v>0</v>
      </c>
      <c r="N95" s="705">
        <f>Payroll!BS96</f>
        <v>0</v>
      </c>
      <c r="O95" s="703">
        <f t="shared" si="8"/>
        <v>0</v>
      </c>
      <c r="P95" s="706">
        <f t="shared" si="9"/>
        <v>0</v>
      </c>
      <c r="Q95" s="707">
        <f t="shared" si="10"/>
        <v>0</v>
      </c>
      <c r="R95" s="741">
        <f t="shared" si="11"/>
        <v>0</v>
      </c>
    </row>
    <row r="96" spans="1:18" ht="18.5" thickBot="1" x14ac:dyDescent="0.4">
      <c r="A96" s="729">
        <v>90</v>
      </c>
      <c r="B96" s="702">
        <f>+Payroll!B97</f>
        <v>0</v>
      </c>
      <c r="C96" s="703">
        <f>Payroll!AI97</f>
        <v>0</v>
      </c>
      <c r="D96" s="545">
        <f t="shared" si="6"/>
        <v>0</v>
      </c>
      <c r="E96" s="703">
        <f>Payroll!AN97+Payroll!AO97</f>
        <v>0</v>
      </c>
      <c r="F96" s="703">
        <f t="shared" si="7"/>
        <v>0</v>
      </c>
      <c r="G96" s="703">
        <f>Payroll!BE97</f>
        <v>0</v>
      </c>
      <c r="H96" s="703">
        <f>Payroll!BG97</f>
        <v>0</v>
      </c>
      <c r="I96" s="704">
        <f>Payroll!BI97</f>
        <v>0</v>
      </c>
      <c r="J96" s="703">
        <f>Payroll!BL97</f>
        <v>0</v>
      </c>
      <c r="K96" s="703">
        <f>Payroll!BO97</f>
        <v>0</v>
      </c>
      <c r="L96" s="705">
        <f>Payroll!BK97</f>
        <v>0</v>
      </c>
      <c r="M96" s="705">
        <f>Payroll!BJ97</f>
        <v>0</v>
      </c>
      <c r="N96" s="705">
        <f>Payroll!BS97</f>
        <v>0</v>
      </c>
      <c r="O96" s="703">
        <f t="shared" si="8"/>
        <v>0</v>
      </c>
      <c r="P96" s="706">
        <f t="shared" si="9"/>
        <v>0</v>
      </c>
      <c r="Q96" s="707">
        <f t="shared" si="10"/>
        <v>0</v>
      </c>
      <c r="R96" s="741">
        <f t="shared" si="11"/>
        <v>0</v>
      </c>
    </row>
    <row r="97" spans="1:18" ht="18.5" thickBot="1" x14ac:dyDescent="0.4">
      <c r="A97" s="547">
        <v>91</v>
      </c>
      <c r="B97" s="702">
        <f>+Payroll!B98</f>
        <v>0</v>
      </c>
      <c r="C97" s="703">
        <f>Payroll!AI98</f>
        <v>0</v>
      </c>
      <c r="D97" s="545">
        <f t="shared" si="6"/>
        <v>0</v>
      </c>
      <c r="E97" s="703">
        <f>Payroll!AN98+Payroll!AO98</f>
        <v>0</v>
      </c>
      <c r="F97" s="703">
        <f t="shared" si="7"/>
        <v>0</v>
      </c>
      <c r="G97" s="703">
        <f>Payroll!BE98</f>
        <v>0</v>
      </c>
      <c r="H97" s="703">
        <f>Payroll!BG98</f>
        <v>0</v>
      </c>
      <c r="I97" s="704">
        <f>Payroll!BI98</f>
        <v>0</v>
      </c>
      <c r="J97" s="703">
        <f>Payroll!BL98</f>
        <v>0</v>
      </c>
      <c r="K97" s="703">
        <f>Payroll!BO98</f>
        <v>0</v>
      </c>
      <c r="L97" s="705">
        <f>Payroll!BK98</f>
        <v>0</v>
      </c>
      <c r="M97" s="705">
        <f>Payroll!BJ98</f>
        <v>0</v>
      </c>
      <c r="N97" s="705">
        <f>Payroll!BS98</f>
        <v>0</v>
      </c>
      <c r="O97" s="703">
        <f t="shared" si="8"/>
        <v>0</v>
      </c>
      <c r="P97" s="706">
        <f t="shared" si="9"/>
        <v>0</v>
      </c>
      <c r="Q97" s="707">
        <f t="shared" si="10"/>
        <v>0</v>
      </c>
      <c r="R97" s="741">
        <f t="shared" si="11"/>
        <v>0</v>
      </c>
    </row>
    <row r="98" spans="1:18" ht="18.5" thickBot="1" x14ac:dyDescent="0.4">
      <c r="A98" s="547">
        <v>92</v>
      </c>
      <c r="B98" s="702">
        <f>+Payroll!B99</f>
        <v>0</v>
      </c>
      <c r="C98" s="703">
        <f>Payroll!AI99</f>
        <v>0</v>
      </c>
      <c r="D98" s="545">
        <f t="shared" si="6"/>
        <v>0</v>
      </c>
      <c r="E98" s="703">
        <f>Payroll!AN99+Payroll!AO99</f>
        <v>0</v>
      </c>
      <c r="F98" s="703">
        <f t="shared" si="7"/>
        <v>0</v>
      </c>
      <c r="G98" s="703">
        <f>Payroll!BE99</f>
        <v>0</v>
      </c>
      <c r="H98" s="703">
        <f>Payroll!BG99</f>
        <v>0</v>
      </c>
      <c r="I98" s="704">
        <f>Payroll!BI99</f>
        <v>0</v>
      </c>
      <c r="J98" s="703">
        <f>Payroll!BL99</f>
        <v>0</v>
      </c>
      <c r="K98" s="703">
        <f>Payroll!BO99</f>
        <v>0</v>
      </c>
      <c r="L98" s="705">
        <f>Payroll!BK99</f>
        <v>0</v>
      </c>
      <c r="M98" s="705">
        <f>Payroll!BJ99</f>
        <v>0</v>
      </c>
      <c r="N98" s="705">
        <f>Payroll!BS99</f>
        <v>0</v>
      </c>
      <c r="O98" s="703">
        <f t="shared" si="8"/>
        <v>0</v>
      </c>
      <c r="P98" s="706">
        <f t="shared" si="9"/>
        <v>0</v>
      </c>
      <c r="Q98" s="707">
        <f t="shared" si="10"/>
        <v>0</v>
      </c>
      <c r="R98" s="741">
        <f t="shared" si="11"/>
        <v>0</v>
      </c>
    </row>
    <row r="99" spans="1:18" ht="18.5" thickBot="1" x14ac:dyDescent="0.4">
      <c r="A99" s="729">
        <v>93</v>
      </c>
      <c r="B99" s="702">
        <f>+Payroll!B100</f>
        <v>0</v>
      </c>
      <c r="C99" s="703">
        <f>Payroll!AI100</f>
        <v>0</v>
      </c>
      <c r="D99" s="545">
        <f t="shared" si="6"/>
        <v>0</v>
      </c>
      <c r="E99" s="703">
        <f>Payroll!AN100+Payroll!AO100</f>
        <v>0</v>
      </c>
      <c r="F99" s="703">
        <f t="shared" si="7"/>
        <v>0</v>
      </c>
      <c r="G99" s="703">
        <f>Payroll!BE100</f>
        <v>0</v>
      </c>
      <c r="H99" s="703">
        <f>Payroll!BG100</f>
        <v>0</v>
      </c>
      <c r="I99" s="704">
        <f>Payroll!BI100</f>
        <v>0</v>
      </c>
      <c r="J99" s="703">
        <f>Payroll!BL100</f>
        <v>0</v>
      </c>
      <c r="K99" s="703">
        <f>Payroll!BO100</f>
        <v>0</v>
      </c>
      <c r="L99" s="705">
        <f>Payroll!BK100</f>
        <v>0</v>
      </c>
      <c r="M99" s="705">
        <f>Payroll!BJ100</f>
        <v>0</v>
      </c>
      <c r="N99" s="705">
        <f>Payroll!BS100</f>
        <v>0</v>
      </c>
      <c r="O99" s="703">
        <f t="shared" si="8"/>
        <v>0</v>
      </c>
      <c r="P99" s="706">
        <f t="shared" si="9"/>
        <v>0</v>
      </c>
      <c r="Q99" s="707">
        <f t="shared" si="10"/>
        <v>0</v>
      </c>
      <c r="R99" s="741">
        <f t="shared" si="11"/>
        <v>0</v>
      </c>
    </row>
    <row r="100" spans="1:18" ht="18.5" thickBot="1" x14ac:dyDescent="0.4">
      <c r="A100" s="729">
        <v>94</v>
      </c>
      <c r="B100" s="702">
        <f>+Payroll!B101</f>
        <v>0</v>
      </c>
      <c r="C100" s="703">
        <f>Payroll!AI101</f>
        <v>0</v>
      </c>
      <c r="D100" s="545">
        <f t="shared" si="6"/>
        <v>0</v>
      </c>
      <c r="E100" s="703">
        <f>Payroll!AN101+Payroll!AO101</f>
        <v>0</v>
      </c>
      <c r="F100" s="703">
        <f t="shared" si="7"/>
        <v>0</v>
      </c>
      <c r="G100" s="703">
        <f>Payroll!BE101</f>
        <v>0</v>
      </c>
      <c r="H100" s="703">
        <f>Payroll!BG101</f>
        <v>0</v>
      </c>
      <c r="I100" s="704">
        <f>Payroll!BI101</f>
        <v>0</v>
      </c>
      <c r="J100" s="703">
        <f>Payroll!BL101</f>
        <v>0</v>
      </c>
      <c r="K100" s="703">
        <f>Payroll!BO101</f>
        <v>0</v>
      </c>
      <c r="L100" s="705">
        <f>Payroll!BK101</f>
        <v>0</v>
      </c>
      <c r="M100" s="705">
        <f>Payroll!BJ101</f>
        <v>0</v>
      </c>
      <c r="N100" s="705">
        <f>Payroll!BS101</f>
        <v>0</v>
      </c>
      <c r="O100" s="703">
        <f t="shared" si="8"/>
        <v>0</v>
      </c>
      <c r="P100" s="706">
        <f t="shared" si="9"/>
        <v>0</v>
      </c>
      <c r="Q100" s="707">
        <f t="shared" si="10"/>
        <v>0</v>
      </c>
      <c r="R100" s="741">
        <f t="shared" si="11"/>
        <v>0</v>
      </c>
    </row>
    <row r="101" spans="1:18" ht="18.5" thickBot="1" x14ac:dyDescent="0.4">
      <c r="A101" s="729">
        <v>95</v>
      </c>
      <c r="B101" s="702">
        <f>+Payroll!B102</f>
        <v>0</v>
      </c>
      <c r="C101" s="703">
        <f>Payroll!AI102</f>
        <v>0</v>
      </c>
      <c r="D101" s="545">
        <f t="shared" si="6"/>
        <v>0</v>
      </c>
      <c r="E101" s="703">
        <f>Payroll!AN102+Payroll!AO102</f>
        <v>0</v>
      </c>
      <c r="F101" s="703">
        <f t="shared" si="7"/>
        <v>0</v>
      </c>
      <c r="G101" s="703">
        <f>Payroll!BE102</f>
        <v>0</v>
      </c>
      <c r="H101" s="703">
        <f>Payroll!BG102</f>
        <v>0</v>
      </c>
      <c r="I101" s="704">
        <f>Payroll!BI102</f>
        <v>0</v>
      </c>
      <c r="J101" s="703">
        <f>Payroll!BL102</f>
        <v>0</v>
      </c>
      <c r="K101" s="703">
        <f>Payroll!BO102</f>
        <v>0</v>
      </c>
      <c r="L101" s="705">
        <f>Payroll!BK102</f>
        <v>0</v>
      </c>
      <c r="M101" s="705">
        <f>Payroll!BJ102</f>
        <v>0</v>
      </c>
      <c r="N101" s="705">
        <f>Payroll!BS102</f>
        <v>0</v>
      </c>
      <c r="O101" s="703">
        <f t="shared" si="8"/>
        <v>0</v>
      </c>
      <c r="P101" s="706">
        <f t="shared" si="9"/>
        <v>0</v>
      </c>
      <c r="Q101" s="707">
        <f t="shared" si="10"/>
        <v>0</v>
      </c>
      <c r="R101" s="741">
        <f t="shared" si="11"/>
        <v>0</v>
      </c>
    </row>
    <row r="102" spans="1:18" ht="18.5" thickBot="1" x14ac:dyDescent="0.4">
      <c r="A102" s="729">
        <v>96</v>
      </c>
      <c r="B102" s="702">
        <f>+Payroll!B103</f>
        <v>0</v>
      </c>
      <c r="C102" s="703">
        <f>Payroll!AI103</f>
        <v>0</v>
      </c>
      <c r="D102" s="545">
        <f t="shared" si="6"/>
        <v>0</v>
      </c>
      <c r="E102" s="703">
        <f>Payroll!AN103+Payroll!AO103</f>
        <v>0</v>
      </c>
      <c r="F102" s="703">
        <f t="shared" si="7"/>
        <v>0</v>
      </c>
      <c r="G102" s="703">
        <f>Payroll!BE103</f>
        <v>0</v>
      </c>
      <c r="H102" s="703">
        <f>Payroll!BG103</f>
        <v>0</v>
      </c>
      <c r="I102" s="704">
        <f>Payroll!BI103</f>
        <v>0</v>
      </c>
      <c r="J102" s="703">
        <f>Payroll!BL103</f>
        <v>0</v>
      </c>
      <c r="K102" s="703">
        <f>Payroll!BO103</f>
        <v>0</v>
      </c>
      <c r="L102" s="705">
        <f>Payroll!BK103</f>
        <v>0</v>
      </c>
      <c r="M102" s="705">
        <f>Payroll!BJ103</f>
        <v>0</v>
      </c>
      <c r="N102" s="705">
        <f>Payroll!BS103</f>
        <v>0</v>
      </c>
      <c r="O102" s="703">
        <f t="shared" si="8"/>
        <v>0</v>
      </c>
      <c r="P102" s="706">
        <f t="shared" si="9"/>
        <v>0</v>
      </c>
      <c r="Q102" s="707">
        <f t="shared" si="10"/>
        <v>0</v>
      </c>
      <c r="R102" s="741">
        <f t="shared" si="11"/>
        <v>0</v>
      </c>
    </row>
    <row r="103" spans="1:18" ht="18.5" thickBot="1" x14ac:dyDescent="0.4">
      <c r="A103" s="729">
        <v>97</v>
      </c>
      <c r="B103" s="702">
        <f>+Payroll!B104</f>
        <v>0</v>
      </c>
      <c r="C103" s="703">
        <f>Payroll!AI104</f>
        <v>0</v>
      </c>
      <c r="D103" s="545">
        <f t="shared" si="6"/>
        <v>0</v>
      </c>
      <c r="E103" s="703">
        <f>Payroll!AN104+Payroll!AO104</f>
        <v>0</v>
      </c>
      <c r="F103" s="703">
        <f t="shared" si="7"/>
        <v>0</v>
      </c>
      <c r="G103" s="703">
        <f>Payroll!BE104</f>
        <v>0</v>
      </c>
      <c r="H103" s="703">
        <f>Payroll!BG104</f>
        <v>0</v>
      </c>
      <c r="I103" s="704">
        <f>Payroll!BI104</f>
        <v>0</v>
      </c>
      <c r="J103" s="703">
        <f>Payroll!BL104</f>
        <v>0</v>
      </c>
      <c r="K103" s="703">
        <f>Payroll!BO104</f>
        <v>0</v>
      </c>
      <c r="L103" s="705">
        <f>Payroll!BK104</f>
        <v>0</v>
      </c>
      <c r="M103" s="705">
        <f>Payroll!BJ104</f>
        <v>0</v>
      </c>
      <c r="N103" s="705">
        <f>Payroll!BS104</f>
        <v>0</v>
      </c>
      <c r="O103" s="703">
        <f t="shared" si="8"/>
        <v>0</v>
      </c>
      <c r="P103" s="706">
        <f t="shared" si="9"/>
        <v>0</v>
      </c>
      <c r="Q103" s="707">
        <f t="shared" si="10"/>
        <v>0</v>
      </c>
      <c r="R103" s="741">
        <f t="shared" si="11"/>
        <v>0</v>
      </c>
    </row>
    <row r="104" spans="1:18" ht="18.5" thickBot="1" x14ac:dyDescent="0.4">
      <c r="A104" s="729">
        <v>98</v>
      </c>
      <c r="B104" s="702">
        <f>+Payroll!B105</f>
        <v>0</v>
      </c>
      <c r="C104" s="703">
        <f>Payroll!AI105</f>
        <v>0</v>
      </c>
      <c r="D104" s="545">
        <f t="shared" si="6"/>
        <v>0</v>
      </c>
      <c r="E104" s="703">
        <f>Payroll!AN105+Payroll!AO105</f>
        <v>0</v>
      </c>
      <c r="F104" s="703">
        <f t="shared" si="7"/>
        <v>0</v>
      </c>
      <c r="G104" s="703">
        <f>Payroll!BE105</f>
        <v>0</v>
      </c>
      <c r="H104" s="703">
        <f>Payroll!BG105</f>
        <v>0</v>
      </c>
      <c r="I104" s="704">
        <f>Payroll!BI105</f>
        <v>0</v>
      </c>
      <c r="J104" s="703">
        <f>Payroll!BL105</f>
        <v>0</v>
      </c>
      <c r="K104" s="703">
        <f>Payroll!BO105</f>
        <v>0</v>
      </c>
      <c r="L104" s="705">
        <f>Payroll!BK105</f>
        <v>0</v>
      </c>
      <c r="M104" s="705">
        <f>Payroll!BJ105</f>
        <v>0</v>
      </c>
      <c r="N104" s="705">
        <f>Payroll!BS105</f>
        <v>0</v>
      </c>
      <c r="O104" s="703">
        <f t="shared" si="8"/>
        <v>0</v>
      </c>
      <c r="P104" s="706">
        <f t="shared" si="9"/>
        <v>0</v>
      </c>
      <c r="Q104" s="707">
        <f t="shared" si="10"/>
        <v>0</v>
      </c>
      <c r="R104" s="741">
        <f t="shared" si="11"/>
        <v>0</v>
      </c>
    </row>
    <row r="105" spans="1:18" ht="18.5" thickBot="1" x14ac:dyDescent="0.4">
      <c r="A105" s="729">
        <v>99</v>
      </c>
      <c r="B105" s="702">
        <f>+Payroll!B106</f>
        <v>0</v>
      </c>
      <c r="C105" s="703">
        <f>Payroll!AI106</f>
        <v>0</v>
      </c>
      <c r="D105" s="545">
        <f t="shared" si="6"/>
        <v>0</v>
      </c>
      <c r="E105" s="703">
        <f>Payroll!AN106+Payroll!AO106</f>
        <v>0</v>
      </c>
      <c r="F105" s="703">
        <f t="shared" si="7"/>
        <v>0</v>
      </c>
      <c r="G105" s="703">
        <f>Payroll!BE106</f>
        <v>0</v>
      </c>
      <c r="H105" s="703">
        <f>Payroll!BG106</f>
        <v>0</v>
      </c>
      <c r="I105" s="704">
        <f>Payroll!BI106</f>
        <v>0</v>
      </c>
      <c r="J105" s="703">
        <f>Payroll!BL106</f>
        <v>0</v>
      </c>
      <c r="K105" s="703">
        <f>Payroll!BO106</f>
        <v>0</v>
      </c>
      <c r="L105" s="705">
        <f>Payroll!BK106</f>
        <v>0</v>
      </c>
      <c r="M105" s="705">
        <f>Payroll!BJ106</f>
        <v>0</v>
      </c>
      <c r="N105" s="705">
        <f>Payroll!BS106</f>
        <v>0</v>
      </c>
      <c r="O105" s="703">
        <f t="shared" si="8"/>
        <v>0</v>
      </c>
      <c r="P105" s="706">
        <f t="shared" si="9"/>
        <v>0</v>
      </c>
      <c r="Q105" s="707">
        <f t="shared" si="10"/>
        <v>0</v>
      </c>
      <c r="R105" s="741">
        <f t="shared" si="11"/>
        <v>0</v>
      </c>
    </row>
    <row r="106" spans="1:18" ht="18.5" thickBot="1" x14ac:dyDescent="0.4">
      <c r="A106" s="729">
        <v>100</v>
      </c>
      <c r="B106" s="702">
        <f>+Payroll!B107</f>
        <v>0</v>
      </c>
      <c r="C106" s="703">
        <f>Payroll!AI107</f>
        <v>0</v>
      </c>
      <c r="D106" s="545">
        <f t="shared" si="6"/>
        <v>0</v>
      </c>
      <c r="E106" s="703">
        <f>Payroll!AN107+Payroll!AO107</f>
        <v>0</v>
      </c>
      <c r="F106" s="703">
        <f t="shared" si="7"/>
        <v>0</v>
      </c>
      <c r="G106" s="703">
        <f>Payroll!BE107</f>
        <v>0</v>
      </c>
      <c r="H106" s="703">
        <f>Payroll!BG107</f>
        <v>0</v>
      </c>
      <c r="I106" s="704">
        <f>Payroll!BI107</f>
        <v>0</v>
      </c>
      <c r="J106" s="703">
        <f>Payroll!BL107</f>
        <v>0</v>
      </c>
      <c r="K106" s="703">
        <f>Payroll!BO107</f>
        <v>0</v>
      </c>
      <c r="L106" s="705">
        <f>Payroll!BK107</f>
        <v>0</v>
      </c>
      <c r="M106" s="705">
        <f>Payroll!BJ107</f>
        <v>0</v>
      </c>
      <c r="N106" s="705">
        <f>Payroll!BS107</f>
        <v>0</v>
      </c>
      <c r="O106" s="703">
        <f t="shared" si="8"/>
        <v>0</v>
      </c>
      <c r="P106" s="706">
        <f t="shared" si="9"/>
        <v>0</v>
      </c>
      <c r="Q106" s="707">
        <f t="shared" si="10"/>
        <v>0</v>
      </c>
      <c r="R106" s="741">
        <f t="shared" si="11"/>
        <v>0</v>
      </c>
    </row>
    <row r="107" spans="1:18" ht="18.5" thickBot="1" x14ac:dyDescent="0.4">
      <c r="A107" s="547">
        <v>101</v>
      </c>
      <c r="B107" s="702">
        <f>+Payroll!B108</f>
        <v>0</v>
      </c>
      <c r="C107" s="703">
        <f>Payroll!AI108</f>
        <v>0</v>
      </c>
      <c r="D107" s="545">
        <f t="shared" si="6"/>
        <v>0</v>
      </c>
      <c r="E107" s="703">
        <f>Payroll!AN108+Payroll!AO108</f>
        <v>0</v>
      </c>
      <c r="F107" s="703">
        <f t="shared" si="7"/>
        <v>0</v>
      </c>
      <c r="G107" s="703">
        <f>Payroll!BE108</f>
        <v>0</v>
      </c>
      <c r="H107" s="703">
        <f>Payroll!BG108</f>
        <v>0</v>
      </c>
      <c r="I107" s="704">
        <f>Payroll!BI108</f>
        <v>0</v>
      </c>
      <c r="J107" s="703">
        <f>Payroll!BL108</f>
        <v>0</v>
      </c>
      <c r="K107" s="703">
        <f>Payroll!BO108</f>
        <v>0</v>
      </c>
      <c r="L107" s="705">
        <f>Payroll!BK108</f>
        <v>0</v>
      </c>
      <c r="M107" s="705">
        <f>Payroll!BJ108</f>
        <v>0</v>
      </c>
      <c r="N107" s="705">
        <f>Payroll!BS108</f>
        <v>0</v>
      </c>
      <c r="O107" s="703">
        <f t="shared" si="8"/>
        <v>0</v>
      </c>
      <c r="P107" s="706">
        <f t="shared" si="9"/>
        <v>0</v>
      </c>
      <c r="Q107" s="707">
        <f t="shared" si="10"/>
        <v>0</v>
      </c>
      <c r="R107" s="741">
        <f t="shared" si="11"/>
        <v>0</v>
      </c>
    </row>
    <row r="108" spans="1:18" ht="18.5" thickBot="1" x14ac:dyDescent="0.4">
      <c r="A108" s="547">
        <v>102</v>
      </c>
      <c r="B108" s="702">
        <f>+Payroll!B109</f>
        <v>0</v>
      </c>
      <c r="C108" s="703">
        <f>Payroll!AI109</f>
        <v>0</v>
      </c>
      <c r="D108" s="545">
        <f t="shared" si="6"/>
        <v>0</v>
      </c>
      <c r="E108" s="703">
        <f>Payroll!AN109+Payroll!AO109</f>
        <v>0</v>
      </c>
      <c r="F108" s="703">
        <f t="shared" si="7"/>
        <v>0</v>
      </c>
      <c r="G108" s="703">
        <f>Payroll!BE109</f>
        <v>0</v>
      </c>
      <c r="H108" s="703">
        <f>Payroll!BG109</f>
        <v>0</v>
      </c>
      <c r="I108" s="704">
        <f>Payroll!BI109</f>
        <v>0</v>
      </c>
      <c r="J108" s="703">
        <f>Payroll!BL109</f>
        <v>0</v>
      </c>
      <c r="K108" s="703">
        <f>Payroll!BO109</f>
        <v>0</v>
      </c>
      <c r="L108" s="705">
        <f>Payroll!BK109</f>
        <v>0</v>
      </c>
      <c r="M108" s="705">
        <f>Payroll!BJ109</f>
        <v>0</v>
      </c>
      <c r="N108" s="705">
        <f>Payroll!BS109</f>
        <v>0</v>
      </c>
      <c r="O108" s="703">
        <f t="shared" si="8"/>
        <v>0</v>
      </c>
      <c r="P108" s="706">
        <f t="shared" si="9"/>
        <v>0</v>
      </c>
      <c r="Q108" s="707">
        <f t="shared" si="10"/>
        <v>0</v>
      </c>
      <c r="R108" s="741">
        <f t="shared" si="11"/>
        <v>0</v>
      </c>
    </row>
    <row r="109" spans="1:18" ht="18.5" thickBot="1" x14ac:dyDescent="0.4">
      <c r="A109" s="729">
        <v>103</v>
      </c>
      <c r="B109" s="702">
        <f>+Payroll!B110</f>
        <v>0</v>
      </c>
      <c r="C109" s="703">
        <f>Payroll!AI110</f>
        <v>0</v>
      </c>
      <c r="D109" s="545">
        <f t="shared" si="6"/>
        <v>0</v>
      </c>
      <c r="E109" s="703">
        <f>Payroll!AN110+Payroll!AO110</f>
        <v>0</v>
      </c>
      <c r="F109" s="703">
        <f t="shared" si="7"/>
        <v>0</v>
      </c>
      <c r="G109" s="703">
        <f>Payroll!BE110</f>
        <v>0</v>
      </c>
      <c r="H109" s="703">
        <f>Payroll!BG110</f>
        <v>0</v>
      </c>
      <c r="I109" s="704">
        <f>Payroll!BI110</f>
        <v>0</v>
      </c>
      <c r="J109" s="703">
        <f>Payroll!BL110</f>
        <v>0</v>
      </c>
      <c r="K109" s="703">
        <f>Payroll!BO110</f>
        <v>0</v>
      </c>
      <c r="L109" s="705">
        <f>Payroll!BK110</f>
        <v>0</v>
      </c>
      <c r="M109" s="705">
        <f>Payroll!BJ110</f>
        <v>0</v>
      </c>
      <c r="N109" s="705">
        <f>Payroll!BS110</f>
        <v>0</v>
      </c>
      <c r="O109" s="703">
        <f t="shared" si="8"/>
        <v>0</v>
      </c>
      <c r="P109" s="706">
        <f t="shared" si="9"/>
        <v>0</v>
      </c>
      <c r="Q109" s="707">
        <f t="shared" si="10"/>
        <v>0</v>
      </c>
      <c r="R109" s="741">
        <f t="shared" si="11"/>
        <v>0</v>
      </c>
    </row>
    <row r="110" spans="1:18" ht="18.5" thickBot="1" x14ac:dyDescent="0.4">
      <c r="A110" s="729">
        <v>104</v>
      </c>
      <c r="B110" s="702">
        <f>+Payroll!B111</f>
        <v>0</v>
      </c>
      <c r="C110" s="703">
        <f>Payroll!AI111</f>
        <v>0</v>
      </c>
      <c r="D110" s="545">
        <f t="shared" si="6"/>
        <v>0</v>
      </c>
      <c r="E110" s="703">
        <f>Payroll!AN111+Payroll!AO111</f>
        <v>0</v>
      </c>
      <c r="F110" s="703">
        <f t="shared" si="7"/>
        <v>0</v>
      </c>
      <c r="G110" s="703">
        <f>Payroll!BE111</f>
        <v>0</v>
      </c>
      <c r="H110" s="703">
        <f>Payroll!BG111</f>
        <v>0</v>
      </c>
      <c r="I110" s="704">
        <f>Payroll!BI111</f>
        <v>0</v>
      </c>
      <c r="J110" s="703">
        <f>Payroll!BL111</f>
        <v>0</v>
      </c>
      <c r="K110" s="703">
        <f>Payroll!BO111</f>
        <v>0</v>
      </c>
      <c r="L110" s="705">
        <f>Payroll!BK111</f>
        <v>0</v>
      </c>
      <c r="M110" s="705">
        <f>Payroll!BJ111</f>
        <v>0</v>
      </c>
      <c r="N110" s="705">
        <f>Payroll!BS111</f>
        <v>0</v>
      </c>
      <c r="O110" s="703">
        <f t="shared" si="8"/>
        <v>0</v>
      </c>
      <c r="P110" s="706">
        <f t="shared" si="9"/>
        <v>0</v>
      </c>
      <c r="Q110" s="707">
        <f t="shared" si="10"/>
        <v>0</v>
      </c>
      <c r="R110" s="741">
        <f t="shared" si="11"/>
        <v>0</v>
      </c>
    </row>
    <row r="111" spans="1:18" ht="18.5" thickBot="1" x14ac:dyDescent="0.4">
      <c r="A111" s="729">
        <v>105</v>
      </c>
      <c r="B111" s="702">
        <f>+Payroll!B112</f>
        <v>0</v>
      </c>
      <c r="C111" s="703">
        <f>Payroll!AI112</f>
        <v>0</v>
      </c>
      <c r="D111" s="545">
        <f t="shared" si="6"/>
        <v>0</v>
      </c>
      <c r="E111" s="703">
        <f>Payroll!AN112+Payroll!AO112</f>
        <v>0</v>
      </c>
      <c r="F111" s="703">
        <f t="shared" si="7"/>
        <v>0</v>
      </c>
      <c r="G111" s="703">
        <f>Payroll!BE112</f>
        <v>0</v>
      </c>
      <c r="H111" s="703">
        <f>Payroll!BG112</f>
        <v>0</v>
      </c>
      <c r="I111" s="704">
        <f>Payroll!BI112</f>
        <v>0</v>
      </c>
      <c r="J111" s="703">
        <f>Payroll!BL112</f>
        <v>0</v>
      </c>
      <c r="K111" s="703">
        <f>Payroll!BO112</f>
        <v>0</v>
      </c>
      <c r="L111" s="705">
        <f>Payroll!BK112</f>
        <v>0</v>
      </c>
      <c r="M111" s="705">
        <f>Payroll!BJ112</f>
        <v>0</v>
      </c>
      <c r="N111" s="705">
        <f>Payroll!BS112</f>
        <v>0</v>
      </c>
      <c r="O111" s="703">
        <f t="shared" si="8"/>
        <v>0</v>
      </c>
      <c r="P111" s="706">
        <f t="shared" si="9"/>
        <v>0</v>
      </c>
      <c r="Q111" s="707">
        <f t="shared" si="10"/>
        <v>0</v>
      </c>
      <c r="R111" s="741">
        <f t="shared" si="11"/>
        <v>0</v>
      </c>
    </row>
    <row r="112" spans="1:18" ht="18.5" thickBot="1" x14ac:dyDescent="0.4">
      <c r="A112" s="729">
        <v>106</v>
      </c>
      <c r="B112" s="702">
        <f>+Payroll!B113</f>
        <v>0</v>
      </c>
      <c r="C112" s="703">
        <f>Payroll!AI113</f>
        <v>0</v>
      </c>
      <c r="D112" s="545">
        <f t="shared" si="6"/>
        <v>0</v>
      </c>
      <c r="E112" s="703">
        <f>Payroll!AN113+Payroll!AO113</f>
        <v>0</v>
      </c>
      <c r="F112" s="703">
        <f t="shared" si="7"/>
        <v>0</v>
      </c>
      <c r="G112" s="703">
        <f>Payroll!BE113</f>
        <v>0</v>
      </c>
      <c r="H112" s="703">
        <f>Payroll!BG113</f>
        <v>0</v>
      </c>
      <c r="I112" s="704">
        <f>Payroll!BI113</f>
        <v>0</v>
      </c>
      <c r="J112" s="703">
        <f>Payroll!BL113</f>
        <v>0</v>
      </c>
      <c r="K112" s="703">
        <f>Payroll!BO113</f>
        <v>0</v>
      </c>
      <c r="L112" s="705">
        <f>Payroll!BK113</f>
        <v>0</v>
      </c>
      <c r="M112" s="705">
        <f>Payroll!BJ113</f>
        <v>0</v>
      </c>
      <c r="N112" s="705">
        <f>Payroll!BS113</f>
        <v>0</v>
      </c>
      <c r="O112" s="703">
        <f t="shared" si="8"/>
        <v>0</v>
      </c>
      <c r="P112" s="706">
        <f t="shared" si="9"/>
        <v>0</v>
      </c>
      <c r="Q112" s="707">
        <f t="shared" si="10"/>
        <v>0</v>
      </c>
      <c r="R112" s="741">
        <f t="shared" si="11"/>
        <v>0</v>
      </c>
    </row>
    <row r="113" spans="1:18" ht="18.5" thickBot="1" x14ac:dyDescent="0.4">
      <c r="A113" s="729">
        <v>107</v>
      </c>
      <c r="B113" s="702">
        <f>+Payroll!B114</f>
        <v>0</v>
      </c>
      <c r="C113" s="703">
        <f>Payroll!AI114</f>
        <v>0</v>
      </c>
      <c r="D113" s="545">
        <f t="shared" si="6"/>
        <v>0</v>
      </c>
      <c r="E113" s="703">
        <f>Payroll!AN114+Payroll!AO114</f>
        <v>0</v>
      </c>
      <c r="F113" s="703">
        <f t="shared" si="7"/>
        <v>0</v>
      </c>
      <c r="G113" s="703">
        <f>Payroll!BE114</f>
        <v>0</v>
      </c>
      <c r="H113" s="703">
        <f>Payroll!BG114</f>
        <v>0</v>
      </c>
      <c r="I113" s="704">
        <f>Payroll!BI114</f>
        <v>0</v>
      </c>
      <c r="J113" s="703">
        <f>Payroll!BL114</f>
        <v>0</v>
      </c>
      <c r="K113" s="703">
        <f>Payroll!BO114</f>
        <v>0</v>
      </c>
      <c r="L113" s="705">
        <f>Payroll!BK114</f>
        <v>0</v>
      </c>
      <c r="M113" s="705">
        <f>Payroll!BJ114</f>
        <v>0</v>
      </c>
      <c r="N113" s="705">
        <f>Payroll!BS114</f>
        <v>0</v>
      </c>
      <c r="O113" s="703">
        <f t="shared" si="8"/>
        <v>0</v>
      </c>
      <c r="P113" s="706">
        <f t="shared" si="9"/>
        <v>0</v>
      </c>
      <c r="Q113" s="707">
        <f t="shared" si="10"/>
        <v>0</v>
      </c>
      <c r="R113" s="741">
        <f t="shared" si="11"/>
        <v>0</v>
      </c>
    </row>
    <row r="114" spans="1:18" ht="18.5" thickBot="1" x14ac:dyDescent="0.4">
      <c r="A114" s="729">
        <v>108</v>
      </c>
      <c r="B114" s="702">
        <f>+Payroll!B115</f>
        <v>0</v>
      </c>
      <c r="C114" s="703">
        <f>Payroll!AI115</f>
        <v>0</v>
      </c>
      <c r="D114" s="545">
        <f t="shared" si="6"/>
        <v>0</v>
      </c>
      <c r="E114" s="703">
        <f>Payroll!AN115+Payroll!AO115</f>
        <v>0</v>
      </c>
      <c r="F114" s="703">
        <f t="shared" si="7"/>
        <v>0</v>
      </c>
      <c r="G114" s="703">
        <f>Payroll!BE115</f>
        <v>0</v>
      </c>
      <c r="H114" s="703">
        <f>Payroll!BG115</f>
        <v>0</v>
      </c>
      <c r="I114" s="704">
        <f>Payroll!BI115</f>
        <v>0</v>
      </c>
      <c r="J114" s="703">
        <f>Payroll!BL115</f>
        <v>0</v>
      </c>
      <c r="K114" s="703">
        <f>Payroll!BO115</f>
        <v>0</v>
      </c>
      <c r="L114" s="705">
        <f>Payroll!BK115</f>
        <v>0</v>
      </c>
      <c r="M114" s="705">
        <f>Payroll!BJ115</f>
        <v>0</v>
      </c>
      <c r="N114" s="705">
        <f>Payroll!BS115</f>
        <v>0</v>
      </c>
      <c r="O114" s="703">
        <f t="shared" si="8"/>
        <v>0</v>
      </c>
      <c r="P114" s="706">
        <f t="shared" si="9"/>
        <v>0</v>
      </c>
      <c r="Q114" s="707">
        <f t="shared" si="10"/>
        <v>0</v>
      </c>
      <c r="R114" s="741">
        <f t="shared" si="11"/>
        <v>0</v>
      </c>
    </row>
    <row r="115" spans="1:18" ht="18.5" thickBot="1" x14ac:dyDescent="0.4">
      <c r="A115" s="729">
        <v>109</v>
      </c>
      <c r="B115" s="702">
        <f>+Payroll!B116</f>
        <v>0</v>
      </c>
      <c r="C115" s="703">
        <f>Payroll!AI116</f>
        <v>0</v>
      </c>
      <c r="D115" s="545">
        <f t="shared" si="6"/>
        <v>0</v>
      </c>
      <c r="E115" s="703">
        <f>Payroll!AN116+Payroll!AO116</f>
        <v>0</v>
      </c>
      <c r="F115" s="703">
        <f t="shared" si="7"/>
        <v>0</v>
      </c>
      <c r="G115" s="703">
        <f>Payroll!BE116</f>
        <v>0</v>
      </c>
      <c r="H115" s="703">
        <f>Payroll!BG116</f>
        <v>0</v>
      </c>
      <c r="I115" s="704">
        <f>Payroll!BI116</f>
        <v>0</v>
      </c>
      <c r="J115" s="703">
        <f>Payroll!BL116</f>
        <v>0</v>
      </c>
      <c r="K115" s="703">
        <f>Payroll!BO116</f>
        <v>0</v>
      </c>
      <c r="L115" s="705">
        <f>Payroll!BK116</f>
        <v>0</v>
      </c>
      <c r="M115" s="705">
        <f>Payroll!BJ116</f>
        <v>0</v>
      </c>
      <c r="N115" s="705">
        <f>Payroll!BS116</f>
        <v>0</v>
      </c>
      <c r="O115" s="703">
        <f t="shared" si="8"/>
        <v>0</v>
      </c>
      <c r="P115" s="706">
        <f t="shared" si="9"/>
        <v>0</v>
      </c>
      <c r="Q115" s="707">
        <f t="shared" si="10"/>
        <v>0</v>
      </c>
      <c r="R115" s="741">
        <f t="shared" si="11"/>
        <v>0</v>
      </c>
    </row>
    <row r="116" spans="1:18" ht="18.5" thickBot="1" x14ac:dyDescent="0.4">
      <c r="A116" s="729">
        <v>110</v>
      </c>
      <c r="B116" s="702">
        <f>+Payroll!B117</f>
        <v>0</v>
      </c>
      <c r="C116" s="703">
        <f>Payroll!AI117</f>
        <v>0</v>
      </c>
      <c r="D116" s="545">
        <f t="shared" si="6"/>
        <v>0</v>
      </c>
      <c r="E116" s="703">
        <f>Payroll!AN117+Payroll!AO117</f>
        <v>0</v>
      </c>
      <c r="F116" s="703">
        <f t="shared" si="7"/>
        <v>0</v>
      </c>
      <c r="G116" s="703">
        <f>Payroll!BE117</f>
        <v>0</v>
      </c>
      <c r="H116" s="703">
        <f>Payroll!BG117</f>
        <v>0</v>
      </c>
      <c r="I116" s="704">
        <f>Payroll!BI117</f>
        <v>0</v>
      </c>
      <c r="J116" s="703">
        <f>Payroll!BL117</f>
        <v>0</v>
      </c>
      <c r="K116" s="703">
        <f>Payroll!BO117</f>
        <v>0</v>
      </c>
      <c r="L116" s="705">
        <f>Payroll!BK117</f>
        <v>0</v>
      </c>
      <c r="M116" s="705">
        <f>Payroll!BJ117</f>
        <v>0</v>
      </c>
      <c r="N116" s="705">
        <f>Payroll!BS117</f>
        <v>0</v>
      </c>
      <c r="O116" s="703">
        <f t="shared" si="8"/>
        <v>0</v>
      </c>
      <c r="P116" s="706">
        <f t="shared" si="9"/>
        <v>0</v>
      </c>
      <c r="Q116" s="707">
        <f t="shared" si="10"/>
        <v>0</v>
      </c>
      <c r="R116" s="741">
        <f t="shared" si="11"/>
        <v>0</v>
      </c>
    </row>
    <row r="117" spans="1:18" ht="18.5" thickBot="1" x14ac:dyDescent="0.4">
      <c r="A117" s="547">
        <v>111</v>
      </c>
      <c r="B117" s="702">
        <f>+Payroll!B118</f>
        <v>0</v>
      </c>
      <c r="C117" s="703">
        <f>Payroll!AI118</f>
        <v>0</v>
      </c>
      <c r="D117" s="545">
        <f t="shared" si="6"/>
        <v>0</v>
      </c>
      <c r="E117" s="703">
        <f>Payroll!AN118+Payroll!AO118</f>
        <v>0</v>
      </c>
      <c r="F117" s="703">
        <f t="shared" si="7"/>
        <v>0</v>
      </c>
      <c r="G117" s="703">
        <f>Payroll!BE118</f>
        <v>0</v>
      </c>
      <c r="H117" s="703">
        <f>Payroll!BG118</f>
        <v>0</v>
      </c>
      <c r="I117" s="704">
        <f>Payroll!BI118</f>
        <v>0</v>
      </c>
      <c r="J117" s="703">
        <f>Payroll!BL118</f>
        <v>0</v>
      </c>
      <c r="K117" s="703">
        <f>Payroll!BO118</f>
        <v>0</v>
      </c>
      <c r="L117" s="705">
        <f>Payroll!BK118</f>
        <v>0</v>
      </c>
      <c r="M117" s="705">
        <f>Payroll!BJ118</f>
        <v>0</v>
      </c>
      <c r="N117" s="705">
        <f>Payroll!BS118</f>
        <v>0</v>
      </c>
      <c r="O117" s="703">
        <f t="shared" si="8"/>
        <v>0</v>
      </c>
      <c r="P117" s="706">
        <f t="shared" si="9"/>
        <v>0</v>
      </c>
      <c r="Q117" s="707">
        <f t="shared" si="10"/>
        <v>0</v>
      </c>
      <c r="R117" s="741">
        <f t="shared" si="11"/>
        <v>0</v>
      </c>
    </row>
    <row r="118" spans="1:18" ht="18.5" thickBot="1" x14ac:dyDescent="0.4">
      <c r="A118" s="547">
        <v>112</v>
      </c>
      <c r="B118" s="702">
        <f>+Payroll!B119</f>
        <v>0</v>
      </c>
      <c r="C118" s="703">
        <f>Payroll!AI119</f>
        <v>0</v>
      </c>
      <c r="D118" s="545">
        <f t="shared" si="6"/>
        <v>0</v>
      </c>
      <c r="E118" s="703">
        <f>Payroll!AN119+Payroll!AO119</f>
        <v>0</v>
      </c>
      <c r="F118" s="703">
        <f t="shared" si="7"/>
        <v>0</v>
      </c>
      <c r="G118" s="703">
        <f>Payroll!BE119</f>
        <v>0</v>
      </c>
      <c r="H118" s="703">
        <f>Payroll!BG119</f>
        <v>0</v>
      </c>
      <c r="I118" s="704">
        <f>Payroll!BI119</f>
        <v>0</v>
      </c>
      <c r="J118" s="703">
        <f>Payroll!BL119</f>
        <v>0</v>
      </c>
      <c r="K118" s="703">
        <f>Payroll!BO119</f>
        <v>0</v>
      </c>
      <c r="L118" s="705">
        <f>Payroll!BK119</f>
        <v>0</v>
      </c>
      <c r="M118" s="705">
        <f>Payroll!BJ119</f>
        <v>0</v>
      </c>
      <c r="N118" s="705">
        <f>Payroll!BS119</f>
        <v>0</v>
      </c>
      <c r="O118" s="703">
        <f t="shared" si="8"/>
        <v>0</v>
      </c>
      <c r="P118" s="706">
        <f t="shared" si="9"/>
        <v>0</v>
      </c>
      <c r="Q118" s="707">
        <f t="shared" si="10"/>
        <v>0</v>
      </c>
      <c r="R118" s="741">
        <f t="shared" si="11"/>
        <v>0</v>
      </c>
    </row>
    <row r="119" spans="1:18" ht="18.5" thickBot="1" x14ac:dyDescent="0.4">
      <c r="A119" s="729">
        <v>113</v>
      </c>
      <c r="B119" s="702">
        <f>+Payroll!B120</f>
        <v>0</v>
      </c>
      <c r="C119" s="703">
        <f>Payroll!AI120</f>
        <v>0</v>
      </c>
      <c r="D119" s="545">
        <f t="shared" si="6"/>
        <v>0</v>
      </c>
      <c r="E119" s="703">
        <f>Payroll!AN120+Payroll!AO120</f>
        <v>0</v>
      </c>
      <c r="F119" s="703">
        <f t="shared" si="7"/>
        <v>0</v>
      </c>
      <c r="G119" s="703">
        <f>Payroll!BE120</f>
        <v>0</v>
      </c>
      <c r="H119" s="703">
        <f>Payroll!BG120</f>
        <v>0</v>
      </c>
      <c r="I119" s="704">
        <f>Payroll!BI120</f>
        <v>0</v>
      </c>
      <c r="J119" s="703">
        <f>Payroll!BL120</f>
        <v>0</v>
      </c>
      <c r="K119" s="703">
        <f>Payroll!BO120</f>
        <v>0</v>
      </c>
      <c r="L119" s="705">
        <f>Payroll!BK120</f>
        <v>0</v>
      </c>
      <c r="M119" s="705">
        <f>Payroll!BJ120</f>
        <v>0</v>
      </c>
      <c r="N119" s="705">
        <f>Payroll!BS120</f>
        <v>0</v>
      </c>
      <c r="O119" s="703">
        <f t="shared" si="8"/>
        <v>0</v>
      </c>
      <c r="P119" s="706">
        <f t="shared" si="9"/>
        <v>0</v>
      </c>
      <c r="Q119" s="707">
        <f t="shared" si="10"/>
        <v>0</v>
      </c>
      <c r="R119" s="741">
        <f t="shared" si="11"/>
        <v>0</v>
      </c>
    </row>
    <row r="120" spans="1:18" ht="18.5" thickBot="1" x14ac:dyDescent="0.4">
      <c r="A120" s="729">
        <v>114</v>
      </c>
      <c r="B120" s="702">
        <f>+Payroll!B121</f>
        <v>0</v>
      </c>
      <c r="C120" s="703">
        <f>Payroll!AI121</f>
        <v>0</v>
      </c>
      <c r="D120" s="545">
        <f t="shared" si="6"/>
        <v>0</v>
      </c>
      <c r="E120" s="703">
        <f>Payroll!AN121+Payroll!AO121</f>
        <v>0</v>
      </c>
      <c r="F120" s="703">
        <f t="shared" si="7"/>
        <v>0</v>
      </c>
      <c r="G120" s="703">
        <f>Payroll!BE121</f>
        <v>0</v>
      </c>
      <c r="H120" s="703">
        <f>Payroll!BG121</f>
        <v>0</v>
      </c>
      <c r="I120" s="704">
        <f>Payroll!BI121</f>
        <v>0</v>
      </c>
      <c r="J120" s="703">
        <f>Payroll!BL121</f>
        <v>0</v>
      </c>
      <c r="K120" s="703">
        <f>Payroll!BO121</f>
        <v>0</v>
      </c>
      <c r="L120" s="705">
        <f>Payroll!BK121</f>
        <v>0</v>
      </c>
      <c r="M120" s="705">
        <f>Payroll!BJ121</f>
        <v>0</v>
      </c>
      <c r="N120" s="705">
        <f>Payroll!BS121</f>
        <v>0</v>
      </c>
      <c r="O120" s="703">
        <f t="shared" si="8"/>
        <v>0</v>
      </c>
      <c r="P120" s="706">
        <f t="shared" si="9"/>
        <v>0</v>
      </c>
      <c r="Q120" s="707">
        <f t="shared" si="10"/>
        <v>0</v>
      </c>
      <c r="R120" s="741">
        <f t="shared" si="11"/>
        <v>0</v>
      </c>
    </row>
    <row r="121" spans="1:18" ht="18.5" thickBot="1" x14ac:dyDescent="0.4">
      <c r="A121" s="729">
        <v>115</v>
      </c>
      <c r="B121" s="702">
        <f>+Payroll!B122</f>
        <v>0</v>
      </c>
      <c r="C121" s="703">
        <f>Payroll!AI122</f>
        <v>0</v>
      </c>
      <c r="D121" s="545">
        <f t="shared" si="6"/>
        <v>0</v>
      </c>
      <c r="E121" s="703">
        <f>Payroll!AN122+Payroll!AO122</f>
        <v>0</v>
      </c>
      <c r="F121" s="703">
        <f t="shared" si="7"/>
        <v>0</v>
      </c>
      <c r="G121" s="703">
        <f>Payroll!BE122</f>
        <v>0</v>
      </c>
      <c r="H121" s="703">
        <f>Payroll!BG122</f>
        <v>0</v>
      </c>
      <c r="I121" s="704">
        <f>Payroll!BI122</f>
        <v>0</v>
      </c>
      <c r="J121" s="703">
        <f>Payroll!BL122</f>
        <v>0</v>
      </c>
      <c r="K121" s="703">
        <f>Payroll!BO122</f>
        <v>0</v>
      </c>
      <c r="L121" s="705">
        <f>Payroll!BK122</f>
        <v>0</v>
      </c>
      <c r="M121" s="705">
        <f>Payroll!BJ122</f>
        <v>0</v>
      </c>
      <c r="N121" s="705">
        <f>Payroll!BS122</f>
        <v>0</v>
      </c>
      <c r="O121" s="703">
        <f t="shared" si="8"/>
        <v>0</v>
      </c>
      <c r="P121" s="706">
        <f t="shared" si="9"/>
        <v>0</v>
      </c>
      <c r="Q121" s="707">
        <f t="shared" si="10"/>
        <v>0</v>
      </c>
      <c r="R121" s="741">
        <f t="shared" si="11"/>
        <v>0</v>
      </c>
    </row>
    <row r="122" spans="1:18" ht="18.5" thickBot="1" x14ac:dyDescent="0.4">
      <c r="A122" s="729">
        <v>116</v>
      </c>
      <c r="B122" s="702">
        <f>+Payroll!B123</f>
        <v>0</v>
      </c>
      <c r="C122" s="703">
        <f>Payroll!AI123</f>
        <v>0</v>
      </c>
      <c r="D122" s="545">
        <f t="shared" si="6"/>
        <v>0</v>
      </c>
      <c r="E122" s="703">
        <f>Payroll!AN123+Payroll!AO123</f>
        <v>0</v>
      </c>
      <c r="F122" s="703">
        <f t="shared" si="7"/>
        <v>0</v>
      </c>
      <c r="G122" s="703">
        <f>Payroll!BE123</f>
        <v>0</v>
      </c>
      <c r="H122" s="703">
        <f>Payroll!BG123</f>
        <v>0</v>
      </c>
      <c r="I122" s="704">
        <f>Payroll!BI123</f>
        <v>0</v>
      </c>
      <c r="J122" s="703">
        <f>Payroll!BL123</f>
        <v>0</v>
      </c>
      <c r="K122" s="703">
        <f>Payroll!BO123</f>
        <v>0</v>
      </c>
      <c r="L122" s="705">
        <f>Payroll!BK123</f>
        <v>0</v>
      </c>
      <c r="M122" s="705">
        <f>Payroll!BJ123</f>
        <v>0</v>
      </c>
      <c r="N122" s="705">
        <f>Payroll!BS123</f>
        <v>0</v>
      </c>
      <c r="O122" s="703">
        <f t="shared" si="8"/>
        <v>0</v>
      </c>
      <c r="P122" s="706">
        <f t="shared" si="9"/>
        <v>0</v>
      </c>
      <c r="Q122" s="707">
        <f t="shared" si="10"/>
        <v>0</v>
      </c>
      <c r="R122" s="741">
        <f t="shared" si="11"/>
        <v>0</v>
      </c>
    </row>
    <row r="123" spans="1:18" ht="18.5" thickBot="1" x14ac:dyDescent="0.4">
      <c r="A123" s="729">
        <v>117</v>
      </c>
      <c r="B123" s="702">
        <f>+Payroll!B124</f>
        <v>0</v>
      </c>
      <c r="C123" s="703">
        <f>Payroll!AI124</f>
        <v>0</v>
      </c>
      <c r="D123" s="545">
        <f t="shared" si="6"/>
        <v>0</v>
      </c>
      <c r="E123" s="703">
        <f>Payroll!AN124+Payroll!AO124</f>
        <v>0</v>
      </c>
      <c r="F123" s="703">
        <f t="shared" si="7"/>
        <v>0</v>
      </c>
      <c r="G123" s="703">
        <f>Payroll!BE124</f>
        <v>0</v>
      </c>
      <c r="H123" s="703">
        <f>Payroll!BG124</f>
        <v>0</v>
      </c>
      <c r="I123" s="704">
        <f>Payroll!BI124</f>
        <v>0</v>
      </c>
      <c r="J123" s="703">
        <f>Payroll!BL124</f>
        <v>0</v>
      </c>
      <c r="K123" s="703">
        <f>Payroll!BO124</f>
        <v>0</v>
      </c>
      <c r="L123" s="705">
        <f>Payroll!BK124</f>
        <v>0</v>
      </c>
      <c r="M123" s="705">
        <f>Payroll!BJ124</f>
        <v>0</v>
      </c>
      <c r="N123" s="705">
        <f>Payroll!BS124</f>
        <v>0</v>
      </c>
      <c r="O123" s="703">
        <f t="shared" si="8"/>
        <v>0</v>
      </c>
      <c r="P123" s="706">
        <f t="shared" si="9"/>
        <v>0</v>
      </c>
      <c r="Q123" s="707">
        <f t="shared" si="10"/>
        <v>0</v>
      </c>
      <c r="R123" s="741">
        <f t="shared" si="11"/>
        <v>0</v>
      </c>
    </row>
    <row r="124" spans="1:18" ht="18.5" thickBot="1" x14ac:dyDescent="0.4">
      <c r="A124" s="729">
        <v>118</v>
      </c>
      <c r="B124" s="702">
        <f>+Payroll!B125</f>
        <v>0</v>
      </c>
      <c r="C124" s="703">
        <f>Payroll!AI125</f>
        <v>0</v>
      </c>
      <c r="D124" s="545">
        <f t="shared" si="6"/>
        <v>0</v>
      </c>
      <c r="E124" s="703">
        <f>Payroll!AN125+Payroll!AO125</f>
        <v>0</v>
      </c>
      <c r="F124" s="703">
        <f t="shared" si="7"/>
        <v>0</v>
      </c>
      <c r="G124" s="703">
        <f>Payroll!BE125</f>
        <v>0</v>
      </c>
      <c r="H124" s="703">
        <f>Payroll!BG125</f>
        <v>0</v>
      </c>
      <c r="I124" s="704">
        <f>Payroll!BI125</f>
        <v>0</v>
      </c>
      <c r="J124" s="703">
        <f>Payroll!BL125</f>
        <v>0</v>
      </c>
      <c r="K124" s="703">
        <f>Payroll!BO125</f>
        <v>0</v>
      </c>
      <c r="L124" s="705">
        <f>Payroll!BK125</f>
        <v>0</v>
      </c>
      <c r="M124" s="705">
        <f>Payroll!BJ125</f>
        <v>0</v>
      </c>
      <c r="N124" s="705">
        <f>Payroll!BS125</f>
        <v>0</v>
      </c>
      <c r="O124" s="703">
        <f t="shared" si="8"/>
        <v>0</v>
      </c>
      <c r="P124" s="706">
        <f t="shared" si="9"/>
        <v>0</v>
      </c>
      <c r="Q124" s="707">
        <f t="shared" si="10"/>
        <v>0</v>
      </c>
      <c r="R124" s="741">
        <f t="shared" si="11"/>
        <v>0</v>
      </c>
    </row>
    <row r="125" spans="1:18" ht="18.5" thickBot="1" x14ac:dyDescent="0.4">
      <c r="A125" s="729">
        <v>119</v>
      </c>
      <c r="B125" s="702">
        <f>+Payroll!B126</f>
        <v>0</v>
      </c>
      <c r="C125" s="703">
        <f>Payroll!AI126</f>
        <v>0</v>
      </c>
      <c r="D125" s="545">
        <f t="shared" si="6"/>
        <v>0</v>
      </c>
      <c r="E125" s="703">
        <f>Payroll!AN126+Payroll!AO126</f>
        <v>0</v>
      </c>
      <c r="F125" s="703">
        <f t="shared" si="7"/>
        <v>0</v>
      </c>
      <c r="G125" s="703">
        <f>Payroll!BE126</f>
        <v>0</v>
      </c>
      <c r="H125" s="703">
        <f>Payroll!BG126</f>
        <v>0</v>
      </c>
      <c r="I125" s="704">
        <f>Payroll!BI126</f>
        <v>0</v>
      </c>
      <c r="J125" s="703">
        <f>Payroll!BL126</f>
        <v>0</v>
      </c>
      <c r="K125" s="703">
        <f>Payroll!BO126</f>
        <v>0</v>
      </c>
      <c r="L125" s="705">
        <f>Payroll!BK126</f>
        <v>0</v>
      </c>
      <c r="M125" s="705">
        <f>Payroll!BJ126</f>
        <v>0</v>
      </c>
      <c r="N125" s="705">
        <f>Payroll!BS126</f>
        <v>0</v>
      </c>
      <c r="O125" s="703">
        <f t="shared" si="8"/>
        <v>0</v>
      </c>
      <c r="P125" s="706">
        <f t="shared" si="9"/>
        <v>0</v>
      </c>
      <c r="Q125" s="707">
        <f t="shared" si="10"/>
        <v>0</v>
      </c>
      <c r="R125" s="741">
        <f t="shared" si="11"/>
        <v>0</v>
      </c>
    </row>
    <row r="126" spans="1:18" ht="18.5" thickBot="1" x14ac:dyDescent="0.4">
      <c r="A126" s="729">
        <v>120</v>
      </c>
      <c r="B126" s="702">
        <f>+Payroll!B127</f>
        <v>0</v>
      </c>
      <c r="C126" s="703">
        <f>Payroll!AI127</f>
        <v>0</v>
      </c>
      <c r="D126" s="545">
        <f t="shared" si="6"/>
        <v>0</v>
      </c>
      <c r="E126" s="703">
        <f>Payroll!AN127+Payroll!AO127</f>
        <v>0</v>
      </c>
      <c r="F126" s="703">
        <f t="shared" si="7"/>
        <v>0</v>
      </c>
      <c r="G126" s="703">
        <f>Payroll!BE127</f>
        <v>0</v>
      </c>
      <c r="H126" s="703">
        <f>Payroll!BG127</f>
        <v>0</v>
      </c>
      <c r="I126" s="704">
        <f>Payroll!BI127</f>
        <v>0</v>
      </c>
      <c r="J126" s="703">
        <f>Payroll!BL127</f>
        <v>0</v>
      </c>
      <c r="K126" s="703">
        <f>Payroll!BO127</f>
        <v>0</v>
      </c>
      <c r="L126" s="705">
        <f>Payroll!BK127</f>
        <v>0</v>
      </c>
      <c r="M126" s="705">
        <f>Payroll!BJ127</f>
        <v>0</v>
      </c>
      <c r="N126" s="705">
        <f>Payroll!BS127</f>
        <v>0</v>
      </c>
      <c r="O126" s="703">
        <f t="shared" si="8"/>
        <v>0</v>
      </c>
      <c r="P126" s="706">
        <f t="shared" si="9"/>
        <v>0</v>
      </c>
      <c r="Q126" s="707">
        <f t="shared" si="10"/>
        <v>0</v>
      </c>
      <c r="R126" s="741">
        <f t="shared" si="11"/>
        <v>0</v>
      </c>
    </row>
    <row r="127" spans="1:18" ht="18.5" thickBot="1" x14ac:dyDescent="0.4">
      <c r="A127" s="547">
        <v>121</v>
      </c>
      <c r="B127" s="702">
        <f>+Payroll!B128</f>
        <v>0</v>
      </c>
      <c r="C127" s="703">
        <f>Payroll!AI128</f>
        <v>0</v>
      </c>
      <c r="D127" s="545">
        <f t="shared" si="6"/>
        <v>0</v>
      </c>
      <c r="E127" s="703">
        <f>Payroll!AN128+Payroll!AO128</f>
        <v>0</v>
      </c>
      <c r="F127" s="703">
        <f t="shared" si="7"/>
        <v>0</v>
      </c>
      <c r="G127" s="703">
        <f>Payroll!BE128</f>
        <v>0</v>
      </c>
      <c r="H127" s="703">
        <f>Payroll!BG128</f>
        <v>0</v>
      </c>
      <c r="I127" s="704">
        <f>Payroll!BI128</f>
        <v>0</v>
      </c>
      <c r="J127" s="703">
        <f>Payroll!BL128</f>
        <v>0</v>
      </c>
      <c r="K127" s="703">
        <f>Payroll!BO128</f>
        <v>0</v>
      </c>
      <c r="L127" s="705">
        <f>Payroll!BK128</f>
        <v>0</v>
      </c>
      <c r="M127" s="705">
        <f>Payroll!BJ128</f>
        <v>0</v>
      </c>
      <c r="N127" s="705">
        <f>Payroll!BS128</f>
        <v>0</v>
      </c>
      <c r="O127" s="703">
        <f t="shared" si="8"/>
        <v>0</v>
      </c>
      <c r="P127" s="706">
        <f t="shared" si="9"/>
        <v>0</v>
      </c>
      <c r="Q127" s="707">
        <f t="shared" si="10"/>
        <v>0</v>
      </c>
      <c r="R127" s="741">
        <f t="shared" si="11"/>
        <v>0</v>
      </c>
    </row>
    <row r="128" spans="1:18" ht="18.5" thickBot="1" x14ac:dyDescent="0.4">
      <c r="A128" s="547">
        <v>122</v>
      </c>
      <c r="B128" s="702">
        <f>+Payroll!B129</f>
        <v>0</v>
      </c>
      <c r="C128" s="703">
        <f>Payroll!AI129</f>
        <v>0</v>
      </c>
      <c r="D128" s="545">
        <f t="shared" si="6"/>
        <v>0</v>
      </c>
      <c r="E128" s="703">
        <f>Payroll!AN129+Payroll!AO129</f>
        <v>0</v>
      </c>
      <c r="F128" s="703">
        <f t="shared" si="7"/>
        <v>0</v>
      </c>
      <c r="G128" s="703">
        <f>Payroll!BE129</f>
        <v>0</v>
      </c>
      <c r="H128" s="703">
        <f>Payroll!BG129</f>
        <v>0</v>
      </c>
      <c r="I128" s="704">
        <f>Payroll!BI129</f>
        <v>0</v>
      </c>
      <c r="J128" s="703">
        <f>Payroll!BL129</f>
        <v>0</v>
      </c>
      <c r="K128" s="703">
        <f>Payroll!BO129</f>
        <v>0</v>
      </c>
      <c r="L128" s="705">
        <f>Payroll!BK129</f>
        <v>0</v>
      </c>
      <c r="M128" s="705">
        <f>Payroll!BJ129</f>
        <v>0</v>
      </c>
      <c r="N128" s="705">
        <f>Payroll!BS129</f>
        <v>0</v>
      </c>
      <c r="O128" s="703">
        <f t="shared" si="8"/>
        <v>0</v>
      </c>
      <c r="P128" s="706">
        <f t="shared" si="9"/>
        <v>0</v>
      </c>
      <c r="Q128" s="707">
        <f t="shared" si="10"/>
        <v>0</v>
      </c>
      <c r="R128" s="741">
        <f t="shared" si="11"/>
        <v>0</v>
      </c>
    </row>
    <row r="129" spans="1:18" ht="18.5" thickBot="1" x14ac:dyDescent="0.4">
      <c r="A129" s="729">
        <v>123</v>
      </c>
      <c r="B129" s="702">
        <f>+Payroll!B130</f>
        <v>0</v>
      </c>
      <c r="C129" s="703">
        <f>Payroll!AI130</f>
        <v>0</v>
      </c>
      <c r="D129" s="545">
        <f t="shared" si="6"/>
        <v>0</v>
      </c>
      <c r="E129" s="703">
        <f>Payroll!AN130+Payroll!AO130</f>
        <v>0</v>
      </c>
      <c r="F129" s="703">
        <f t="shared" si="7"/>
        <v>0</v>
      </c>
      <c r="G129" s="703">
        <f>Payroll!BE130</f>
        <v>0</v>
      </c>
      <c r="H129" s="703">
        <f>Payroll!BG130</f>
        <v>0</v>
      </c>
      <c r="I129" s="704">
        <f>Payroll!BI130</f>
        <v>0</v>
      </c>
      <c r="J129" s="703">
        <f>Payroll!BL130</f>
        <v>0</v>
      </c>
      <c r="K129" s="703">
        <f>Payroll!BO130</f>
        <v>0</v>
      </c>
      <c r="L129" s="705">
        <f>Payroll!BK130</f>
        <v>0</v>
      </c>
      <c r="M129" s="705">
        <f>Payroll!BJ130</f>
        <v>0</v>
      </c>
      <c r="N129" s="705">
        <f>Payroll!BS130</f>
        <v>0</v>
      </c>
      <c r="O129" s="703">
        <f t="shared" si="8"/>
        <v>0</v>
      </c>
      <c r="P129" s="706">
        <f t="shared" si="9"/>
        <v>0</v>
      </c>
      <c r="Q129" s="707">
        <f t="shared" si="10"/>
        <v>0</v>
      </c>
      <c r="R129" s="741">
        <f t="shared" si="11"/>
        <v>0</v>
      </c>
    </row>
    <row r="130" spans="1:18" ht="18.5" thickBot="1" x14ac:dyDescent="0.4">
      <c r="A130" s="729">
        <v>124</v>
      </c>
      <c r="B130" s="702">
        <f>+Payroll!B131</f>
        <v>0</v>
      </c>
      <c r="C130" s="703">
        <f>Payroll!AI131</f>
        <v>0</v>
      </c>
      <c r="D130" s="545">
        <f t="shared" si="6"/>
        <v>0</v>
      </c>
      <c r="E130" s="703">
        <f>Payroll!AN131+Payroll!AO131</f>
        <v>0</v>
      </c>
      <c r="F130" s="703">
        <f t="shared" si="7"/>
        <v>0</v>
      </c>
      <c r="G130" s="703">
        <f>Payroll!BE131</f>
        <v>0</v>
      </c>
      <c r="H130" s="703">
        <f>Payroll!BG131</f>
        <v>0</v>
      </c>
      <c r="I130" s="704">
        <f>Payroll!BI131</f>
        <v>0</v>
      </c>
      <c r="J130" s="703">
        <f>Payroll!BL131</f>
        <v>0</v>
      </c>
      <c r="K130" s="703">
        <f>Payroll!BO131</f>
        <v>0</v>
      </c>
      <c r="L130" s="705">
        <f>Payroll!BK131</f>
        <v>0</v>
      </c>
      <c r="M130" s="705">
        <f>Payroll!BJ131</f>
        <v>0</v>
      </c>
      <c r="N130" s="705">
        <f>Payroll!BS131</f>
        <v>0</v>
      </c>
      <c r="O130" s="703">
        <f t="shared" si="8"/>
        <v>0</v>
      </c>
      <c r="P130" s="706">
        <f t="shared" si="9"/>
        <v>0</v>
      </c>
      <c r="Q130" s="707">
        <f t="shared" si="10"/>
        <v>0</v>
      </c>
      <c r="R130" s="741">
        <f t="shared" si="11"/>
        <v>0</v>
      </c>
    </row>
    <row r="131" spans="1:18" ht="18.5" thickBot="1" x14ac:dyDescent="0.4">
      <c r="A131" s="729">
        <v>125</v>
      </c>
      <c r="B131" s="702">
        <f>+Payroll!B132</f>
        <v>0</v>
      </c>
      <c r="C131" s="703">
        <f>Payroll!AI132</f>
        <v>0</v>
      </c>
      <c r="D131" s="545">
        <f t="shared" si="6"/>
        <v>0</v>
      </c>
      <c r="E131" s="703">
        <f>Payroll!AN132+Payroll!AO132</f>
        <v>0</v>
      </c>
      <c r="F131" s="703">
        <f t="shared" si="7"/>
        <v>0</v>
      </c>
      <c r="G131" s="703">
        <f>Payroll!BE132</f>
        <v>0</v>
      </c>
      <c r="H131" s="703">
        <f>Payroll!BG132</f>
        <v>0</v>
      </c>
      <c r="I131" s="704">
        <f>Payroll!BI132</f>
        <v>0</v>
      </c>
      <c r="J131" s="703">
        <f>Payroll!BL132</f>
        <v>0</v>
      </c>
      <c r="K131" s="703">
        <f>Payroll!BO132</f>
        <v>0</v>
      </c>
      <c r="L131" s="705">
        <f>Payroll!BK132</f>
        <v>0</v>
      </c>
      <c r="M131" s="705">
        <f>Payroll!BJ132</f>
        <v>0</v>
      </c>
      <c r="N131" s="705">
        <f>Payroll!BS132</f>
        <v>0</v>
      </c>
      <c r="O131" s="703">
        <f t="shared" si="8"/>
        <v>0</v>
      </c>
      <c r="P131" s="706">
        <f t="shared" si="9"/>
        <v>0</v>
      </c>
      <c r="Q131" s="707">
        <f t="shared" si="10"/>
        <v>0</v>
      </c>
      <c r="R131" s="741">
        <f t="shared" si="11"/>
        <v>0</v>
      </c>
    </row>
    <row r="132" spans="1:18" ht="18.5" thickBot="1" x14ac:dyDescent="0.4">
      <c r="A132" s="729">
        <v>126</v>
      </c>
      <c r="B132" s="702">
        <f>+Payroll!B133</f>
        <v>0</v>
      </c>
      <c r="C132" s="703">
        <f>Payroll!AI133</f>
        <v>0</v>
      </c>
      <c r="D132" s="545">
        <f t="shared" si="6"/>
        <v>0</v>
      </c>
      <c r="E132" s="703">
        <f>Payroll!AN133+Payroll!AO133</f>
        <v>0</v>
      </c>
      <c r="F132" s="703">
        <f t="shared" si="7"/>
        <v>0</v>
      </c>
      <c r="G132" s="703">
        <f>Payroll!BE133</f>
        <v>0</v>
      </c>
      <c r="H132" s="703">
        <f>Payroll!BG133</f>
        <v>0</v>
      </c>
      <c r="I132" s="704">
        <f>Payroll!BI133</f>
        <v>0</v>
      </c>
      <c r="J132" s="703">
        <f>Payroll!BL133</f>
        <v>0</v>
      </c>
      <c r="K132" s="703">
        <f>Payroll!BO133</f>
        <v>0</v>
      </c>
      <c r="L132" s="705">
        <f>Payroll!BK133</f>
        <v>0</v>
      </c>
      <c r="M132" s="705">
        <f>Payroll!BJ133</f>
        <v>0</v>
      </c>
      <c r="N132" s="705">
        <f>Payroll!BS133</f>
        <v>0</v>
      </c>
      <c r="O132" s="703">
        <f t="shared" si="8"/>
        <v>0</v>
      </c>
      <c r="P132" s="706">
        <f t="shared" si="9"/>
        <v>0</v>
      </c>
      <c r="Q132" s="707">
        <f t="shared" si="10"/>
        <v>0</v>
      </c>
      <c r="R132" s="741">
        <f t="shared" si="11"/>
        <v>0</v>
      </c>
    </row>
    <row r="133" spans="1:18" ht="18.5" thickBot="1" x14ac:dyDescent="0.4">
      <c r="A133" s="729">
        <v>127</v>
      </c>
      <c r="B133" s="702">
        <f>+Payroll!B134</f>
        <v>0</v>
      </c>
      <c r="C133" s="703">
        <f>Payroll!AI134</f>
        <v>0</v>
      </c>
      <c r="D133" s="545">
        <f t="shared" si="6"/>
        <v>0</v>
      </c>
      <c r="E133" s="703">
        <f>Payroll!AN134+Payroll!AO134</f>
        <v>0</v>
      </c>
      <c r="F133" s="703">
        <f t="shared" si="7"/>
        <v>0</v>
      </c>
      <c r="G133" s="703">
        <f>Payroll!BE134</f>
        <v>0</v>
      </c>
      <c r="H133" s="703">
        <f>Payroll!BG134</f>
        <v>0</v>
      </c>
      <c r="I133" s="704">
        <f>Payroll!BI134</f>
        <v>0</v>
      </c>
      <c r="J133" s="703">
        <f>Payroll!BL134</f>
        <v>0</v>
      </c>
      <c r="K133" s="703">
        <f>Payroll!BO134</f>
        <v>0</v>
      </c>
      <c r="L133" s="705">
        <f>Payroll!BK134</f>
        <v>0</v>
      </c>
      <c r="M133" s="705">
        <f>Payroll!BJ134</f>
        <v>0</v>
      </c>
      <c r="N133" s="705">
        <f>Payroll!BS134</f>
        <v>0</v>
      </c>
      <c r="O133" s="703">
        <f t="shared" si="8"/>
        <v>0</v>
      </c>
      <c r="P133" s="706">
        <f t="shared" si="9"/>
        <v>0</v>
      </c>
      <c r="Q133" s="707">
        <f t="shared" si="10"/>
        <v>0</v>
      </c>
      <c r="R133" s="741">
        <f t="shared" si="11"/>
        <v>0</v>
      </c>
    </row>
    <row r="134" spans="1:18" ht="18.5" thickBot="1" x14ac:dyDescent="0.4">
      <c r="A134" s="729">
        <v>128</v>
      </c>
      <c r="B134" s="702">
        <f>+Payroll!B135</f>
        <v>0</v>
      </c>
      <c r="C134" s="703">
        <f>Payroll!AI135</f>
        <v>0</v>
      </c>
      <c r="D134" s="545">
        <f t="shared" si="6"/>
        <v>0</v>
      </c>
      <c r="E134" s="703">
        <f>Payroll!AN135+Payroll!AO135</f>
        <v>0</v>
      </c>
      <c r="F134" s="703">
        <f t="shared" si="7"/>
        <v>0</v>
      </c>
      <c r="G134" s="703">
        <f>Payroll!BE135</f>
        <v>0</v>
      </c>
      <c r="H134" s="703">
        <f>Payroll!BG135</f>
        <v>0</v>
      </c>
      <c r="I134" s="704">
        <f>Payroll!BI135</f>
        <v>0</v>
      </c>
      <c r="J134" s="703">
        <f>Payroll!BL135</f>
        <v>0</v>
      </c>
      <c r="K134" s="703">
        <f>Payroll!BO135</f>
        <v>0</v>
      </c>
      <c r="L134" s="705">
        <f>Payroll!BK135</f>
        <v>0</v>
      </c>
      <c r="M134" s="705">
        <f>Payroll!BJ135</f>
        <v>0</v>
      </c>
      <c r="N134" s="705">
        <f>Payroll!BS135</f>
        <v>0</v>
      </c>
      <c r="O134" s="703">
        <f t="shared" si="8"/>
        <v>0</v>
      </c>
      <c r="P134" s="706">
        <f t="shared" si="9"/>
        <v>0</v>
      </c>
      <c r="Q134" s="707">
        <f t="shared" si="10"/>
        <v>0</v>
      </c>
      <c r="R134" s="741">
        <f t="shared" si="11"/>
        <v>0</v>
      </c>
    </row>
    <row r="135" spans="1:18" ht="18.5" thickBot="1" x14ac:dyDescent="0.4">
      <c r="A135" s="729">
        <v>129</v>
      </c>
      <c r="B135" s="702">
        <f>+Payroll!B136</f>
        <v>0</v>
      </c>
      <c r="C135" s="703">
        <f>Payroll!AI136</f>
        <v>0</v>
      </c>
      <c r="D135" s="545">
        <f t="shared" si="6"/>
        <v>0</v>
      </c>
      <c r="E135" s="703">
        <f>Payroll!AN136+Payroll!AO136</f>
        <v>0</v>
      </c>
      <c r="F135" s="703">
        <f t="shared" si="7"/>
        <v>0</v>
      </c>
      <c r="G135" s="703">
        <f>Payroll!BE136</f>
        <v>0</v>
      </c>
      <c r="H135" s="703">
        <f>Payroll!BG136</f>
        <v>0</v>
      </c>
      <c r="I135" s="704">
        <f>Payroll!BI136</f>
        <v>0</v>
      </c>
      <c r="J135" s="703">
        <f>Payroll!BL136</f>
        <v>0</v>
      </c>
      <c r="K135" s="703">
        <f>Payroll!BO136</f>
        <v>0</v>
      </c>
      <c r="L135" s="705">
        <f>Payroll!BK136</f>
        <v>0</v>
      </c>
      <c r="M135" s="705">
        <f>Payroll!BJ136</f>
        <v>0</v>
      </c>
      <c r="N135" s="705">
        <f>Payroll!BS136</f>
        <v>0</v>
      </c>
      <c r="O135" s="703">
        <f t="shared" si="8"/>
        <v>0</v>
      </c>
      <c r="P135" s="706">
        <f t="shared" si="9"/>
        <v>0</v>
      </c>
      <c r="Q135" s="707">
        <f t="shared" si="10"/>
        <v>0</v>
      </c>
      <c r="R135" s="741">
        <f t="shared" si="11"/>
        <v>0</v>
      </c>
    </row>
    <row r="136" spans="1:18" ht="18.5" thickBot="1" x14ac:dyDescent="0.4">
      <c r="A136" s="729">
        <v>130</v>
      </c>
      <c r="B136" s="702">
        <f>+Payroll!B137</f>
        <v>0</v>
      </c>
      <c r="C136" s="703">
        <f>Payroll!AI137</f>
        <v>0</v>
      </c>
      <c r="D136" s="545">
        <f t="shared" ref="D136:D199" si="12">IF(C136&gt;1200000,48000,C136*0.04)</f>
        <v>0</v>
      </c>
      <c r="E136" s="703">
        <f>Payroll!AN137+Payroll!AO137</f>
        <v>0</v>
      </c>
      <c r="F136" s="703">
        <f t="shared" ref="F136:F199" si="13">(C136-D136)*80%</f>
        <v>0</v>
      </c>
      <c r="G136" s="703">
        <f>Payroll!BE137</f>
        <v>0</v>
      </c>
      <c r="H136" s="703">
        <f>Payroll!BG137</f>
        <v>0</v>
      </c>
      <c r="I136" s="704">
        <f>Payroll!BI137</f>
        <v>0</v>
      </c>
      <c r="J136" s="703">
        <f>Payroll!BL137</f>
        <v>0</v>
      </c>
      <c r="K136" s="703">
        <f>Payroll!BO137</f>
        <v>0</v>
      </c>
      <c r="L136" s="705">
        <f>Payroll!BK137</f>
        <v>0</v>
      </c>
      <c r="M136" s="705">
        <f>Payroll!BJ137</f>
        <v>0</v>
      </c>
      <c r="N136" s="705">
        <f>Payroll!BS137</f>
        <v>0</v>
      </c>
      <c r="O136" s="703">
        <f t="shared" ref="O136:O199" si="14">+C136-D136-G136-H136+I136+J136+K136+M136-N136+L136</f>
        <v>0</v>
      </c>
      <c r="P136" s="706">
        <f t="shared" ref="P136:P199" si="15">+C136*4.5/100</f>
        <v>0</v>
      </c>
      <c r="Q136" s="707">
        <f t="shared" ref="Q136:Q199" si="16">+C136*0.03</f>
        <v>0</v>
      </c>
      <c r="R136" s="741">
        <f t="shared" ref="R136:R199" si="17">E136+Q136</f>
        <v>0</v>
      </c>
    </row>
    <row r="137" spans="1:18" ht="18.5" thickBot="1" x14ac:dyDescent="0.4">
      <c r="A137" s="547">
        <v>131</v>
      </c>
      <c r="B137" s="702">
        <f>+Payroll!B138</f>
        <v>0</v>
      </c>
      <c r="C137" s="703">
        <f>Payroll!AI138</f>
        <v>0</v>
      </c>
      <c r="D137" s="545">
        <f t="shared" si="12"/>
        <v>0</v>
      </c>
      <c r="E137" s="703">
        <f>Payroll!AN138+Payroll!AO138</f>
        <v>0</v>
      </c>
      <c r="F137" s="703">
        <f t="shared" si="13"/>
        <v>0</v>
      </c>
      <c r="G137" s="703">
        <f>Payroll!BE138</f>
        <v>0</v>
      </c>
      <c r="H137" s="703">
        <f>Payroll!BG138</f>
        <v>0</v>
      </c>
      <c r="I137" s="704">
        <f>Payroll!BI138</f>
        <v>0</v>
      </c>
      <c r="J137" s="703">
        <f>Payroll!BL138</f>
        <v>0</v>
      </c>
      <c r="K137" s="703">
        <f>Payroll!BO138</f>
        <v>0</v>
      </c>
      <c r="L137" s="705">
        <f>Payroll!BK138</f>
        <v>0</v>
      </c>
      <c r="M137" s="705">
        <f>Payroll!BJ138</f>
        <v>0</v>
      </c>
      <c r="N137" s="705">
        <f>Payroll!BS138</f>
        <v>0</v>
      </c>
      <c r="O137" s="703">
        <f t="shared" si="14"/>
        <v>0</v>
      </c>
      <c r="P137" s="706">
        <f t="shared" si="15"/>
        <v>0</v>
      </c>
      <c r="Q137" s="707">
        <f t="shared" si="16"/>
        <v>0</v>
      </c>
      <c r="R137" s="741">
        <f t="shared" si="17"/>
        <v>0</v>
      </c>
    </row>
    <row r="138" spans="1:18" ht="18.5" thickBot="1" x14ac:dyDescent="0.4">
      <c r="A138" s="547">
        <v>132</v>
      </c>
      <c r="B138" s="702">
        <f>+Payroll!B139</f>
        <v>0</v>
      </c>
      <c r="C138" s="703">
        <f>Payroll!AI139</f>
        <v>0</v>
      </c>
      <c r="D138" s="545">
        <f t="shared" si="12"/>
        <v>0</v>
      </c>
      <c r="E138" s="703">
        <f>Payroll!AN139+Payroll!AO139</f>
        <v>0</v>
      </c>
      <c r="F138" s="703">
        <f t="shared" si="13"/>
        <v>0</v>
      </c>
      <c r="G138" s="703">
        <f>Payroll!BE139</f>
        <v>0</v>
      </c>
      <c r="H138" s="703">
        <f>Payroll!BG139</f>
        <v>0</v>
      </c>
      <c r="I138" s="704">
        <f>Payroll!BI139</f>
        <v>0</v>
      </c>
      <c r="J138" s="703">
        <f>Payroll!BL139</f>
        <v>0</v>
      </c>
      <c r="K138" s="703">
        <f>Payroll!BO139</f>
        <v>0</v>
      </c>
      <c r="L138" s="705">
        <f>Payroll!BK139</f>
        <v>0</v>
      </c>
      <c r="M138" s="705">
        <f>Payroll!BJ139</f>
        <v>0</v>
      </c>
      <c r="N138" s="705">
        <f>Payroll!BS139</f>
        <v>0</v>
      </c>
      <c r="O138" s="703">
        <f t="shared" si="14"/>
        <v>0</v>
      </c>
      <c r="P138" s="706">
        <f t="shared" si="15"/>
        <v>0</v>
      </c>
      <c r="Q138" s="707">
        <f t="shared" si="16"/>
        <v>0</v>
      </c>
      <c r="R138" s="741">
        <f t="shared" si="17"/>
        <v>0</v>
      </c>
    </row>
    <row r="139" spans="1:18" ht="18.5" thickBot="1" x14ac:dyDescent="0.4">
      <c r="A139" s="729">
        <v>133</v>
      </c>
      <c r="B139" s="702">
        <f>+Payroll!B140</f>
        <v>0</v>
      </c>
      <c r="C139" s="703">
        <f>Payroll!AI140</f>
        <v>0</v>
      </c>
      <c r="D139" s="545">
        <f t="shared" si="12"/>
        <v>0</v>
      </c>
      <c r="E139" s="703">
        <f>Payroll!AN140+Payroll!AO140</f>
        <v>0</v>
      </c>
      <c r="F139" s="703">
        <f t="shared" si="13"/>
        <v>0</v>
      </c>
      <c r="G139" s="703">
        <f>Payroll!BE140</f>
        <v>0</v>
      </c>
      <c r="H139" s="703">
        <f>Payroll!BG140</f>
        <v>0</v>
      </c>
      <c r="I139" s="704">
        <f>Payroll!BI140</f>
        <v>0</v>
      </c>
      <c r="J139" s="703">
        <f>Payroll!BL140</f>
        <v>0</v>
      </c>
      <c r="K139" s="703">
        <f>Payroll!BO140</f>
        <v>0</v>
      </c>
      <c r="L139" s="705">
        <f>Payroll!BK140</f>
        <v>0</v>
      </c>
      <c r="M139" s="705">
        <f>Payroll!BJ140</f>
        <v>0</v>
      </c>
      <c r="N139" s="705">
        <f>Payroll!BS140</f>
        <v>0</v>
      </c>
      <c r="O139" s="703">
        <f t="shared" si="14"/>
        <v>0</v>
      </c>
      <c r="P139" s="706">
        <f t="shared" si="15"/>
        <v>0</v>
      </c>
      <c r="Q139" s="707">
        <f t="shared" si="16"/>
        <v>0</v>
      </c>
      <c r="R139" s="741">
        <f t="shared" si="17"/>
        <v>0</v>
      </c>
    </row>
    <row r="140" spans="1:18" ht="18.5" thickBot="1" x14ac:dyDescent="0.4">
      <c r="A140" s="729">
        <v>134</v>
      </c>
      <c r="B140" s="702">
        <f>+Payroll!B141</f>
        <v>0</v>
      </c>
      <c r="C140" s="703">
        <f>Payroll!AI141</f>
        <v>0</v>
      </c>
      <c r="D140" s="545">
        <f t="shared" si="12"/>
        <v>0</v>
      </c>
      <c r="E140" s="703">
        <f>Payroll!AN141+Payroll!AO141</f>
        <v>0</v>
      </c>
      <c r="F140" s="703">
        <f t="shared" si="13"/>
        <v>0</v>
      </c>
      <c r="G140" s="703">
        <f>Payroll!BE141</f>
        <v>0</v>
      </c>
      <c r="H140" s="703">
        <f>Payroll!BG141</f>
        <v>0</v>
      </c>
      <c r="I140" s="704">
        <f>Payroll!BI141</f>
        <v>0</v>
      </c>
      <c r="J140" s="703">
        <f>Payroll!BL141</f>
        <v>0</v>
      </c>
      <c r="K140" s="703">
        <f>Payroll!BO141</f>
        <v>0</v>
      </c>
      <c r="L140" s="705">
        <f>Payroll!BK141</f>
        <v>0</v>
      </c>
      <c r="M140" s="705">
        <f>Payroll!BJ141</f>
        <v>0</v>
      </c>
      <c r="N140" s="705">
        <f>Payroll!BS141</f>
        <v>0</v>
      </c>
      <c r="O140" s="703">
        <f t="shared" si="14"/>
        <v>0</v>
      </c>
      <c r="P140" s="706">
        <f t="shared" si="15"/>
        <v>0</v>
      </c>
      <c r="Q140" s="707">
        <f t="shared" si="16"/>
        <v>0</v>
      </c>
      <c r="R140" s="741">
        <f t="shared" si="17"/>
        <v>0</v>
      </c>
    </row>
    <row r="141" spans="1:18" ht="18.5" thickBot="1" x14ac:dyDescent="0.4">
      <c r="A141" s="729">
        <v>135</v>
      </c>
      <c r="B141" s="702">
        <f>+Payroll!B142</f>
        <v>0</v>
      </c>
      <c r="C141" s="703">
        <f>Payroll!AI142</f>
        <v>0</v>
      </c>
      <c r="D141" s="545">
        <f t="shared" si="12"/>
        <v>0</v>
      </c>
      <c r="E141" s="703">
        <f>Payroll!AN142+Payroll!AO142</f>
        <v>0</v>
      </c>
      <c r="F141" s="703">
        <f t="shared" si="13"/>
        <v>0</v>
      </c>
      <c r="G141" s="703">
        <f>Payroll!BE142</f>
        <v>0</v>
      </c>
      <c r="H141" s="703">
        <f>Payroll!BG142</f>
        <v>0</v>
      </c>
      <c r="I141" s="704">
        <f>Payroll!BI142</f>
        <v>0</v>
      </c>
      <c r="J141" s="703">
        <f>Payroll!BL142</f>
        <v>0</v>
      </c>
      <c r="K141" s="703">
        <f>Payroll!BO142</f>
        <v>0</v>
      </c>
      <c r="L141" s="705">
        <f>Payroll!BK142</f>
        <v>0</v>
      </c>
      <c r="M141" s="705">
        <f>Payroll!BJ142</f>
        <v>0</v>
      </c>
      <c r="N141" s="705">
        <f>Payroll!BS142</f>
        <v>0</v>
      </c>
      <c r="O141" s="703">
        <f t="shared" si="14"/>
        <v>0</v>
      </c>
      <c r="P141" s="706">
        <f t="shared" si="15"/>
        <v>0</v>
      </c>
      <c r="Q141" s="707">
        <f t="shared" si="16"/>
        <v>0</v>
      </c>
      <c r="R141" s="741">
        <f t="shared" si="17"/>
        <v>0</v>
      </c>
    </row>
    <row r="142" spans="1:18" ht="18.5" thickBot="1" x14ac:dyDescent="0.4">
      <c r="A142" s="729">
        <v>136</v>
      </c>
      <c r="B142" s="702">
        <f>+Payroll!B143</f>
        <v>0</v>
      </c>
      <c r="C142" s="703">
        <f>Payroll!AI143</f>
        <v>0</v>
      </c>
      <c r="D142" s="545">
        <f t="shared" si="12"/>
        <v>0</v>
      </c>
      <c r="E142" s="703">
        <f>Payroll!AN143+Payroll!AO143</f>
        <v>0</v>
      </c>
      <c r="F142" s="703">
        <f t="shared" si="13"/>
        <v>0</v>
      </c>
      <c r="G142" s="703">
        <f>Payroll!BE143</f>
        <v>0</v>
      </c>
      <c r="H142" s="703">
        <f>Payroll!BG143</f>
        <v>0</v>
      </c>
      <c r="I142" s="704">
        <f>Payroll!BI143</f>
        <v>0</v>
      </c>
      <c r="J142" s="703">
        <f>Payroll!BL143</f>
        <v>0</v>
      </c>
      <c r="K142" s="703">
        <f>Payroll!BO143</f>
        <v>0</v>
      </c>
      <c r="L142" s="705">
        <f>Payroll!BK143</f>
        <v>0</v>
      </c>
      <c r="M142" s="705">
        <f>Payroll!BJ143</f>
        <v>0</v>
      </c>
      <c r="N142" s="705">
        <f>Payroll!BS143</f>
        <v>0</v>
      </c>
      <c r="O142" s="703">
        <f t="shared" si="14"/>
        <v>0</v>
      </c>
      <c r="P142" s="706">
        <f t="shared" si="15"/>
        <v>0</v>
      </c>
      <c r="Q142" s="707">
        <f t="shared" si="16"/>
        <v>0</v>
      </c>
      <c r="R142" s="741">
        <f t="shared" si="17"/>
        <v>0</v>
      </c>
    </row>
    <row r="143" spans="1:18" ht="18.5" thickBot="1" x14ac:dyDescent="0.4">
      <c r="A143" s="729">
        <v>137</v>
      </c>
      <c r="B143" s="702">
        <f>+Payroll!B144</f>
        <v>0</v>
      </c>
      <c r="C143" s="703">
        <f>Payroll!AI144</f>
        <v>0</v>
      </c>
      <c r="D143" s="545">
        <f t="shared" si="12"/>
        <v>0</v>
      </c>
      <c r="E143" s="703">
        <f>Payroll!AN144+Payroll!AO144</f>
        <v>0</v>
      </c>
      <c r="F143" s="703">
        <f t="shared" si="13"/>
        <v>0</v>
      </c>
      <c r="G143" s="703">
        <f>Payroll!BE144</f>
        <v>0</v>
      </c>
      <c r="H143" s="703">
        <f>Payroll!BG144</f>
        <v>0</v>
      </c>
      <c r="I143" s="704">
        <f>Payroll!BI144</f>
        <v>0</v>
      </c>
      <c r="J143" s="703">
        <f>Payroll!BL144</f>
        <v>0</v>
      </c>
      <c r="K143" s="703">
        <f>Payroll!BO144</f>
        <v>0</v>
      </c>
      <c r="L143" s="705">
        <f>Payroll!BK144</f>
        <v>0</v>
      </c>
      <c r="M143" s="705">
        <f>Payroll!BJ144</f>
        <v>0</v>
      </c>
      <c r="N143" s="705">
        <f>Payroll!BS144</f>
        <v>0</v>
      </c>
      <c r="O143" s="703">
        <f t="shared" si="14"/>
        <v>0</v>
      </c>
      <c r="P143" s="706">
        <f t="shared" si="15"/>
        <v>0</v>
      </c>
      <c r="Q143" s="707">
        <f t="shared" si="16"/>
        <v>0</v>
      </c>
      <c r="R143" s="741">
        <f t="shared" si="17"/>
        <v>0</v>
      </c>
    </row>
    <row r="144" spans="1:18" ht="18.5" thickBot="1" x14ac:dyDescent="0.4">
      <c r="A144" s="729">
        <v>138</v>
      </c>
      <c r="B144" s="702">
        <f>+Payroll!B145</f>
        <v>0</v>
      </c>
      <c r="C144" s="703">
        <f>Payroll!AI145</f>
        <v>0</v>
      </c>
      <c r="D144" s="545">
        <f t="shared" si="12"/>
        <v>0</v>
      </c>
      <c r="E144" s="703">
        <f>Payroll!AN145+Payroll!AO145</f>
        <v>0</v>
      </c>
      <c r="F144" s="703">
        <f t="shared" si="13"/>
        <v>0</v>
      </c>
      <c r="G144" s="703">
        <f>Payroll!BE145</f>
        <v>0</v>
      </c>
      <c r="H144" s="703">
        <f>Payroll!BG145</f>
        <v>0</v>
      </c>
      <c r="I144" s="704">
        <f>Payroll!BI145</f>
        <v>0</v>
      </c>
      <c r="J144" s="703">
        <f>Payroll!BL145</f>
        <v>0</v>
      </c>
      <c r="K144" s="703">
        <f>Payroll!BO145</f>
        <v>0</v>
      </c>
      <c r="L144" s="705">
        <f>Payroll!BK145</f>
        <v>0</v>
      </c>
      <c r="M144" s="705">
        <f>Payroll!BJ145</f>
        <v>0</v>
      </c>
      <c r="N144" s="705">
        <f>Payroll!BS145</f>
        <v>0</v>
      </c>
      <c r="O144" s="703">
        <f t="shared" si="14"/>
        <v>0</v>
      </c>
      <c r="P144" s="706">
        <f t="shared" si="15"/>
        <v>0</v>
      </c>
      <c r="Q144" s="707">
        <f t="shared" si="16"/>
        <v>0</v>
      </c>
      <c r="R144" s="741">
        <f t="shared" si="17"/>
        <v>0</v>
      </c>
    </row>
    <row r="145" spans="1:18" ht="18.5" thickBot="1" x14ac:dyDescent="0.4">
      <c r="A145" s="729">
        <v>139</v>
      </c>
      <c r="B145" s="702">
        <f>+Payroll!B146</f>
        <v>0</v>
      </c>
      <c r="C145" s="703">
        <f>Payroll!AI146</f>
        <v>0</v>
      </c>
      <c r="D145" s="545">
        <f t="shared" si="12"/>
        <v>0</v>
      </c>
      <c r="E145" s="703">
        <f>Payroll!AN146+Payroll!AO146</f>
        <v>0</v>
      </c>
      <c r="F145" s="703">
        <f t="shared" si="13"/>
        <v>0</v>
      </c>
      <c r="G145" s="703">
        <f>Payroll!BE146</f>
        <v>0</v>
      </c>
      <c r="H145" s="703">
        <f>Payroll!BG146</f>
        <v>0</v>
      </c>
      <c r="I145" s="704">
        <f>Payroll!BI146</f>
        <v>0</v>
      </c>
      <c r="J145" s="703">
        <f>Payroll!BL146</f>
        <v>0</v>
      </c>
      <c r="K145" s="703">
        <f>Payroll!BO146</f>
        <v>0</v>
      </c>
      <c r="L145" s="705">
        <f>Payroll!BK146</f>
        <v>0</v>
      </c>
      <c r="M145" s="705">
        <f>Payroll!BJ146</f>
        <v>0</v>
      </c>
      <c r="N145" s="705">
        <f>Payroll!BS146</f>
        <v>0</v>
      </c>
      <c r="O145" s="703">
        <f t="shared" si="14"/>
        <v>0</v>
      </c>
      <c r="P145" s="706">
        <f t="shared" si="15"/>
        <v>0</v>
      </c>
      <c r="Q145" s="707">
        <f t="shared" si="16"/>
        <v>0</v>
      </c>
      <c r="R145" s="741">
        <f t="shared" si="17"/>
        <v>0</v>
      </c>
    </row>
    <row r="146" spans="1:18" ht="18.5" thickBot="1" x14ac:dyDescent="0.4">
      <c r="A146" s="729">
        <v>140</v>
      </c>
      <c r="B146" s="702">
        <f>+Payroll!B147</f>
        <v>0</v>
      </c>
      <c r="C146" s="703">
        <f>Payroll!AI147</f>
        <v>0</v>
      </c>
      <c r="D146" s="545">
        <f t="shared" si="12"/>
        <v>0</v>
      </c>
      <c r="E146" s="703">
        <f>Payroll!AN147+Payroll!AO147</f>
        <v>0</v>
      </c>
      <c r="F146" s="703">
        <f t="shared" si="13"/>
        <v>0</v>
      </c>
      <c r="G146" s="703">
        <f>Payroll!BE147</f>
        <v>0</v>
      </c>
      <c r="H146" s="703">
        <f>Payroll!BG147</f>
        <v>0</v>
      </c>
      <c r="I146" s="704">
        <f>Payroll!BI147</f>
        <v>0</v>
      </c>
      <c r="J146" s="703">
        <f>Payroll!BL147</f>
        <v>0</v>
      </c>
      <c r="K146" s="703">
        <f>Payroll!BO147</f>
        <v>0</v>
      </c>
      <c r="L146" s="705">
        <f>Payroll!BK147</f>
        <v>0</v>
      </c>
      <c r="M146" s="705">
        <f>Payroll!BJ147</f>
        <v>0</v>
      </c>
      <c r="N146" s="705">
        <f>Payroll!BS147</f>
        <v>0</v>
      </c>
      <c r="O146" s="703">
        <f t="shared" si="14"/>
        <v>0</v>
      </c>
      <c r="P146" s="706">
        <f t="shared" si="15"/>
        <v>0</v>
      </c>
      <c r="Q146" s="707">
        <f t="shared" si="16"/>
        <v>0</v>
      </c>
      <c r="R146" s="741">
        <f t="shared" si="17"/>
        <v>0</v>
      </c>
    </row>
    <row r="147" spans="1:18" ht="18.5" thickBot="1" x14ac:dyDescent="0.4">
      <c r="A147" s="547">
        <v>141</v>
      </c>
      <c r="B147" s="702">
        <f>+Payroll!B148</f>
        <v>0</v>
      </c>
      <c r="C147" s="703">
        <f>Payroll!AI148</f>
        <v>0</v>
      </c>
      <c r="D147" s="545">
        <f t="shared" si="12"/>
        <v>0</v>
      </c>
      <c r="E147" s="703">
        <f>Payroll!AN148+Payroll!AO148</f>
        <v>0</v>
      </c>
      <c r="F147" s="703">
        <f t="shared" si="13"/>
        <v>0</v>
      </c>
      <c r="G147" s="703">
        <f>Payroll!BE148</f>
        <v>0</v>
      </c>
      <c r="H147" s="703">
        <f>Payroll!BG148</f>
        <v>0</v>
      </c>
      <c r="I147" s="704">
        <f>Payroll!BI148</f>
        <v>0</v>
      </c>
      <c r="J147" s="703">
        <f>Payroll!BL148</f>
        <v>0</v>
      </c>
      <c r="K147" s="703">
        <f>Payroll!BO148</f>
        <v>0</v>
      </c>
      <c r="L147" s="705">
        <f>Payroll!BK148</f>
        <v>0</v>
      </c>
      <c r="M147" s="705">
        <f>Payroll!BJ148</f>
        <v>0</v>
      </c>
      <c r="N147" s="705">
        <f>Payroll!BS148</f>
        <v>0</v>
      </c>
      <c r="O147" s="703">
        <f t="shared" si="14"/>
        <v>0</v>
      </c>
      <c r="P147" s="706">
        <f t="shared" si="15"/>
        <v>0</v>
      </c>
      <c r="Q147" s="707">
        <f t="shared" si="16"/>
        <v>0</v>
      </c>
      <c r="R147" s="741">
        <f t="shared" si="17"/>
        <v>0</v>
      </c>
    </row>
    <row r="148" spans="1:18" ht="18.5" thickBot="1" x14ac:dyDescent="0.4">
      <c r="A148" s="547">
        <v>142</v>
      </c>
      <c r="B148" s="702">
        <f>+Payroll!B149</f>
        <v>0</v>
      </c>
      <c r="C148" s="703">
        <f>Payroll!AI149</f>
        <v>0</v>
      </c>
      <c r="D148" s="545">
        <f t="shared" si="12"/>
        <v>0</v>
      </c>
      <c r="E148" s="703">
        <f>Payroll!AN149+Payroll!AO149</f>
        <v>0</v>
      </c>
      <c r="F148" s="703">
        <f t="shared" si="13"/>
        <v>0</v>
      </c>
      <c r="G148" s="703">
        <f>Payroll!BE149</f>
        <v>0</v>
      </c>
      <c r="H148" s="703">
        <f>Payroll!BG149</f>
        <v>0</v>
      </c>
      <c r="I148" s="704">
        <f>Payroll!BI149</f>
        <v>0</v>
      </c>
      <c r="J148" s="703">
        <f>Payroll!BL149</f>
        <v>0</v>
      </c>
      <c r="K148" s="703">
        <f>Payroll!BO149</f>
        <v>0</v>
      </c>
      <c r="L148" s="705">
        <f>Payroll!BK149</f>
        <v>0</v>
      </c>
      <c r="M148" s="705">
        <f>Payroll!BJ149</f>
        <v>0</v>
      </c>
      <c r="N148" s="705">
        <f>Payroll!BS149</f>
        <v>0</v>
      </c>
      <c r="O148" s="703">
        <f t="shared" si="14"/>
        <v>0</v>
      </c>
      <c r="P148" s="706">
        <f t="shared" si="15"/>
        <v>0</v>
      </c>
      <c r="Q148" s="707">
        <f t="shared" si="16"/>
        <v>0</v>
      </c>
      <c r="R148" s="741">
        <f t="shared" si="17"/>
        <v>0</v>
      </c>
    </row>
    <row r="149" spans="1:18" ht="18.5" thickBot="1" x14ac:dyDescent="0.4">
      <c r="A149" s="729">
        <v>143</v>
      </c>
      <c r="B149" s="702">
        <f>+Payroll!B150</f>
        <v>0</v>
      </c>
      <c r="C149" s="703">
        <f>Payroll!AI150</f>
        <v>0</v>
      </c>
      <c r="D149" s="545">
        <f t="shared" si="12"/>
        <v>0</v>
      </c>
      <c r="E149" s="703">
        <f>Payroll!AN150+Payroll!AO150</f>
        <v>0</v>
      </c>
      <c r="F149" s="703">
        <f t="shared" si="13"/>
        <v>0</v>
      </c>
      <c r="G149" s="703">
        <f>Payroll!BE150</f>
        <v>0</v>
      </c>
      <c r="H149" s="703">
        <f>Payroll!BG150</f>
        <v>0</v>
      </c>
      <c r="I149" s="704">
        <f>Payroll!BI150</f>
        <v>0</v>
      </c>
      <c r="J149" s="703">
        <f>Payroll!BL150</f>
        <v>0</v>
      </c>
      <c r="K149" s="703">
        <f>Payroll!BO150</f>
        <v>0</v>
      </c>
      <c r="L149" s="705">
        <f>Payroll!BK150</f>
        <v>0</v>
      </c>
      <c r="M149" s="705">
        <f>Payroll!BJ150</f>
        <v>0</v>
      </c>
      <c r="N149" s="705">
        <f>Payroll!BS150</f>
        <v>0</v>
      </c>
      <c r="O149" s="703">
        <f t="shared" si="14"/>
        <v>0</v>
      </c>
      <c r="P149" s="706">
        <f t="shared" si="15"/>
        <v>0</v>
      </c>
      <c r="Q149" s="707">
        <f t="shared" si="16"/>
        <v>0</v>
      </c>
      <c r="R149" s="741">
        <f t="shared" si="17"/>
        <v>0</v>
      </c>
    </row>
    <row r="150" spans="1:18" ht="18.5" thickBot="1" x14ac:dyDescent="0.4">
      <c r="A150" s="729">
        <v>144</v>
      </c>
      <c r="B150" s="702">
        <f>+Payroll!B151</f>
        <v>0</v>
      </c>
      <c r="C150" s="703">
        <f>Payroll!AI151</f>
        <v>0</v>
      </c>
      <c r="D150" s="545">
        <f t="shared" si="12"/>
        <v>0</v>
      </c>
      <c r="E150" s="703">
        <f>Payroll!AN151+Payroll!AO151</f>
        <v>0</v>
      </c>
      <c r="F150" s="703">
        <f t="shared" si="13"/>
        <v>0</v>
      </c>
      <c r="G150" s="703">
        <f>Payroll!BE151</f>
        <v>0</v>
      </c>
      <c r="H150" s="703">
        <f>Payroll!BG151</f>
        <v>0</v>
      </c>
      <c r="I150" s="704">
        <f>Payroll!BI151</f>
        <v>0</v>
      </c>
      <c r="J150" s="703">
        <f>Payroll!BL151</f>
        <v>0</v>
      </c>
      <c r="K150" s="703">
        <f>Payroll!BO151</f>
        <v>0</v>
      </c>
      <c r="L150" s="705">
        <f>Payroll!BK151</f>
        <v>0</v>
      </c>
      <c r="M150" s="705">
        <f>Payroll!BJ151</f>
        <v>0</v>
      </c>
      <c r="N150" s="705">
        <f>Payroll!BS151</f>
        <v>0</v>
      </c>
      <c r="O150" s="703">
        <f t="shared" si="14"/>
        <v>0</v>
      </c>
      <c r="P150" s="706">
        <f t="shared" si="15"/>
        <v>0</v>
      </c>
      <c r="Q150" s="707">
        <f t="shared" si="16"/>
        <v>0</v>
      </c>
      <c r="R150" s="741">
        <f t="shared" si="17"/>
        <v>0</v>
      </c>
    </row>
    <row r="151" spans="1:18" ht="18.5" thickBot="1" x14ac:dyDescent="0.4">
      <c r="A151" s="729">
        <v>145</v>
      </c>
      <c r="B151" s="702">
        <f>+Payroll!B152</f>
        <v>0</v>
      </c>
      <c r="C151" s="703">
        <f>Payroll!AI152</f>
        <v>0</v>
      </c>
      <c r="D151" s="545">
        <f t="shared" si="12"/>
        <v>0</v>
      </c>
      <c r="E151" s="703">
        <f>Payroll!AN152+Payroll!AO152</f>
        <v>0</v>
      </c>
      <c r="F151" s="703">
        <f t="shared" si="13"/>
        <v>0</v>
      </c>
      <c r="G151" s="703">
        <f>Payroll!BE152</f>
        <v>0</v>
      </c>
      <c r="H151" s="703">
        <f>Payroll!BG152</f>
        <v>0</v>
      </c>
      <c r="I151" s="704">
        <f>Payroll!BI152</f>
        <v>0</v>
      </c>
      <c r="J151" s="703">
        <f>Payroll!BL152</f>
        <v>0</v>
      </c>
      <c r="K151" s="703">
        <f>Payroll!BO152</f>
        <v>0</v>
      </c>
      <c r="L151" s="705">
        <f>Payroll!BK152</f>
        <v>0</v>
      </c>
      <c r="M151" s="705">
        <f>Payroll!BJ152</f>
        <v>0</v>
      </c>
      <c r="N151" s="705">
        <f>Payroll!BS152</f>
        <v>0</v>
      </c>
      <c r="O151" s="703">
        <f t="shared" si="14"/>
        <v>0</v>
      </c>
      <c r="P151" s="706">
        <f t="shared" si="15"/>
        <v>0</v>
      </c>
      <c r="Q151" s="707">
        <f t="shared" si="16"/>
        <v>0</v>
      </c>
      <c r="R151" s="741">
        <f t="shared" si="17"/>
        <v>0</v>
      </c>
    </row>
    <row r="152" spans="1:18" ht="18.5" thickBot="1" x14ac:dyDescent="0.4">
      <c r="A152" s="729">
        <v>146</v>
      </c>
      <c r="B152" s="702">
        <f>+Payroll!B153</f>
        <v>0</v>
      </c>
      <c r="C152" s="703">
        <f>Payroll!AI153</f>
        <v>0</v>
      </c>
      <c r="D152" s="545">
        <f t="shared" si="12"/>
        <v>0</v>
      </c>
      <c r="E152" s="703">
        <f>Payroll!AN153+Payroll!AO153</f>
        <v>0</v>
      </c>
      <c r="F152" s="703">
        <f t="shared" si="13"/>
        <v>0</v>
      </c>
      <c r="G152" s="703">
        <f>Payroll!BE153</f>
        <v>0</v>
      </c>
      <c r="H152" s="703">
        <f>Payroll!BG153</f>
        <v>0</v>
      </c>
      <c r="I152" s="704">
        <f>Payroll!BI153</f>
        <v>0</v>
      </c>
      <c r="J152" s="703">
        <f>Payroll!BL153</f>
        <v>0</v>
      </c>
      <c r="K152" s="703">
        <f>Payroll!BO153</f>
        <v>0</v>
      </c>
      <c r="L152" s="705">
        <f>Payroll!BK153</f>
        <v>0</v>
      </c>
      <c r="M152" s="705">
        <f>Payroll!BJ153</f>
        <v>0</v>
      </c>
      <c r="N152" s="705">
        <f>Payroll!BS153</f>
        <v>0</v>
      </c>
      <c r="O152" s="703">
        <f t="shared" si="14"/>
        <v>0</v>
      </c>
      <c r="P152" s="706">
        <f t="shared" si="15"/>
        <v>0</v>
      </c>
      <c r="Q152" s="707">
        <f t="shared" si="16"/>
        <v>0</v>
      </c>
      <c r="R152" s="741">
        <f t="shared" si="17"/>
        <v>0</v>
      </c>
    </row>
    <row r="153" spans="1:18" ht="18.5" thickBot="1" x14ac:dyDescent="0.4">
      <c r="A153" s="729">
        <v>147</v>
      </c>
      <c r="B153" s="702">
        <f>+Payroll!B154</f>
        <v>0</v>
      </c>
      <c r="C153" s="703">
        <f>Payroll!AI154</f>
        <v>0</v>
      </c>
      <c r="D153" s="545">
        <f t="shared" si="12"/>
        <v>0</v>
      </c>
      <c r="E153" s="703">
        <f>Payroll!AN154+Payroll!AO154</f>
        <v>0</v>
      </c>
      <c r="F153" s="703">
        <f t="shared" si="13"/>
        <v>0</v>
      </c>
      <c r="G153" s="703">
        <f>Payroll!BE154</f>
        <v>0</v>
      </c>
      <c r="H153" s="703">
        <f>Payroll!BG154</f>
        <v>0</v>
      </c>
      <c r="I153" s="704">
        <f>Payroll!BI154</f>
        <v>0</v>
      </c>
      <c r="J153" s="703">
        <f>Payroll!BL154</f>
        <v>0</v>
      </c>
      <c r="K153" s="703">
        <f>Payroll!BO154</f>
        <v>0</v>
      </c>
      <c r="L153" s="705">
        <f>Payroll!BK154</f>
        <v>0</v>
      </c>
      <c r="M153" s="705">
        <f>Payroll!BJ154</f>
        <v>0</v>
      </c>
      <c r="N153" s="705">
        <f>Payroll!BS154</f>
        <v>0</v>
      </c>
      <c r="O153" s="703">
        <f t="shared" si="14"/>
        <v>0</v>
      </c>
      <c r="P153" s="706">
        <f t="shared" si="15"/>
        <v>0</v>
      </c>
      <c r="Q153" s="707">
        <f t="shared" si="16"/>
        <v>0</v>
      </c>
      <c r="R153" s="741">
        <f t="shared" si="17"/>
        <v>0</v>
      </c>
    </row>
    <row r="154" spans="1:18" ht="18.5" thickBot="1" x14ac:dyDescent="0.4">
      <c r="A154" s="729">
        <v>148</v>
      </c>
      <c r="B154" s="702">
        <f>+Payroll!B155</f>
        <v>0</v>
      </c>
      <c r="C154" s="703">
        <f>Payroll!AI155</f>
        <v>0</v>
      </c>
      <c r="D154" s="545">
        <f t="shared" si="12"/>
        <v>0</v>
      </c>
      <c r="E154" s="703">
        <f>Payroll!AN155+Payroll!AO155</f>
        <v>0</v>
      </c>
      <c r="F154" s="703">
        <f t="shared" si="13"/>
        <v>0</v>
      </c>
      <c r="G154" s="703">
        <f>Payroll!BE155</f>
        <v>0</v>
      </c>
      <c r="H154" s="703">
        <f>Payroll!BG155</f>
        <v>0</v>
      </c>
      <c r="I154" s="704">
        <f>Payroll!BI155</f>
        <v>0</v>
      </c>
      <c r="J154" s="703">
        <f>Payroll!BL155</f>
        <v>0</v>
      </c>
      <c r="K154" s="703">
        <f>Payroll!BO155</f>
        <v>0</v>
      </c>
      <c r="L154" s="705">
        <f>Payroll!BK155</f>
        <v>0</v>
      </c>
      <c r="M154" s="705">
        <f>Payroll!BJ155</f>
        <v>0</v>
      </c>
      <c r="N154" s="705">
        <f>Payroll!BS155</f>
        <v>0</v>
      </c>
      <c r="O154" s="703">
        <f t="shared" si="14"/>
        <v>0</v>
      </c>
      <c r="P154" s="706">
        <f t="shared" si="15"/>
        <v>0</v>
      </c>
      <c r="Q154" s="707">
        <f t="shared" si="16"/>
        <v>0</v>
      </c>
      <c r="R154" s="741">
        <f t="shared" si="17"/>
        <v>0</v>
      </c>
    </row>
    <row r="155" spans="1:18" ht="18.5" thickBot="1" x14ac:dyDescent="0.4">
      <c r="A155" s="729">
        <v>149</v>
      </c>
      <c r="B155" s="702">
        <f>+Payroll!B156</f>
        <v>0</v>
      </c>
      <c r="C155" s="703">
        <f>Payroll!AI156</f>
        <v>0</v>
      </c>
      <c r="D155" s="545">
        <f t="shared" si="12"/>
        <v>0</v>
      </c>
      <c r="E155" s="703">
        <f>Payroll!AN156+Payroll!AO156</f>
        <v>0</v>
      </c>
      <c r="F155" s="703">
        <f t="shared" si="13"/>
        <v>0</v>
      </c>
      <c r="G155" s="703">
        <f>Payroll!BE156</f>
        <v>0</v>
      </c>
      <c r="H155" s="703">
        <f>Payroll!BG156</f>
        <v>0</v>
      </c>
      <c r="I155" s="704">
        <f>Payroll!BI156</f>
        <v>0</v>
      </c>
      <c r="J155" s="703">
        <f>Payroll!BL156</f>
        <v>0</v>
      </c>
      <c r="K155" s="703">
        <f>Payroll!BO156</f>
        <v>0</v>
      </c>
      <c r="L155" s="705">
        <f>Payroll!BK156</f>
        <v>0</v>
      </c>
      <c r="M155" s="705">
        <f>Payroll!BJ156</f>
        <v>0</v>
      </c>
      <c r="N155" s="705">
        <f>Payroll!BS156</f>
        <v>0</v>
      </c>
      <c r="O155" s="703">
        <f t="shared" si="14"/>
        <v>0</v>
      </c>
      <c r="P155" s="706">
        <f t="shared" si="15"/>
        <v>0</v>
      </c>
      <c r="Q155" s="707">
        <f t="shared" si="16"/>
        <v>0</v>
      </c>
      <c r="R155" s="741">
        <f t="shared" si="17"/>
        <v>0</v>
      </c>
    </row>
    <row r="156" spans="1:18" ht="18.5" thickBot="1" x14ac:dyDescent="0.4">
      <c r="A156" s="729">
        <v>150</v>
      </c>
      <c r="B156" s="702">
        <f>+Payroll!B157</f>
        <v>0</v>
      </c>
      <c r="C156" s="703">
        <f>Payroll!AI157</f>
        <v>0</v>
      </c>
      <c r="D156" s="545">
        <f t="shared" si="12"/>
        <v>0</v>
      </c>
      <c r="E156" s="703">
        <f>Payroll!AN157+Payroll!AO157</f>
        <v>0</v>
      </c>
      <c r="F156" s="703">
        <f t="shared" si="13"/>
        <v>0</v>
      </c>
      <c r="G156" s="703">
        <f>Payroll!BE157</f>
        <v>0</v>
      </c>
      <c r="H156" s="703">
        <f>Payroll!BG157</f>
        <v>0</v>
      </c>
      <c r="I156" s="704">
        <f>Payroll!BI157</f>
        <v>0</v>
      </c>
      <c r="J156" s="703">
        <f>Payroll!BL157</f>
        <v>0</v>
      </c>
      <c r="K156" s="703">
        <f>Payroll!BO157</f>
        <v>0</v>
      </c>
      <c r="L156" s="705">
        <f>Payroll!BK157</f>
        <v>0</v>
      </c>
      <c r="M156" s="705">
        <f>Payroll!BJ157</f>
        <v>0</v>
      </c>
      <c r="N156" s="705">
        <f>Payroll!BS157</f>
        <v>0</v>
      </c>
      <c r="O156" s="703">
        <f t="shared" si="14"/>
        <v>0</v>
      </c>
      <c r="P156" s="706">
        <f t="shared" si="15"/>
        <v>0</v>
      </c>
      <c r="Q156" s="707">
        <f t="shared" si="16"/>
        <v>0</v>
      </c>
      <c r="R156" s="741">
        <f t="shared" si="17"/>
        <v>0</v>
      </c>
    </row>
    <row r="157" spans="1:18" ht="18.5" thickBot="1" x14ac:dyDescent="0.4">
      <c r="A157" s="547">
        <v>151</v>
      </c>
      <c r="B157" s="702">
        <f>+Payroll!B158</f>
        <v>0</v>
      </c>
      <c r="C157" s="703">
        <f>Payroll!AI158</f>
        <v>0</v>
      </c>
      <c r="D157" s="545">
        <f t="shared" si="12"/>
        <v>0</v>
      </c>
      <c r="E157" s="703">
        <f>Payroll!AN158+Payroll!AO158</f>
        <v>0</v>
      </c>
      <c r="F157" s="703">
        <f t="shared" si="13"/>
        <v>0</v>
      </c>
      <c r="G157" s="703">
        <f>Payroll!BE158</f>
        <v>0</v>
      </c>
      <c r="H157" s="703">
        <f>Payroll!BG158</f>
        <v>0</v>
      </c>
      <c r="I157" s="704">
        <f>Payroll!BI158</f>
        <v>0</v>
      </c>
      <c r="J157" s="703">
        <f>Payroll!BL158</f>
        <v>0</v>
      </c>
      <c r="K157" s="703">
        <f>Payroll!BO158</f>
        <v>0</v>
      </c>
      <c r="L157" s="705">
        <f>Payroll!BK158</f>
        <v>0</v>
      </c>
      <c r="M157" s="705">
        <f>Payroll!BJ158</f>
        <v>0</v>
      </c>
      <c r="N157" s="705">
        <f>Payroll!BS158</f>
        <v>0</v>
      </c>
      <c r="O157" s="703">
        <f t="shared" si="14"/>
        <v>0</v>
      </c>
      <c r="P157" s="706">
        <f t="shared" si="15"/>
        <v>0</v>
      </c>
      <c r="Q157" s="707">
        <f t="shared" si="16"/>
        <v>0</v>
      </c>
      <c r="R157" s="741">
        <f t="shared" si="17"/>
        <v>0</v>
      </c>
    </row>
    <row r="158" spans="1:18" ht="18.5" thickBot="1" x14ac:dyDescent="0.4">
      <c r="A158" s="547">
        <v>152</v>
      </c>
      <c r="B158" s="702">
        <f>+Payroll!B159</f>
        <v>0</v>
      </c>
      <c r="C158" s="703">
        <f>Payroll!AI159</f>
        <v>0</v>
      </c>
      <c r="D158" s="545">
        <f t="shared" si="12"/>
        <v>0</v>
      </c>
      <c r="E158" s="703">
        <f>Payroll!AN159+Payroll!AO159</f>
        <v>0</v>
      </c>
      <c r="F158" s="703">
        <f t="shared" si="13"/>
        <v>0</v>
      </c>
      <c r="G158" s="703">
        <f>Payroll!BE159</f>
        <v>0</v>
      </c>
      <c r="H158" s="703">
        <f>Payroll!BG159</f>
        <v>0</v>
      </c>
      <c r="I158" s="704">
        <f>Payroll!BI159</f>
        <v>0</v>
      </c>
      <c r="J158" s="703">
        <f>Payroll!BL159</f>
        <v>0</v>
      </c>
      <c r="K158" s="703">
        <f>Payroll!BO159</f>
        <v>0</v>
      </c>
      <c r="L158" s="705">
        <f>Payroll!BK159</f>
        <v>0</v>
      </c>
      <c r="M158" s="705">
        <f>Payroll!BJ159</f>
        <v>0</v>
      </c>
      <c r="N158" s="705">
        <f>Payroll!BS159</f>
        <v>0</v>
      </c>
      <c r="O158" s="703">
        <f t="shared" si="14"/>
        <v>0</v>
      </c>
      <c r="P158" s="706">
        <f t="shared" si="15"/>
        <v>0</v>
      </c>
      <c r="Q158" s="707">
        <f t="shared" si="16"/>
        <v>0</v>
      </c>
      <c r="R158" s="741">
        <f t="shared" si="17"/>
        <v>0</v>
      </c>
    </row>
    <row r="159" spans="1:18" ht="18.5" thickBot="1" x14ac:dyDescent="0.4">
      <c r="A159" s="729">
        <v>153</v>
      </c>
      <c r="B159" s="702">
        <f>+Payroll!B160</f>
        <v>0</v>
      </c>
      <c r="C159" s="703">
        <f>Payroll!AI160</f>
        <v>0</v>
      </c>
      <c r="D159" s="545">
        <f t="shared" si="12"/>
        <v>0</v>
      </c>
      <c r="E159" s="703">
        <f>Payroll!AN160+Payroll!AO160</f>
        <v>0</v>
      </c>
      <c r="F159" s="703">
        <f t="shared" si="13"/>
        <v>0</v>
      </c>
      <c r="G159" s="703">
        <f>Payroll!BE160</f>
        <v>0</v>
      </c>
      <c r="H159" s="703">
        <f>Payroll!BG160</f>
        <v>0</v>
      </c>
      <c r="I159" s="704">
        <f>Payroll!BI160</f>
        <v>0</v>
      </c>
      <c r="J159" s="703">
        <f>Payroll!BL160</f>
        <v>0</v>
      </c>
      <c r="K159" s="703">
        <f>Payroll!BO160</f>
        <v>0</v>
      </c>
      <c r="L159" s="705">
        <f>Payroll!BK160</f>
        <v>0</v>
      </c>
      <c r="M159" s="705">
        <f>Payroll!BJ160</f>
        <v>0</v>
      </c>
      <c r="N159" s="705">
        <f>Payroll!BS160</f>
        <v>0</v>
      </c>
      <c r="O159" s="703">
        <f t="shared" si="14"/>
        <v>0</v>
      </c>
      <c r="P159" s="706">
        <f t="shared" si="15"/>
        <v>0</v>
      </c>
      <c r="Q159" s="707">
        <f t="shared" si="16"/>
        <v>0</v>
      </c>
      <c r="R159" s="741">
        <f t="shared" si="17"/>
        <v>0</v>
      </c>
    </row>
    <row r="160" spans="1:18" ht="18.5" thickBot="1" x14ac:dyDescent="0.4">
      <c r="A160" s="729">
        <v>154</v>
      </c>
      <c r="B160" s="702">
        <f>+Payroll!B161</f>
        <v>0</v>
      </c>
      <c r="C160" s="703">
        <f>Payroll!AI161</f>
        <v>0</v>
      </c>
      <c r="D160" s="545">
        <f t="shared" si="12"/>
        <v>0</v>
      </c>
      <c r="E160" s="703">
        <f>Payroll!AN161+Payroll!AO161</f>
        <v>0</v>
      </c>
      <c r="F160" s="703">
        <f t="shared" si="13"/>
        <v>0</v>
      </c>
      <c r="G160" s="703">
        <f>Payroll!BE161</f>
        <v>0</v>
      </c>
      <c r="H160" s="703">
        <f>Payroll!BG161</f>
        <v>0</v>
      </c>
      <c r="I160" s="704">
        <f>Payroll!BI161</f>
        <v>0</v>
      </c>
      <c r="J160" s="703">
        <f>Payroll!BL161</f>
        <v>0</v>
      </c>
      <c r="K160" s="703">
        <f>Payroll!BO161</f>
        <v>0</v>
      </c>
      <c r="L160" s="705">
        <f>Payroll!BK161</f>
        <v>0</v>
      </c>
      <c r="M160" s="705">
        <f>Payroll!BJ161</f>
        <v>0</v>
      </c>
      <c r="N160" s="705">
        <f>Payroll!BS161</f>
        <v>0</v>
      </c>
      <c r="O160" s="703">
        <f t="shared" si="14"/>
        <v>0</v>
      </c>
      <c r="P160" s="706">
        <f t="shared" si="15"/>
        <v>0</v>
      </c>
      <c r="Q160" s="707">
        <f t="shared" si="16"/>
        <v>0</v>
      </c>
      <c r="R160" s="741">
        <f t="shared" si="17"/>
        <v>0</v>
      </c>
    </row>
    <row r="161" spans="1:18" ht="18.5" thickBot="1" x14ac:dyDescent="0.4">
      <c r="A161" s="729">
        <v>155</v>
      </c>
      <c r="B161" s="702">
        <f>+Payroll!B162</f>
        <v>0</v>
      </c>
      <c r="C161" s="703">
        <f>Payroll!AI162</f>
        <v>0</v>
      </c>
      <c r="D161" s="545">
        <f t="shared" si="12"/>
        <v>0</v>
      </c>
      <c r="E161" s="703">
        <f>Payroll!AN162+Payroll!AO162</f>
        <v>0</v>
      </c>
      <c r="F161" s="703">
        <f t="shared" si="13"/>
        <v>0</v>
      </c>
      <c r="G161" s="703">
        <f>Payroll!BE162</f>
        <v>0</v>
      </c>
      <c r="H161" s="703">
        <f>Payroll!BG162</f>
        <v>0</v>
      </c>
      <c r="I161" s="704">
        <f>Payroll!BI162</f>
        <v>0</v>
      </c>
      <c r="J161" s="703">
        <f>Payroll!BL162</f>
        <v>0</v>
      </c>
      <c r="K161" s="703">
        <f>Payroll!BO162</f>
        <v>0</v>
      </c>
      <c r="L161" s="705">
        <f>Payroll!BK162</f>
        <v>0</v>
      </c>
      <c r="M161" s="705">
        <f>Payroll!BJ162</f>
        <v>0</v>
      </c>
      <c r="N161" s="705">
        <f>Payroll!BS162</f>
        <v>0</v>
      </c>
      <c r="O161" s="703">
        <f t="shared" si="14"/>
        <v>0</v>
      </c>
      <c r="P161" s="706">
        <f t="shared" si="15"/>
        <v>0</v>
      </c>
      <c r="Q161" s="707">
        <f t="shared" si="16"/>
        <v>0</v>
      </c>
      <c r="R161" s="741">
        <f t="shared" si="17"/>
        <v>0</v>
      </c>
    </row>
    <row r="162" spans="1:18" ht="18.5" thickBot="1" x14ac:dyDescent="0.4">
      <c r="A162" s="729">
        <v>156</v>
      </c>
      <c r="B162" s="702">
        <f>+Payroll!B163</f>
        <v>0</v>
      </c>
      <c r="C162" s="703">
        <f>Payroll!AI163</f>
        <v>0</v>
      </c>
      <c r="D162" s="545">
        <f t="shared" si="12"/>
        <v>0</v>
      </c>
      <c r="E162" s="703">
        <f>Payroll!AN163+Payroll!AO163</f>
        <v>0</v>
      </c>
      <c r="F162" s="703">
        <f t="shared" si="13"/>
        <v>0</v>
      </c>
      <c r="G162" s="703">
        <f>Payroll!BE163</f>
        <v>0</v>
      </c>
      <c r="H162" s="703">
        <f>Payroll!BG163</f>
        <v>0</v>
      </c>
      <c r="I162" s="704">
        <f>Payroll!BI163</f>
        <v>0</v>
      </c>
      <c r="J162" s="703">
        <f>Payroll!BL163</f>
        <v>0</v>
      </c>
      <c r="K162" s="703">
        <f>Payroll!BO163</f>
        <v>0</v>
      </c>
      <c r="L162" s="705">
        <f>Payroll!BK163</f>
        <v>0</v>
      </c>
      <c r="M162" s="705">
        <f>Payroll!BJ163</f>
        <v>0</v>
      </c>
      <c r="N162" s="705">
        <f>Payroll!BS163</f>
        <v>0</v>
      </c>
      <c r="O162" s="703">
        <f t="shared" si="14"/>
        <v>0</v>
      </c>
      <c r="P162" s="706">
        <f t="shared" si="15"/>
        <v>0</v>
      </c>
      <c r="Q162" s="707">
        <f t="shared" si="16"/>
        <v>0</v>
      </c>
      <c r="R162" s="741">
        <f t="shared" si="17"/>
        <v>0</v>
      </c>
    </row>
    <row r="163" spans="1:18" ht="18.5" thickBot="1" x14ac:dyDescent="0.4">
      <c r="A163" s="729">
        <v>157</v>
      </c>
      <c r="B163" s="702">
        <f>+Payroll!B164</f>
        <v>0</v>
      </c>
      <c r="C163" s="703">
        <f>Payroll!AI164</f>
        <v>0</v>
      </c>
      <c r="D163" s="545">
        <f t="shared" si="12"/>
        <v>0</v>
      </c>
      <c r="E163" s="703">
        <f>Payroll!AN164+Payroll!AO164</f>
        <v>0</v>
      </c>
      <c r="F163" s="703">
        <f t="shared" si="13"/>
        <v>0</v>
      </c>
      <c r="G163" s="703">
        <f>Payroll!BE164</f>
        <v>0</v>
      </c>
      <c r="H163" s="703">
        <f>Payroll!BG164</f>
        <v>0</v>
      </c>
      <c r="I163" s="704">
        <f>Payroll!BI164</f>
        <v>0</v>
      </c>
      <c r="J163" s="703">
        <f>Payroll!BL164</f>
        <v>0</v>
      </c>
      <c r="K163" s="703">
        <f>Payroll!BO164</f>
        <v>0</v>
      </c>
      <c r="L163" s="705">
        <f>Payroll!BK164</f>
        <v>0</v>
      </c>
      <c r="M163" s="705">
        <f>Payroll!BJ164</f>
        <v>0</v>
      </c>
      <c r="N163" s="705">
        <f>Payroll!BS164</f>
        <v>0</v>
      </c>
      <c r="O163" s="703">
        <f t="shared" si="14"/>
        <v>0</v>
      </c>
      <c r="P163" s="706">
        <f t="shared" si="15"/>
        <v>0</v>
      </c>
      <c r="Q163" s="707">
        <f t="shared" si="16"/>
        <v>0</v>
      </c>
      <c r="R163" s="741">
        <f t="shared" si="17"/>
        <v>0</v>
      </c>
    </row>
    <row r="164" spans="1:18" ht="18.5" thickBot="1" x14ac:dyDescent="0.4">
      <c r="A164" s="729">
        <v>158</v>
      </c>
      <c r="B164" s="702">
        <f>+Payroll!B165</f>
        <v>0</v>
      </c>
      <c r="C164" s="703">
        <f>Payroll!AI165</f>
        <v>0</v>
      </c>
      <c r="D164" s="545">
        <f t="shared" si="12"/>
        <v>0</v>
      </c>
      <c r="E164" s="703">
        <f>Payroll!AN165+Payroll!AO165</f>
        <v>0</v>
      </c>
      <c r="F164" s="703">
        <f t="shared" si="13"/>
        <v>0</v>
      </c>
      <c r="G164" s="703">
        <f>Payroll!BE165</f>
        <v>0</v>
      </c>
      <c r="H164" s="703">
        <f>Payroll!BG165</f>
        <v>0</v>
      </c>
      <c r="I164" s="704">
        <f>Payroll!BI165</f>
        <v>0</v>
      </c>
      <c r="J164" s="703">
        <f>Payroll!BL165</f>
        <v>0</v>
      </c>
      <c r="K164" s="703">
        <f>Payroll!BO165</f>
        <v>0</v>
      </c>
      <c r="L164" s="705">
        <f>Payroll!BK165</f>
        <v>0</v>
      </c>
      <c r="M164" s="705">
        <f>Payroll!BJ165</f>
        <v>0</v>
      </c>
      <c r="N164" s="705">
        <f>Payroll!BS165</f>
        <v>0</v>
      </c>
      <c r="O164" s="703">
        <f t="shared" si="14"/>
        <v>0</v>
      </c>
      <c r="P164" s="706">
        <f t="shared" si="15"/>
        <v>0</v>
      </c>
      <c r="Q164" s="707">
        <f t="shared" si="16"/>
        <v>0</v>
      </c>
      <c r="R164" s="741">
        <f t="shared" si="17"/>
        <v>0</v>
      </c>
    </row>
    <row r="165" spans="1:18" ht="18.5" thickBot="1" x14ac:dyDescent="0.4">
      <c r="A165" s="729">
        <v>159</v>
      </c>
      <c r="B165" s="702">
        <f>+Payroll!B166</f>
        <v>0</v>
      </c>
      <c r="C165" s="703">
        <f>Payroll!AI166</f>
        <v>0</v>
      </c>
      <c r="D165" s="545">
        <f t="shared" si="12"/>
        <v>0</v>
      </c>
      <c r="E165" s="703">
        <f>Payroll!AN166+Payroll!AO166</f>
        <v>0</v>
      </c>
      <c r="F165" s="703">
        <f t="shared" si="13"/>
        <v>0</v>
      </c>
      <c r="G165" s="703">
        <f>Payroll!BE166</f>
        <v>0</v>
      </c>
      <c r="H165" s="703">
        <f>Payroll!BG166</f>
        <v>0</v>
      </c>
      <c r="I165" s="704">
        <f>Payroll!BI166</f>
        <v>0</v>
      </c>
      <c r="J165" s="703">
        <f>Payroll!BL166</f>
        <v>0</v>
      </c>
      <c r="K165" s="703">
        <f>Payroll!BO166</f>
        <v>0</v>
      </c>
      <c r="L165" s="705">
        <f>Payroll!BK166</f>
        <v>0</v>
      </c>
      <c r="M165" s="705">
        <f>Payroll!BJ166</f>
        <v>0</v>
      </c>
      <c r="N165" s="705">
        <f>Payroll!BS166</f>
        <v>0</v>
      </c>
      <c r="O165" s="703">
        <f t="shared" si="14"/>
        <v>0</v>
      </c>
      <c r="P165" s="706">
        <f t="shared" si="15"/>
        <v>0</v>
      </c>
      <c r="Q165" s="707">
        <f t="shared" si="16"/>
        <v>0</v>
      </c>
      <c r="R165" s="741">
        <f t="shared" si="17"/>
        <v>0</v>
      </c>
    </row>
    <row r="166" spans="1:18" ht="18.5" thickBot="1" x14ac:dyDescent="0.4">
      <c r="A166" s="729">
        <v>160</v>
      </c>
      <c r="B166" s="702">
        <f>+Payroll!B167</f>
        <v>0</v>
      </c>
      <c r="C166" s="703">
        <f>Payroll!AI167</f>
        <v>0</v>
      </c>
      <c r="D166" s="545">
        <f t="shared" si="12"/>
        <v>0</v>
      </c>
      <c r="E166" s="703">
        <f>Payroll!AN167+Payroll!AO167</f>
        <v>0</v>
      </c>
      <c r="F166" s="703">
        <f t="shared" si="13"/>
        <v>0</v>
      </c>
      <c r="G166" s="703">
        <f>Payroll!BE167</f>
        <v>0</v>
      </c>
      <c r="H166" s="703">
        <f>Payroll!BG167</f>
        <v>0</v>
      </c>
      <c r="I166" s="704">
        <f>Payroll!BI167</f>
        <v>0</v>
      </c>
      <c r="J166" s="703">
        <f>Payroll!BL167</f>
        <v>0</v>
      </c>
      <c r="K166" s="703">
        <f>Payroll!BO167</f>
        <v>0</v>
      </c>
      <c r="L166" s="705">
        <f>Payroll!BK167</f>
        <v>0</v>
      </c>
      <c r="M166" s="705">
        <f>Payroll!BJ167</f>
        <v>0</v>
      </c>
      <c r="N166" s="705">
        <f>Payroll!BS167</f>
        <v>0</v>
      </c>
      <c r="O166" s="703">
        <f t="shared" si="14"/>
        <v>0</v>
      </c>
      <c r="P166" s="706">
        <f t="shared" si="15"/>
        <v>0</v>
      </c>
      <c r="Q166" s="707">
        <f t="shared" si="16"/>
        <v>0</v>
      </c>
      <c r="R166" s="741">
        <f t="shared" si="17"/>
        <v>0</v>
      </c>
    </row>
    <row r="167" spans="1:18" ht="18.5" thickBot="1" x14ac:dyDescent="0.4">
      <c r="A167" s="547">
        <v>161</v>
      </c>
      <c r="B167" s="702">
        <f>+Payroll!B168</f>
        <v>0</v>
      </c>
      <c r="C167" s="703">
        <f>Payroll!AI168</f>
        <v>0</v>
      </c>
      <c r="D167" s="545">
        <f t="shared" si="12"/>
        <v>0</v>
      </c>
      <c r="E167" s="703">
        <f>Payroll!AN168+Payroll!AO168</f>
        <v>0</v>
      </c>
      <c r="F167" s="703">
        <f t="shared" si="13"/>
        <v>0</v>
      </c>
      <c r="G167" s="703">
        <f>Payroll!BE168</f>
        <v>0</v>
      </c>
      <c r="H167" s="703">
        <f>Payroll!BG168</f>
        <v>0</v>
      </c>
      <c r="I167" s="704">
        <f>Payroll!BI168</f>
        <v>0</v>
      </c>
      <c r="J167" s="703">
        <f>Payroll!BL168</f>
        <v>0</v>
      </c>
      <c r="K167" s="703">
        <f>Payroll!BO168</f>
        <v>0</v>
      </c>
      <c r="L167" s="705">
        <f>Payroll!BK168</f>
        <v>0</v>
      </c>
      <c r="M167" s="705">
        <f>Payroll!BJ168</f>
        <v>0</v>
      </c>
      <c r="N167" s="705">
        <f>Payroll!BS168</f>
        <v>0</v>
      </c>
      <c r="O167" s="703">
        <f t="shared" si="14"/>
        <v>0</v>
      </c>
      <c r="P167" s="706">
        <f t="shared" si="15"/>
        <v>0</v>
      </c>
      <c r="Q167" s="707">
        <f t="shared" si="16"/>
        <v>0</v>
      </c>
      <c r="R167" s="741">
        <f t="shared" si="17"/>
        <v>0</v>
      </c>
    </row>
    <row r="168" spans="1:18" ht="18.5" thickBot="1" x14ac:dyDescent="0.4">
      <c r="A168" s="547">
        <v>162</v>
      </c>
      <c r="B168" s="702">
        <f>+Payroll!B169</f>
        <v>0</v>
      </c>
      <c r="C168" s="703">
        <f>Payroll!AI169</f>
        <v>0</v>
      </c>
      <c r="D168" s="545">
        <f t="shared" si="12"/>
        <v>0</v>
      </c>
      <c r="E168" s="703">
        <f>Payroll!AN169+Payroll!AO169</f>
        <v>0</v>
      </c>
      <c r="F168" s="703">
        <f t="shared" si="13"/>
        <v>0</v>
      </c>
      <c r="G168" s="703">
        <f>Payroll!BE169</f>
        <v>0</v>
      </c>
      <c r="H168" s="703">
        <f>Payroll!BG169</f>
        <v>0</v>
      </c>
      <c r="I168" s="704">
        <f>Payroll!BI169</f>
        <v>0</v>
      </c>
      <c r="J168" s="703">
        <f>Payroll!BL169</f>
        <v>0</v>
      </c>
      <c r="K168" s="703">
        <f>Payroll!BO169</f>
        <v>0</v>
      </c>
      <c r="L168" s="705">
        <f>Payroll!BK169</f>
        <v>0</v>
      </c>
      <c r="M168" s="705">
        <f>Payroll!BJ169</f>
        <v>0</v>
      </c>
      <c r="N168" s="705">
        <f>Payroll!BS169</f>
        <v>0</v>
      </c>
      <c r="O168" s="703">
        <f t="shared" si="14"/>
        <v>0</v>
      </c>
      <c r="P168" s="706">
        <f t="shared" si="15"/>
        <v>0</v>
      </c>
      <c r="Q168" s="707">
        <f t="shared" si="16"/>
        <v>0</v>
      </c>
      <c r="R168" s="741">
        <f t="shared" si="17"/>
        <v>0</v>
      </c>
    </row>
    <row r="169" spans="1:18" ht="18.5" thickBot="1" x14ac:dyDescent="0.4">
      <c r="A169" s="729">
        <v>163</v>
      </c>
      <c r="B169" s="702">
        <f>+Payroll!B170</f>
        <v>0</v>
      </c>
      <c r="C169" s="703">
        <f>Payroll!AI170</f>
        <v>0</v>
      </c>
      <c r="D169" s="545">
        <f t="shared" si="12"/>
        <v>0</v>
      </c>
      <c r="E169" s="703">
        <f>Payroll!AN170+Payroll!AO170</f>
        <v>0</v>
      </c>
      <c r="F169" s="703">
        <f t="shared" si="13"/>
        <v>0</v>
      </c>
      <c r="G169" s="703">
        <f>Payroll!BE170</f>
        <v>0</v>
      </c>
      <c r="H169" s="703">
        <f>Payroll!BG170</f>
        <v>0</v>
      </c>
      <c r="I169" s="704">
        <f>Payroll!BI170</f>
        <v>0</v>
      </c>
      <c r="J169" s="703">
        <f>Payroll!BL170</f>
        <v>0</v>
      </c>
      <c r="K169" s="703">
        <f>Payroll!BO170</f>
        <v>0</v>
      </c>
      <c r="L169" s="705">
        <f>Payroll!BK170</f>
        <v>0</v>
      </c>
      <c r="M169" s="705">
        <f>Payroll!BJ170</f>
        <v>0</v>
      </c>
      <c r="N169" s="705">
        <f>Payroll!BS170</f>
        <v>0</v>
      </c>
      <c r="O169" s="703">
        <f t="shared" si="14"/>
        <v>0</v>
      </c>
      <c r="P169" s="706">
        <f t="shared" si="15"/>
        <v>0</v>
      </c>
      <c r="Q169" s="707">
        <f t="shared" si="16"/>
        <v>0</v>
      </c>
      <c r="R169" s="741">
        <f t="shared" si="17"/>
        <v>0</v>
      </c>
    </row>
    <row r="170" spans="1:18" ht="18.5" thickBot="1" x14ac:dyDescent="0.4">
      <c r="A170" s="729">
        <v>164</v>
      </c>
      <c r="B170" s="702">
        <f>+Payroll!B171</f>
        <v>0</v>
      </c>
      <c r="C170" s="703">
        <f>Payroll!AI171</f>
        <v>0</v>
      </c>
      <c r="D170" s="545">
        <f t="shared" si="12"/>
        <v>0</v>
      </c>
      <c r="E170" s="703">
        <f>Payroll!AN171+Payroll!AO171</f>
        <v>0</v>
      </c>
      <c r="F170" s="703">
        <f t="shared" si="13"/>
        <v>0</v>
      </c>
      <c r="G170" s="703">
        <f>Payroll!BE171</f>
        <v>0</v>
      </c>
      <c r="H170" s="703">
        <f>Payroll!BG171</f>
        <v>0</v>
      </c>
      <c r="I170" s="704">
        <f>Payroll!BI171</f>
        <v>0</v>
      </c>
      <c r="J170" s="703">
        <f>Payroll!BL171</f>
        <v>0</v>
      </c>
      <c r="K170" s="703">
        <f>Payroll!BO171</f>
        <v>0</v>
      </c>
      <c r="L170" s="705">
        <f>Payroll!BK171</f>
        <v>0</v>
      </c>
      <c r="M170" s="705">
        <f>Payroll!BJ171</f>
        <v>0</v>
      </c>
      <c r="N170" s="705">
        <f>Payroll!BS171</f>
        <v>0</v>
      </c>
      <c r="O170" s="703">
        <f t="shared" si="14"/>
        <v>0</v>
      </c>
      <c r="P170" s="706">
        <f t="shared" si="15"/>
        <v>0</v>
      </c>
      <c r="Q170" s="707">
        <f t="shared" si="16"/>
        <v>0</v>
      </c>
      <c r="R170" s="741">
        <f t="shared" si="17"/>
        <v>0</v>
      </c>
    </row>
    <row r="171" spans="1:18" ht="18.5" thickBot="1" x14ac:dyDescent="0.4">
      <c r="A171" s="729">
        <v>165</v>
      </c>
      <c r="B171" s="702">
        <f>+Payroll!B172</f>
        <v>0</v>
      </c>
      <c r="C171" s="703">
        <f>Payroll!AI172</f>
        <v>0</v>
      </c>
      <c r="D171" s="545">
        <f t="shared" si="12"/>
        <v>0</v>
      </c>
      <c r="E171" s="703">
        <f>Payroll!AN172+Payroll!AO172</f>
        <v>0</v>
      </c>
      <c r="F171" s="703">
        <f t="shared" si="13"/>
        <v>0</v>
      </c>
      <c r="G171" s="703">
        <f>Payroll!BE172</f>
        <v>0</v>
      </c>
      <c r="H171" s="703">
        <f>Payroll!BG172</f>
        <v>0</v>
      </c>
      <c r="I171" s="704">
        <f>Payroll!BI172</f>
        <v>0</v>
      </c>
      <c r="J171" s="703">
        <f>Payroll!BL172</f>
        <v>0</v>
      </c>
      <c r="K171" s="703">
        <f>Payroll!BO172</f>
        <v>0</v>
      </c>
      <c r="L171" s="705">
        <f>Payroll!BK172</f>
        <v>0</v>
      </c>
      <c r="M171" s="705">
        <f>Payroll!BJ172</f>
        <v>0</v>
      </c>
      <c r="N171" s="705">
        <f>Payroll!BS172</f>
        <v>0</v>
      </c>
      <c r="O171" s="703">
        <f t="shared" si="14"/>
        <v>0</v>
      </c>
      <c r="P171" s="706">
        <f t="shared" si="15"/>
        <v>0</v>
      </c>
      <c r="Q171" s="707">
        <f t="shared" si="16"/>
        <v>0</v>
      </c>
      <c r="R171" s="741">
        <f t="shared" si="17"/>
        <v>0</v>
      </c>
    </row>
    <row r="172" spans="1:18" ht="18.5" thickBot="1" x14ac:dyDescent="0.4">
      <c r="A172" s="729">
        <v>166</v>
      </c>
      <c r="B172" s="702">
        <f>+Payroll!B173</f>
        <v>0</v>
      </c>
      <c r="C172" s="703">
        <f>Payroll!AI173</f>
        <v>0</v>
      </c>
      <c r="D172" s="545">
        <f t="shared" si="12"/>
        <v>0</v>
      </c>
      <c r="E172" s="703">
        <f>Payroll!AN173+Payroll!AO173</f>
        <v>0</v>
      </c>
      <c r="F172" s="703">
        <f t="shared" si="13"/>
        <v>0</v>
      </c>
      <c r="G172" s="703">
        <f>Payroll!BE173</f>
        <v>0</v>
      </c>
      <c r="H172" s="703">
        <f>Payroll!BG173</f>
        <v>0</v>
      </c>
      <c r="I172" s="704">
        <f>Payroll!BI173</f>
        <v>0</v>
      </c>
      <c r="J172" s="703">
        <f>Payroll!BL173</f>
        <v>0</v>
      </c>
      <c r="K172" s="703">
        <f>Payroll!BO173</f>
        <v>0</v>
      </c>
      <c r="L172" s="705">
        <f>Payroll!BK173</f>
        <v>0</v>
      </c>
      <c r="M172" s="705">
        <f>Payroll!BJ173</f>
        <v>0</v>
      </c>
      <c r="N172" s="705">
        <f>Payroll!BS173</f>
        <v>0</v>
      </c>
      <c r="O172" s="703">
        <f t="shared" si="14"/>
        <v>0</v>
      </c>
      <c r="P172" s="706">
        <f t="shared" si="15"/>
        <v>0</v>
      </c>
      <c r="Q172" s="707">
        <f t="shared" si="16"/>
        <v>0</v>
      </c>
      <c r="R172" s="741">
        <f t="shared" si="17"/>
        <v>0</v>
      </c>
    </row>
    <row r="173" spans="1:18" ht="18.5" thickBot="1" x14ac:dyDescent="0.4">
      <c r="A173" s="729">
        <v>167</v>
      </c>
      <c r="B173" s="702">
        <f>+Payroll!B174</f>
        <v>0</v>
      </c>
      <c r="C173" s="703">
        <f>Payroll!AI174</f>
        <v>0</v>
      </c>
      <c r="D173" s="545">
        <f t="shared" si="12"/>
        <v>0</v>
      </c>
      <c r="E173" s="703">
        <f>Payroll!AN174+Payroll!AO174</f>
        <v>0</v>
      </c>
      <c r="F173" s="703">
        <f t="shared" si="13"/>
        <v>0</v>
      </c>
      <c r="G173" s="703">
        <f>Payroll!BE174</f>
        <v>0</v>
      </c>
      <c r="H173" s="703">
        <f>Payroll!BG174</f>
        <v>0</v>
      </c>
      <c r="I173" s="704">
        <f>Payroll!BI174</f>
        <v>0</v>
      </c>
      <c r="J173" s="703">
        <f>Payroll!BL174</f>
        <v>0</v>
      </c>
      <c r="K173" s="703">
        <f>Payroll!BO174</f>
        <v>0</v>
      </c>
      <c r="L173" s="705">
        <f>Payroll!BK174</f>
        <v>0</v>
      </c>
      <c r="M173" s="705">
        <f>Payroll!BJ174</f>
        <v>0</v>
      </c>
      <c r="N173" s="705">
        <f>Payroll!BS174</f>
        <v>0</v>
      </c>
      <c r="O173" s="703">
        <f t="shared" si="14"/>
        <v>0</v>
      </c>
      <c r="P173" s="706">
        <f t="shared" si="15"/>
        <v>0</v>
      </c>
      <c r="Q173" s="707">
        <f t="shared" si="16"/>
        <v>0</v>
      </c>
      <c r="R173" s="741">
        <f t="shared" si="17"/>
        <v>0</v>
      </c>
    </row>
    <row r="174" spans="1:18" ht="18.5" thickBot="1" x14ac:dyDescent="0.4">
      <c r="A174" s="729">
        <v>168</v>
      </c>
      <c r="B174" s="702">
        <f>+Payroll!B175</f>
        <v>0</v>
      </c>
      <c r="C174" s="703">
        <f>Payroll!AI175</f>
        <v>0</v>
      </c>
      <c r="D174" s="545">
        <f t="shared" si="12"/>
        <v>0</v>
      </c>
      <c r="E174" s="703">
        <f>Payroll!AN175+Payroll!AO175</f>
        <v>0</v>
      </c>
      <c r="F174" s="703">
        <f t="shared" si="13"/>
        <v>0</v>
      </c>
      <c r="G174" s="703">
        <f>Payroll!BE175</f>
        <v>0</v>
      </c>
      <c r="H174" s="703">
        <f>Payroll!BG175</f>
        <v>0</v>
      </c>
      <c r="I174" s="704">
        <f>Payroll!BI175</f>
        <v>0</v>
      </c>
      <c r="J174" s="703">
        <f>Payroll!BL175</f>
        <v>0</v>
      </c>
      <c r="K174" s="703">
        <f>Payroll!BO175</f>
        <v>0</v>
      </c>
      <c r="L174" s="705">
        <f>Payroll!BK175</f>
        <v>0</v>
      </c>
      <c r="M174" s="705">
        <f>Payroll!BJ175</f>
        <v>0</v>
      </c>
      <c r="N174" s="705">
        <f>Payroll!BS175</f>
        <v>0</v>
      </c>
      <c r="O174" s="703">
        <f t="shared" si="14"/>
        <v>0</v>
      </c>
      <c r="P174" s="706">
        <f t="shared" si="15"/>
        <v>0</v>
      </c>
      <c r="Q174" s="707">
        <f t="shared" si="16"/>
        <v>0</v>
      </c>
      <c r="R174" s="741">
        <f t="shared" si="17"/>
        <v>0</v>
      </c>
    </row>
    <row r="175" spans="1:18" ht="18.5" thickBot="1" x14ac:dyDescent="0.4">
      <c r="A175" s="729">
        <v>169</v>
      </c>
      <c r="B175" s="702">
        <f>+Payroll!B176</f>
        <v>0</v>
      </c>
      <c r="C175" s="703">
        <f>Payroll!AI176</f>
        <v>0</v>
      </c>
      <c r="D175" s="545">
        <f t="shared" si="12"/>
        <v>0</v>
      </c>
      <c r="E175" s="703">
        <f>Payroll!AN176+Payroll!AO176</f>
        <v>0</v>
      </c>
      <c r="F175" s="703">
        <f t="shared" si="13"/>
        <v>0</v>
      </c>
      <c r="G175" s="703">
        <f>Payroll!BE176</f>
        <v>0</v>
      </c>
      <c r="H175" s="703">
        <f>Payroll!BG176</f>
        <v>0</v>
      </c>
      <c r="I175" s="704">
        <f>Payroll!BI176</f>
        <v>0</v>
      </c>
      <c r="J175" s="703">
        <f>Payroll!BL176</f>
        <v>0</v>
      </c>
      <c r="K175" s="703">
        <f>Payroll!BO176</f>
        <v>0</v>
      </c>
      <c r="L175" s="705">
        <f>Payroll!BK176</f>
        <v>0</v>
      </c>
      <c r="M175" s="705">
        <f>Payroll!BJ176</f>
        <v>0</v>
      </c>
      <c r="N175" s="705">
        <f>Payroll!BS176</f>
        <v>0</v>
      </c>
      <c r="O175" s="703">
        <f t="shared" si="14"/>
        <v>0</v>
      </c>
      <c r="P175" s="706">
        <f t="shared" si="15"/>
        <v>0</v>
      </c>
      <c r="Q175" s="707">
        <f t="shared" si="16"/>
        <v>0</v>
      </c>
      <c r="R175" s="741">
        <f t="shared" si="17"/>
        <v>0</v>
      </c>
    </row>
    <row r="176" spans="1:18" ht="18.5" thickBot="1" x14ac:dyDescent="0.4">
      <c r="A176" s="729">
        <v>170</v>
      </c>
      <c r="B176" s="702">
        <f>+Payroll!B177</f>
        <v>0</v>
      </c>
      <c r="C176" s="703">
        <f>Payroll!AI177</f>
        <v>0</v>
      </c>
      <c r="D176" s="545">
        <f t="shared" si="12"/>
        <v>0</v>
      </c>
      <c r="E176" s="703">
        <f>Payroll!AN177+Payroll!AO177</f>
        <v>0</v>
      </c>
      <c r="F176" s="703">
        <f t="shared" si="13"/>
        <v>0</v>
      </c>
      <c r="G176" s="703">
        <f>Payroll!BE177</f>
        <v>0</v>
      </c>
      <c r="H176" s="703">
        <f>Payroll!BG177</f>
        <v>0</v>
      </c>
      <c r="I176" s="704">
        <f>Payroll!BI177</f>
        <v>0</v>
      </c>
      <c r="J176" s="703">
        <f>Payroll!BL177</f>
        <v>0</v>
      </c>
      <c r="K176" s="703">
        <f>Payroll!BO177</f>
        <v>0</v>
      </c>
      <c r="L176" s="705">
        <f>Payroll!BK177</f>
        <v>0</v>
      </c>
      <c r="M176" s="705">
        <f>Payroll!BJ177</f>
        <v>0</v>
      </c>
      <c r="N176" s="705">
        <f>Payroll!BS177</f>
        <v>0</v>
      </c>
      <c r="O176" s="703">
        <f t="shared" si="14"/>
        <v>0</v>
      </c>
      <c r="P176" s="706">
        <f t="shared" si="15"/>
        <v>0</v>
      </c>
      <c r="Q176" s="707">
        <f t="shared" si="16"/>
        <v>0</v>
      </c>
      <c r="R176" s="741">
        <f t="shared" si="17"/>
        <v>0</v>
      </c>
    </row>
    <row r="177" spans="1:18" ht="18.5" thickBot="1" x14ac:dyDescent="0.4">
      <c r="A177" s="547">
        <v>171</v>
      </c>
      <c r="B177" s="702">
        <f>+Payroll!B178</f>
        <v>0</v>
      </c>
      <c r="C177" s="703">
        <f>Payroll!AI178</f>
        <v>0</v>
      </c>
      <c r="D177" s="545">
        <f t="shared" si="12"/>
        <v>0</v>
      </c>
      <c r="E177" s="703">
        <f>Payroll!AN178+Payroll!AO178</f>
        <v>0</v>
      </c>
      <c r="F177" s="703">
        <f t="shared" si="13"/>
        <v>0</v>
      </c>
      <c r="G177" s="703">
        <f>Payroll!BE178</f>
        <v>0</v>
      </c>
      <c r="H177" s="703">
        <f>Payroll!BG178</f>
        <v>0</v>
      </c>
      <c r="I177" s="704">
        <f>Payroll!BI178</f>
        <v>0</v>
      </c>
      <c r="J177" s="703">
        <f>Payroll!BL178</f>
        <v>0</v>
      </c>
      <c r="K177" s="703">
        <f>Payroll!BO178</f>
        <v>0</v>
      </c>
      <c r="L177" s="705">
        <f>Payroll!BK178</f>
        <v>0</v>
      </c>
      <c r="M177" s="705">
        <f>Payroll!BJ178</f>
        <v>0</v>
      </c>
      <c r="N177" s="705">
        <f>Payroll!BS178</f>
        <v>0</v>
      </c>
      <c r="O177" s="703">
        <f t="shared" si="14"/>
        <v>0</v>
      </c>
      <c r="P177" s="706">
        <f t="shared" si="15"/>
        <v>0</v>
      </c>
      <c r="Q177" s="707">
        <f t="shared" si="16"/>
        <v>0</v>
      </c>
      <c r="R177" s="741">
        <f t="shared" si="17"/>
        <v>0</v>
      </c>
    </row>
    <row r="178" spans="1:18" ht="18.5" thickBot="1" x14ac:dyDescent="0.4">
      <c r="A178" s="547">
        <v>172</v>
      </c>
      <c r="B178" s="702">
        <f>+Payroll!B179</f>
        <v>0</v>
      </c>
      <c r="C178" s="703">
        <f>Payroll!AI179</f>
        <v>0</v>
      </c>
      <c r="D178" s="545">
        <f t="shared" si="12"/>
        <v>0</v>
      </c>
      <c r="E178" s="703">
        <f>Payroll!AN179+Payroll!AO179</f>
        <v>0</v>
      </c>
      <c r="F178" s="703">
        <f t="shared" si="13"/>
        <v>0</v>
      </c>
      <c r="G178" s="703">
        <f>Payroll!BE179</f>
        <v>0</v>
      </c>
      <c r="H178" s="703">
        <f>Payroll!BG179</f>
        <v>0</v>
      </c>
      <c r="I178" s="704">
        <f>Payroll!BI179</f>
        <v>0</v>
      </c>
      <c r="J178" s="703">
        <f>Payroll!BL179</f>
        <v>0</v>
      </c>
      <c r="K178" s="703">
        <f>Payroll!BO179</f>
        <v>0</v>
      </c>
      <c r="L178" s="705">
        <f>Payroll!BK179</f>
        <v>0</v>
      </c>
      <c r="M178" s="705">
        <f>Payroll!BJ179</f>
        <v>0</v>
      </c>
      <c r="N178" s="705">
        <f>Payroll!BS179</f>
        <v>0</v>
      </c>
      <c r="O178" s="703">
        <f t="shared" si="14"/>
        <v>0</v>
      </c>
      <c r="P178" s="706">
        <f t="shared" si="15"/>
        <v>0</v>
      </c>
      <c r="Q178" s="707">
        <f t="shared" si="16"/>
        <v>0</v>
      </c>
      <c r="R178" s="741">
        <f t="shared" si="17"/>
        <v>0</v>
      </c>
    </row>
    <row r="179" spans="1:18" ht="18.5" thickBot="1" x14ac:dyDescent="0.4">
      <c r="A179" s="547">
        <v>173</v>
      </c>
      <c r="B179" s="702">
        <f>+Payroll!B180</f>
        <v>0</v>
      </c>
      <c r="C179" s="703">
        <f>Payroll!AI180</f>
        <v>0</v>
      </c>
      <c r="D179" s="545">
        <f t="shared" si="12"/>
        <v>0</v>
      </c>
      <c r="E179" s="703">
        <f>Payroll!AN180+Payroll!AO180</f>
        <v>0</v>
      </c>
      <c r="F179" s="703">
        <f t="shared" si="13"/>
        <v>0</v>
      </c>
      <c r="G179" s="703">
        <f>Payroll!BE180</f>
        <v>0</v>
      </c>
      <c r="H179" s="703">
        <f>Payroll!BG180</f>
        <v>0</v>
      </c>
      <c r="I179" s="704">
        <f>Payroll!BI180</f>
        <v>0</v>
      </c>
      <c r="J179" s="703">
        <f>Payroll!BL180</f>
        <v>0</v>
      </c>
      <c r="K179" s="703">
        <f>Payroll!BO180</f>
        <v>0</v>
      </c>
      <c r="L179" s="705">
        <f>Payroll!BK180</f>
        <v>0</v>
      </c>
      <c r="M179" s="705">
        <f>Payroll!BJ180</f>
        <v>0</v>
      </c>
      <c r="N179" s="705">
        <f>Payroll!BS180</f>
        <v>0</v>
      </c>
      <c r="O179" s="703">
        <f t="shared" si="14"/>
        <v>0</v>
      </c>
      <c r="P179" s="706">
        <f t="shared" si="15"/>
        <v>0</v>
      </c>
      <c r="Q179" s="707">
        <f t="shared" si="16"/>
        <v>0</v>
      </c>
      <c r="R179" s="741">
        <f t="shared" si="17"/>
        <v>0</v>
      </c>
    </row>
    <row r="180" spans="1:18" ht="18.5" thickBot="1" x14ac:dyDescent="0.4">
      <c r="A180" s="729">
        <v>174</v>
      </c>
      <c r="B180" s="702">
        <f>+Payroll!B181</f>
        <v>0</v>
      </c>
      <c r="C180" s="703">
        <f>Payroll!AI181</f>
        <v>0</v>
      </c>
      <c r="D180" s="545">
        <f t="shared" si="12"/>
        <v>0</v>
      </c>
      <c r="E180" s="703">
        <f>Payroll!AN181+Payroll!AO181</f>
        <v>0</v>
      </c>
      <c r="F180" s="703">
        <f t="shared" si="13"/>
        <v>0</v>
      </c>
      <c r="G180" s="703">
        <f>Payroll!BE181</f>
        <v>0</v>
      </c>
      <c r="H180" s="703">
        <f>Payroll!BG181</f>
        <v>0</v>
      </c>
      <c r="I180" s="704">
        <f>Payroll!BI181</f>
        <v>0</v>
      </c>
      <c r="J180" s="703">
        <f>Payroll!BL181</f>
        <v>0</v>
      </c>
      <c r="K180" s="703">
        <f>Payroll!BO181</f>
        <v>0</v>
      </c>
      <c r="L180" s="705">
        <f>Payroll!BK181</f>
        <v>0</v>
      </c>
      <c r="M180" s="705">
        <f>Payroll!BJ181</f>
        <v>0</v>
      </c>
      <c r="N180" s="705">
        <f>Payroll!BS181</f>
        <v>0</v>
      </c>
      <c r="O180" s="703">
        <f t="shared" si="14"/>
        <v>0</v>
      </c>
      <c r="P180" s="706">
        <f t="shared" si="15"/>
        <v>0</v>
      </c>
      <c r="Q180" s="707">
        <f t="shared" si="16"/>
        <v>0</v>
      </c>
      <c r="R180" s="741">
        <f t="shared" si="17"/>
        <v>0</v>
      </c>
    </row>
    <row r="181" spans="1:18" ht="18.5" thickBot="1" x14ac:dyDescent="0.4">
      <c r="A181" s="729">
        <v>175</v>
      </c>
      <c r="B181" s="702">
        <f>+Payroll!B182</f>
        <v>0</v>
      </c>
      <c r="C181" s="703">
        <f>Payroll!AI182</f>
        <v>0</v>
      </c>
      <c r="D181" s="545">
        <f t="shared" si="12"/>
        <v>0</v>
      </c>
      <c r="E181" s="703">
        <f>Payroll!AN182+Payroll!AO182</f>
        <v>0</v>
      </c>
      <c r="F181" s="703">
        <f t="shared" si="13"/>
        <v>0</v>
      </c>
      <c r="G181" s="703">
        <f>Payroll!BE182</f>
        <v>0</v>
      </c>
      <c r="H181" s="703">
        <f>Payroll!BG182</f>
        <v>0</v>
      </c>
      <c r="I181" s="704">
        <f>Payroll!BI182</f>
        <v>0</v>
      </c>
      <c r="J181" s="703">
        <f>Payroll!BL182</f>
        <v>0</v>
      </c>
      <c r="K181" s="703">
        <f>Payroll!BO182</f>
        <v>0</v>
      </c>
      <c r="L181" s="705">
        <f>Payroll!BK182</f>
        <v>0</v>
      </c>
      <c r="M181" s="705">
        <f>Payroll!BJ182</f>
        <v>0</v>
      </c>
      <c r="N181" s="705">
        <f>Payroll!BS182</f>
        <v>0</v>
      </c>
      <c r="O181" s="703">
        <f t="shared" si="14"/>
        <v>0</v>
      </c>
      <c r="P181" s="706">
        <f t="shared" si="15"/>
        <v>0</v>
      </c>
      <c r="Q181" s="707">
        <f t="shared" si="16"/>
        <v>0</v>
      </c>
      <c r="R181" s="741">
        <f t="shared" si="17"/>
        <v>0</v>
      </c>
    </row>
    <row r="182" spans="1:18" ht="18.5" thickBot="1" x14ac:dyDescent="0.4">
      <c r="A182" s="729">
        <v>176</v>
      </c>
      <c r="B182" s="702">
        <f>+Payroll!B183</f>
        <v>0</v>
      </c>
      <c r="C182" s="703">
        <f>Payroll!AI183</f>
        <v>0</v>
      </c>
      <c r="D182" s="545">
        <f t="shared" si="12"/>
        <v>0</v>
      </c>
      <c r="E182" s="703">
        <f>Payroll!AN183+Payroll!AO183</f>
        <v>0</v>
      </c>
      <c r="F182" s="703">
        <f t="shared" si="13"/>
        <v>0</v>
      </c>
      <c r="G182" s="703">
        <f>Payroll!BE183</f>
        <v>0</v>
      </c>
      <c r="H182" s="703">
        <f>Payroll!BG183</f>
        <v>0</v>
      </c>
      <c r="I182" s="704">
        <f>Payroll!BI183</f>
        <v>0</v>
      </c>
      <c r="J182" s="703">
        <f>Payroll!BL183</f>
        <v>0</v>
      </c>
      <c r="K182" s="703">
        <f>Payroll!BO183</f>
        <v>0</v>
      </c>
      <c r="L182" s="705">
        <f>Payroll!BK183</f>
        <v>0</v>
      </c>
      <c r="M182" s="705">
        <f>Payroll!BJ183</f>
        <v>0</v>
      </c>
      <c r="N182" s="705">
        <f>Payroll!BS183</f>
        <v>0</v>
      </c>
      <c r="O182" s="703">
        <f t="shared" si="14"/>
        <v>0</v>
      </c>
      <c r="P182" s="706">
        <f t="shared" si="15"/>
        <v>0</v>
      </c>
      <c r="Q182" s="707">
        <f t="shared" si="16"/>
        <v>0</v>
      </c>
      <c r="R182" s="741">
        <f t="shared" si="17"/>
        <v>0</v>
      </c>
    </row>
    <row r="183" spans="1:18" ht="18.5" thickBot="1" x14ac:dyDescent="0.4">
      <c r="A183" s="729">
        <v>177</v>
      </c>
      <c r="B183" s="702">
        <f>+Payroll!B184</f>
        <v>0</v>
      </c>
      <c r="C183" s="703">
        <f>Payroll!AI184</f>
        <v>0</v>
      </c>
      <c r="D183" s="545">
        <f t="shared" si="12"/>
        <v>0</v>
      </c>
      <c r="E183" s="703">
        <f>Payroll!AN184+Payroll!AO184</f>
        <v>0</v>
      </c>
      <c r="F183" s="703">
        <f t="shared" si="13"/>
        <v>0</v>
      </c>
      <c r="G183" s="703">
        <f>Payroll!BE184</f>
        <v>0</v>
      </c>
      <c r="H183" s="703">
        <f>Payroll!BG184</f>
        <v>0</v>
      </c>
      <c r="I183" s="704">
        <f>Payroll!BI184</f>
        <v>0</v>
      </c>
      <c r="J183" s="703">
        <f>Payroll!BL184</f>
        <v>0</v>
      </c>
      <c r="K183" s="703">
        <f>Payroll!BO184</f>
        <v>0</v>
      </c>
      <c r="L183" s="705">
        <f>Payroll!BK184</f>
        <v>0</v>
      </c>
      <c r="M183" s="705">
        <f>Payroll!BJ184</f>
        <v>0</v>
      </c>
      <c r="N183" s="705">
        <f>Payroll!BS184</f>
        <v>0</v>
      </c>
      <c r="O183" s="703">
        <f t="shared" si="14"/>
        <v>0</v>
      </c>
      <c r="P183" s="706">
        <f t="shared" si="15"/>
        <v>0</v>
      </c>
      <c r="Q183" s="707">
        <f t="shared" si="16"/>
        <v>0</v>
      </c>
      <c r="R183" s="741">
        <f t="shared" si="17"/>
        <v>0</v>
      </c>
    </row>
    <row r="184" spans="1:18" ht="18.5" thickBot="1" x14ac:dyDescent="0.4">
      <c r="A184" s="729">
        <v>178</v>
      </c>
      <c r="B184" s="702">
        <f>+Payroll!B185</f>
        <v>0</v>
      </c>
      <c r="C184" s="703">
        <f>Payroll!AI185</f>
        <v>0</v>
      </c>
      <c r="D184" s="545">
        <f t="shared" si="12"/>
        <v>0</v>
      </c>
      <c r="E184" s="703">
        <f>Payroll!AN185+Payroll!AO185</f>
        <v>0</v>
      </c>
      <c r="F184" s="703">
        <f t="shared" si="13"/>
        <v>0</v>
      </c>
      <c r="G184" s="703">
        <f>Payroll!BE185</f>
        <v>0</v>
      </c>
      <c r="H184" s="703">
        <f>Payroll!BG185</f>
        <v>0</v>
      </c>
      <c r="I184" s="704">
        <f>Payroll!BI185</f>
        <v>0</v>
      </c>
      <c r="J184" s="703">
        <f>Payroll!BL185</f>
        <v>0</v>
      </c>
      <c r="K184" s="703">
        <f>Payroll!BO185</f>
        <v>0</v>
      </c>
      <c r="L184" s="705">
        <f>Payroll!BK185</f>
        <v>0</v>
      </c>
      <c r="M184" s="705">
        <f>Payroll!BJ185</f>
        <v>0</v>
      </c>
      <c r="N184" s="705">
        <f>Payroll!BS185</f>
        <v>0</v>
      </c>
      <c r="O184" s="703">
        <f t="shared" si="14"/>
        <v>0</v>
      </c>
      <c r="P184" s="706">
        <f t="shared" si="15"/>
        <v>0</v>
      </c>
      <c r="Q184" s="707">
        <f t="shared" si="16"/>
        <v>0</v>
      </c>
      <c r="R184" s="741">
        <f t="shared" si="17"/>
        <v>0</v>
      </c>
    </row>
    <row r="185" spans="1:18" ht="18.5" thickBot="1" x14ac:dyDescent="0.4">
      <c r="A185" s="729">
        <v>179</v>
      </c>
      <c r="B185" s="702">
        <f>+Payroll!B186</f>
        <v>0</v>
      </c>
      <c r="C185" s="703">
        <f>Payroll!AI186</f>
        <v>0</v>
      </c>
      <c r="D185" s="545">
        <f t="shared" si="12"/>
        <v>0</v>
      </c>
      <c r="E185" s="703">
        <f>Payroll!AN186+Payroll!AO186</f>
        <v>0</v>
      </c>
      <c r="F185" s="703">
        <f t="shared" si="13"/>
        <v>0</v>
      </c>
      <c r="G185" s="703">
        <f>Payroll!BE186</f>
        <v>0</v>
      </c>
      <c r="H185" s="703">
        <f>Payroll!BG186</f>
        <v>0</v>
      </c>
      <c r="I185" s="704">
        <f>Payroll!BI186</f>
        <v>0</v>
      </c>
      <c r="J185" s="703">
        <f>Payroll!BL186</f>
        <v>0</v>
      </c>
      <c r="K185" s="703">
        <f>Payroll!BO186</f>
        <v>0</v>
      </c>
      <c r="L185" s="705">
        <f>Payroll!BK186</f>
        <v>0</v>
      </c>
      <c r="M185" s="705">
        <f>Payroll!BJ186</f>
        <v>0</v>
      </c>
      <c r="N185" s="705">
        <f>Payroll!BS186</f>
        <v>0</v>
      </c>
      <c r="O185" s="703">
        <f t="shared" si="14"/>
        <v>0</v>
      </c>
      <c r="P185" s="706">
        <f t="shared" si="15"/>
        <v>0</v>
      </c>
      <c r="Q185" s="707">
        <f t="shared" si="16"/>
        <v>0</v>
      </c>
      <c r="R185" s="741">
        <f t="shared" si="17"/>
        <v>0</v>
      </c>
    </row>
    <row r="186" spans="1:18" ht="18.5" thickBot="1" x14ac:dyDescent="0.4">
      <c r="A186" s="729">
        <v>180</v>
      </c>
      <c r="B186" s="702">
        <f>+Payroll!B187</f>
        <v>0</v>
      </c>
      <c r="C186" s="703">
        <f>Payroll!AI187</f>
        <v>0</v>
      </c>
      <c r="D186" s="545">
        <f t="shared" si="12"/>
        <v>0</v>
      </c>
      <c r="E186" s="703">
        <f>Payroll!AN187+Payroll!AO187</f>
        <v>0</v>
      </c>
      <c r="F186" s="703">
        <f t="shared" si="13"/>
        <v>0</v>
      </c>
      <c r="G186" s="703">
        <f>Payroll!BE187</f>
        <v>0</v>
      </c>
      <c r="H186" s="703">
        <f>Payroll!BG187</f>
        <v>0</v>
      </c>
      <c r="I186" s="704">
        <f>Payroll!BI187</f>
        <v>0</v>
      </c>
      <c r="J186" s="703">
        <f>Payroll!BL187</f>
        <v>0</v>
      </c>
      <c r="K186" s="703">
        <f>Payroll!BO187</f>
        <v>0</v>
      </c>
      <c r="L186" s="705">
        <f>Payroll!BK187</f>
        <v>0</v>
      </c>
      <c r="M186" s="705">
        <f>Payroll!BJ187</f>
        <v>0</v>
      </c>
      <c r="N186" s="705">
        <f>Payroll!BS187</f>
        <v>0</v>
      </c>
      <c r="O186" s="703">
        <f t="shared" si="14"/>
        <v>0</v>
      </c>
      <c r="P186" s="706">
        <f t="shared" si="15"/>
        <v>0</v>
      </c>
      <c r="Q186" s="707">
        <f t="shared" si="16"/>
        <v>0</v>
      </c>
      <c r="R186" s="741">
        <f t="shared" si="17"/>
        <v>0</v>
      </c>
    </row>
    <row r="187" spans="1:18" ht="18.5" thickBot="1" x14ac:dyDescent="0.4">
      <c r="A187" s="729">
        <v>181</v>
      </c>
      <c r="B187" s="702">
        <f>+Payroll!B188</f>
        <v>0</v>
      </c>
      <c r="C187" s="703">
        <f>Payroll!AI188</f>
        <v>0</v>
      </c>
      <c r="D187" s="545">
        <f t="shared" si="12"/>
        <v>0</v>
      </c>
      <c r="E187" s="703">
        <f>Payroll!AN188+Payroll!AO188</f>
        <v>0</v>
      </c>
      <c r="F187" s="703">
        <f t="shared" si="13"/>
        <v>0</v>
      </c>
      <c r="G187" s="703">
        <f>Payroll!BE188</f>
        <v>0</v>
      </c>
      <c r="H187" s="703">
        <f>Payroll!BG188</f>
        <v>0</v>
      </c>
      <c r="I187" s="704">
        <f>Payroll!BI188</f>
        <v>0</v>
      </c>
      <c r="J187" s="703">
        <f>Payroll!BL188</f>
        <v>0</v>
      </c>
      <c r="K187" s="703">
        <f>Payroll!BO188</f>
        <v>0</v>
      </c>
      <c r="L187" s="705">
        <f>Payroll!BK188</f>
        <v>0</v>
      </c>
      <c r="M187" s="705">
        <f>Payroll!BJ188</f>
        <v>0</v>
      </c>
      <c r="N187" s="705">
        <f>Payroll!BS188</f>
        <v>0</v>
      </c>
      <c r="O187" s="703">
        <f t="shared" si="14"/>
        <v>0</v>
      </c>
      <c r="P187" s="706">
        <f t="shared" si="15"/>
        <v>0</v>
      </c>
      <c r="Q187" s="707">
        <f t="shared" si="16"/>
        <v>0</v>
      </c>
      <c r="R187" s="741">
        <f t="shared" si="17"/>
        <v>0</v>
      </c>
    </row>
    <row r="188" spans="1:18" ht="18.5" thickBot="1" x14ac:dyDescent="0.4">
      <c r="A188" s="547">
        <v>182</v>
      </c>
      <c r="B188" s="702">
        <f>+Payroll!B189</f>
        <v>0</v>
      </c>
      <c r="C188" s="703">
        <f>Payroll!AI189</f>
        <v>0</v>
      </c>
      <c r="D188" s="545">
        <f t="shared" si="12"/>
        <v>0</v>
      </c>
      <c r="E188" s="703">
        <f>Payroll!AN189+Payroll!AO189</f>
        <v>0</v>
      </c>
      <c r="F188" s="703">
        <f t="shared" si="13"/>
        <v>0</v>
      </c>
      <c r="G188" s="703">
        <f>Payroll!BE189</f>
        <v>0</v>
      </c>
      <c r="H188" s="703">
        <f>Payroll!BG189</f>
        <v>0</v>
      </c>
      <c r="I188" s="704">
        <f>Payroll!BI189</f>
        <v>0</v>
      </c>
      <c r="J188" s="703">
        <f>Payroll!BL189</f>
        <v>0</v>
      </c>
      <c r="K188" s="703">
        <f>Payroll!BO189</f>
        <v>0</v>
      </c>
      <c r="L188" s="705">
        <f>Payroll!BK189</f>
        <v>0</v>
      </c>
      <c r="M188" s="705">
        <f>Payroll!BJ189</f>
        <v>0</v>
      </c>
      <c r="N188" s="705">
        <f>Payroll!BS189</f>
        <v>0</v>
      </c>
      <c r="O188" s="703">
        <f t="shared" si="14"/>
        <v>0</v>
      </c>
      <c r="P188" s="706">
        <f t="shared" si="15"/>
        <v>0</v>
      </c>
      <c r="Q188" s="707">
        <f t="shared" si="16"/>
        <v>0</v>
      </c>
      <c r="R188" s="741">
        <f t="shared" si="17"/>
        <v>0</v>
      </c>
    </row>
    <row r="189" spans="1:18" ht="18.5" thickBot="1" x14ac:dyDescent="0.4">
      <c r="A189" s="547">
        <v>183</v>
      </c>
      <c r="B189" s="702">
        <f>+Payroll!B190</f>
        <v>0</v>
      </c>
      <c r="C189" s="703">
        <f>Payroll!AI190</f>
        <v>0</v>
      </c>
      <c r="D189" s="545">
        <f t="shared" si="12"/>
        <v>0</v>
      </c>
      <c r="E189" s="703">
        <f>Payroll!AN190+Payroll!AO190</f>
        <v>0</v>
      </c>
      <c r="F189" s="703">
        <f t="shared" si="13"/>
        <v>0</v>
      </c>
      <c r="G189" s="703">
        <f>Payroll!BE190</f>
        <v>0</v>
      </c>
      <c r="H189" s="703">
        <f>Payroll!BG190</f>
        <v>0</v>
      </c>
      <c r="I189" s="704">
        <f>Payroll!BI190</f>
        <v>0</v>
      </c>
      <c r="J189" s="703">
        <f>Payroll!BL190</f>
        <v>0</v>
      </c>
      <c r="K189" s="703">
        <f>Payroll!BO190</f>
        <v>0</v>
      </c>
      <c r="L189" s="705">
        <f>Payroll!BK190</f>
        <v>0</v>
      </c>
      <c r="M189" s="705">
        <f>Payroll!BJ190</f>
        <v>0</v>
      </c>
      <c r="N189" s="705">
        <f>Payroll!BS190</f>
        <v>0</v>
      </c>
      <c r="O189" s="703">
        <f t="shared" si="14"/>
        <v>0</v>
      </c>
      <c r="P189" s="706">
        <f t="shared" si="15"/>
        <v>0</v>
      </c>
      <c r="Q189" s="707">
        <f t="shared" si="16"/>
        <v>0</v>
      </c>
      <c r="R189" s="741">
        <f t="shared" si="17"/>
        <v>0</v>
      </c>
    </row>
    <row r="190" spans="1:18" ht="18.5" thickBot="1" x14ac:dyDescent="0.4">
      <c r="A190" s="729">
        <v>184</v>
      </c>
      <c r="B190" s="702">
        <f>+Payroll!B191</f>
        <v>0</v>
      </c>
      <c r="C190" s="703">
        <f>Payroll!AI191</f>
        <v>0</v>
      </c>
      <c r="D190" s="545">
        <f t="shared" si="12"/>
        <v>0</v>
      </c>
      <c r="E190" s="703">
        <f>Payroll!AN191+Payroll!AO191</f>
        <v>0</v>
      </c>
      <c r="F190" s="703">
        <f t="shared" si="13"/>
        <v>0</v>
      </c>
      <c r="G190" s="703">
        <f>Payroll!BE191</f>
        <v>0</v>
      </c>
      <c r="H190" s="703">
        <f>Payroll!BG191</f>
        <v>0</v>
      </c>
      <c r="I190" s="704">
        <f>Payroll!BI191</f>
        <v>0</v>
      </c>
      <c r="J190" s="703">
        <f>Payroll!BL191</f>
        <v>0</v>
      </c>
      <c r="K190" s="703">
        <f>Payroll!BO191</f>
        <v>0</v>
      </c>
      <c r="L190" s="705">
        <f>Payroll!BK191</f>
        <v>0</v>
      </c>
      <c r="M190" s="705">
        <f>Payroll!BJ191</f>
        <v>0</v>
      </c>
      <c r="N190" s="705">
        <f>Payroll!BS191</f>
        <v>0</v>
      </c>
      <c r="O190" s="703">
        <f t="shared" si="14"/>
        <v>0</v>
      </c>
      <c r="P190" s="706">
        <f t="shared" si="15"/>
        <v>0</v>
      </c>
      <c r="Q190" s="707">
        <f t="shared" si="16"/>
        <v>0</v>
      </c>
      <c r="R190" s="741">
        <f t="shared" si="17"/>
        <v>0</v>
      </c>
    </row>
    <row r="191" spans="1:18" ht="18.5" thickBot="1" x14ac:dyDescent="0.4">
      <c r="A191" s="729">
        <v>185</v>
      </c>
      <c r="B191" s="702">
        <f>+Payroll!B192</f>
        <v>0</v>
      </c>
      <c r="C191" s="703">
        <f>Payroll!AI192</f>
        <v>0</v>
      </c>
      <c r="D191" s="545">
        <f t="shared" si="12"/>
        <v>0</v>
      </c>
      <c r="E191" s="703">
        <f>Payroll!AN192+Payroll!AO192</f>
        <v>0</v>
      </c>
      <c r="F191" s="703">
        <f t="shared" si="13"/>
        <v>0</v>
      </c>
      <c r="G191" s="703">
        <f>Payroll!BE192</f>
        <v>0</v>
      </c>
      <c r="H191" s="703">
        <f>Payroll!BG192</f>
        <v>0</v>
      </c>
      <c r="I191" s="704">
        <f>Payroll!BI192</f>
        <v>0</v>
      </c>
      <c r="J191" s="703">
        <f>Payroll!BL192</f>
        <v>0</v>
      </c>
      <c r="K191" s="703">
        <f>Payroll!BO192</f>
        <v>0</v>
      </c>
      <c r="L191" s="705">
        <f>Payroll!BK192</f>
        <v>0</v>
      </c>
      <c r="M191" s="705">
        <f>Payroll!BJ192</f>
        <v>0</v>
      </c>
      <c r="N191" s="705">
        <f>Payroll!BS192</f>
        <v>0</v>
      </c>
      <c r="O191" s="703">
        <f t="shared" si="14"/>
        <v>0</v>
      </c>
      <c r="P191" s="706">
        <f t="shared" si="15"/>
        <v>0</v>
      </c>
      <c r="Q191" s="707">
        <f t="shared" si="16"/>
        <v>0</v>
      </c>
      <c r="R191" s="741">
        <f t="shared" si="17"/>
        <v>0</v>
      </c>
    </row>
    <row r="192" spans="1:18" ht="18.5" thickBot="1" x14ac:dyDescent="0.4">
      <c r="A192" s="729">
        <v>186</v>
      </c>
      <c r="B192" s="702">
        <f>+Payroll!B193</f>
        <v>0</v>
      </c>
      <c r="C192" s="703">
        <f>Payroll!AI193</f>
        <v>0</v>
      </c>
      <c r="D192" s="545">
        <f t="shared" si="12"/>
        <v>0</v>
      </c>
      <c r="E192" s="703">
        <f>Payroll!AN193+Payroll!AO193</f>
        <v>0</v>
      </c>
      <c r="F192" s="703">
        <f t="shared" si="13"/>
        <v>0</v>
      </c>
      <c r="G192" s="703">
        <f>Payroll!BE193</f>
        <v>0</v>
      </c>
      <c r="H192" s="703">
        <f>Payroll!BG193</f>
        <v>0</v>
      </c>
      <c r="I192" s="704">
        <f>Payroll!BI193</f>
        <v>0</v>
      </c>
      <c r="J192" s="703">
        <f>Payroll!BL193</f>
        <v>0</v>
      </c>
      <c r="K192" s="703">
        <f>Payroll!BO193</f>
        <v>0</v>
      </c>
      <c r="L192" s="705">
        <f>Payroll!BK193</f>
        <v>0</v>
      </c>
      <c r="M192" s="705">
        <f>Payroll!BJ193</f>
        <v>0</v>
      </c>
      <c r="N192" s="705">
        <f>Payroll!BS193</f>
        <v>0</v>
      </c>
      <c r="O192" s="703">
        <f t="shared" si="14"/>
        <v>0</v>
      </c>
      <c r="P192" s="706">
        <f t="shared" si="15"/>
        <v>0</v>
      </c>
      <c r="Q192" s="707">
        <f t="shared" si="16"/>
        <v>0</v>
      </c>
      <c r="R192" s="741">
        <f t="shared" si="17"/>
        <v>0</v>
      </c>
    </row>
    <row r="193" spans="1:18" ht="18.5" thickBot="1" x14ac:dyDescent="0.4">
      <c r="A193" s="729">
        <v>187</v>
      </c>
      <c r="B193" s="702">
        <f>+Payroll!B194</f>
        <v>0</v>
      </c>
      <c r="C193" s="703">
        <f>Payroll!AI194</f>
        <v>0</v>
      </c>
      <c r="D193" s="545">
        <f t="shared" si="12"/>
        <v>0</v>
      </c>
      <c r="E193" s="703">
        <f>Payroll!AN194+Payroll!AO194</f>
        <v>0</v>
      </c>
      <c r="F193" s="703">
        <f t="shared" si="13"/>
        <v>0</v>
      </c>
      <c r="G193" s="703">
        <f>Payroll!BE194</f>
        <v>0</v>
      </c>
      <c r="H193" s="703">
        <f>Payroll!BG194</f>
        <v>0</v>
      </c>
      <c r="I193" s="704">
        <f>Payroll!BI194</f>
        <v>0</v>
      </c>
      <c r="J193" s="703">
        <f>Payroll!BL194</f>
        <v>0</v>
      </c>
      <c r="K193" s="703">
        <f>Payroll!BO194</f>
        <v>0</v>
      </c>
      <c r="L193" s="705">
        <f>Payroll!BK194</f>
        <v>0</v>
      </c>
      <c r="M193" s="705">
        <f>Payroll!BJ194</f>
        <v>0</v>
      </c>
      <c r="N193" s="705">
        <f>Payroll!BS194</f>
        <v>0</v>
      </c>
      <c r="O193" s="703">
        <f t="shared" si="14"/>
        <v>0</v>
      </c>
      <c r="P193" s="706">
        <f t="shared" si="15"/>
        <v>0</v>
      </c>
      <c r="Q193" s="707">
        <f t="shared" si="16"/>
        <v>0</v>
      </c>
      <c r="R193" s="741">
        <f t="shared" si="17"/>
        <v>0</v>
      </c>
    </row>
    <row r="194" spans="1:18" ht="18.5" thickBot="1" x14ac:dyDescent="0.4">
      <c r="A194" s="729">
        <v>188</v>
      </c>
      <c r="B194" s="702">
        <f>+Payroll!B195</f>
        <v>0</v>
      </c>
      <c r="C194" s="703">
        <f>Payroll!AI195</f>
        <v>0</v>
      </c>
      <c r="D194" s="545">
        <f t="shared" si="12"/>
        <v>0</v>
      </c>
      <c r="E194" s="703">
        <f>Payroll!AN195+Payroll!AO195</f>
        <v>0</v>
      </c>
      <c r="F194" s="703">
        <f t="shared" si="13"/>
        <v>0</v>
      </c>
      <c r="G194" s="703">
        <f>Payroll!BE195</f>
        <v>0</v>
      </c>
      <c r="H194" s="703">
        <f>Payroll!BG195</f>
        <v>0</v>
      </c>
      <c r="I194" s="704">
        <f>Payroll!BI195</f>
        <v>0</v>
      </c>
      <c r="J194" s="703">
        <f>Payroll!BL195</f>
        <v>0</v>
      </c>
      <c r="K194" s="703">
        <f>Payroll!BO195</f>
        <v>0</v>
      </c>
      <c r="L194" s="705">
        <f>Payroll!BK195</f>
        <v>0</v>
      </c>
      <c r="M194" s="705">
        <f>Payroll!BJ195</f>
        <v>0</v>
      </c>
      <c r="N194" s="705">
        <f>Payroll!BS195</f>
        <v>0</v>
      </c>
      <c r="O194" s="703">
        <f t="shared" si="14"/>
        <v>0</v>
      </c>
      <c r="P194" s="706">
        <f t="shared" si="15"/>
        <v>0</v>
      </c>
      <c r="Q194" s="707">
        <f t="shared" si="16"/>
        <v>0</v>
      </c>
      <c r="R194" s="741">
        <f t="shared" si="17"/>
        <v>0</v>
      </c>
    </row>
    <row r="195" spans="1:18" ht="18.5" thickBot="1" x14ac:dyDescent="0.4">
      <c r="A195" s="729">
        <v>189</v>
      </c>
      <c r="B195" s="702">
        <f>+Payroll!B196</f>
        <v>0</v>
      </c>
      <c r="C195" s="703">
        <f>Payroll!AI196</f>
        <v>0</v>
      </c>
      <c r="D195" s="545">
        <f t="shared" si="12"/>
        <v>0</v>
      </c>
      <c r="E195" s="703">
        <f>Payroll!AN196+Payroll!AO196</f>
        <v>0</v>
      </c>
      <c r="F195" s="703">
        <f t="shared" si="13"/>
        <v>0</v>
      </c>
      <c r="G195" s="703">
        <f>Payroll!BE196</f>
        <v>0</v>
      </c>
      <c r="H195" s="703">
        <f>Payroll!BG196</f>
        <v>0</v>
      </c>
      <c r="I195" s="704">
        <f>Payroll!BI196</f>
        <v>0</v>
      </c>
      <c r="J195" s="703">
        <f>Payroll!BL196</f>
        <v>0</v>
      </c>
      <c r="K195" s="703">
        <f>Payroll!BO196</f>
        <v>0</v>
      </c>
      <c r="L195" s="705">
        <f>Payroll!BK196</f>
        <v>0</v>
      </c>
      <c r="M195" s="705">
        <f>Payroll!BJ196</f>
        <v>0</v>
      </c>
      <c r="N195" s="705">
        <f>Payroll!BS196</f>
        <v>0</v>
      </c>
      <c r="O195" s="703">
        <f t="shared" si="14"/>
        <v>0</v>
      </c>
      <c r="P195" s="706">
        <f t="shared" si="15"/>
        <v>0</v>
      </c>
      <c r="Q195" s="707">
        <f t="shared" si="16"/>
        <v>0</v>
      </c>
      <c r="R195" s="741">
        <f t="shared" si="17"/>
        <v>0</v>
      </c>
    </row>
    <row r="196" spans="1:18" ht="18.5" thickBot="1" x14ac:dyDescent="0.4">
      <c r="A196" s="729">
        <v>190</v>
      </c>
      <c r="B196" s="702">
        <f>+Payroll!B197</f>
        <v>0</v>
      </c>
      <c r="C196" s="703">
        <f>Payroll!AI197</f>
        <v>0</v>
      </c>
      <c r="D196" s="545">
        <f t="shared" si="12"/>
        <v>0</v>
      </c>
      <c r="E196" s="703">
        <f>Payroll!AN197+Payroll!AO197</f>
        <v>0</v>
      </c>
      <c r="F196" s="703">
        <f t="shared" si="13"/>
        <v>0</v>
      </c>
      <c r="G196" s="703">
        <f>Payroll!BE197</f>
        <v>0</v>
      </c>
      <c r="H196" s="703">
        <f>Payroll!BG197</f>
        <v>0</v>
      </c>
      <c r="I196" s="704">
        <f>Payroll!BI197</f>
        <v>0</v>
      </c>
      <c r="J196" s="703">
        <f>Payroll!BL197</f>
        <v>0</v>
      </c>
      <c r="K196" s="703">
        <f>Payroll!BO197</f>
        <v>0</v>
      </c>
      <c r="L196" s="705">
        <f>Payroll!BK197</f>
        <v>0</v>
      </c>
      <c r="M196" s="705">
        <f>Payroll!BJ197</f>
        <v>0</v>
      </c>
      <c r="N196" s="705">
        <f>Payroll!BS197</f>
        <v>0</v>
      </c>
      <c r="O196" s="703">
        <f t="shared" si="14"/>
        <v>0</v>
      </c>
      <c r="P196" s="706">
        <f t="shared" si="15"/>
        <v>0</v>
      </c>
      <c r="Q196" s="707">
        <f t="shared" si="16"/>
        <v>0</v>
      </c>
      <c r="R196" s="741">
        <f t="shared" si="17"/>
        <v>0</v>
      </c>
    </row>
    <row r="197" spans="1:18" ht="18.5" thickBot="1" x14ac:dyDescent="0.4">
      <c r="A197" s="729">
        <v>191</v>
      </c>
      <c r="B197" s="702">
        <f>+Payroll!B198</f>
        <v>0</v>
      </c>
      <c r="C197" s="703">
        <f>Payroll!AI198</f>
        <v>0</v>
      </c>
      <c r="D197" s="545">
        <f t="shared" si="12"/>
        <v>0</v>
      </c>
      <c r="E197" s="703">
        <f>Payroll!AN198+Payroll!AO198</f>
        <v>0</v>
      </c>
      <c r="F197" s="703">
        <f t="shared" si="13"/>
        <v>0</v>
      </c>
      <c r="G197" s="703">
        <f>Payroll!BE198</f>
        <v>0</v>
      </c>
      <c r="H197" s="703">
        <f>Payroll!BG198</f>
        <v>0</v>
      </c>
      <c r="I197" s="704">
        <f>Payroll!BI198</f>
        <v>0</v>
      </c>
      <c r="J197" s="703">
        <f>Payroll!BL198</f>
        <v>0</v>
      </c>
      <c r="K197" s="703">
        <f>Payroll!BO198</f>
        <v>0</v>
      </c>
      <c r="L197" s="705">
        <f>Payroll!BK198</f>
        <v>0</v>
      </c>
      <c r="M197" s="705">
        <f>Payroll!BJ198</f>
        <v>0</v>
      </c>
      <c r="N197" s="705">
        <f>Payroll!BS198</f>
        <v>0</v>
      </c>
      <c r="O197" s="703">
        <f t="shared" si="14"/>
        <v>0</v>
      </c>
      <c r="P197" s="706">
        <f t="shared" si="15"/>
        <v>0</v>
      </c>
      <c r="Q197" s="707">
        <f t="shared" si="16"/>
        <v>0</v>
      </c>
      <c r="R197" s="741">
        <f t="shared" si="17"/>
        <v>0</v>
      </c>
    </row>
    <row r="198" spans="1:18" ht="18.5" thickBot="1" x14ac:dyDescent="0.4">
      <c r="A198" s="729">
        <v>192</v>
      </c>
      <c r="B198" s="702">
        <f>+Payroll!B199</f>
        <v>0</v>
      </c>
      <c r="C198" s="703">
        <f>Payroll!AI199</f>
        <v>0</v>
      </c>
      <c r="D198" s="545">
        <f t="shared" si="12"/>
        <v>0</v>
      </c>
      <c r="E198" s="703">
        <f>Payroll!AN199+Payroll!AO199</f>
        <v>0</v>
      </c>
      <c r="F198" s="703">
        <f t="shared" si="13"/>
        <v>0</v>
      </c>
      <c r="G198" s="703">
        <f>Payroll!BE199</f>
        <v>0</v>
      </c>
      <c r="H198" s="703">
        <f>Payroll!BG199</f>
        <v>0</v>
      </c>
      <c r="I198" s="704">
        <f>Payroll!BI199</f>
        <v>0</v>
      </c>
      <c r="J198" s="703">
        <f>Payroll!BL199</f>
        <v>0</v>
      </c>
      <c r="K198" s="703">
        <f>Payroll!BO199</f>
        <v>0</v>
      </c>
      <c r="L198" s="705">
        <f>Payroll!BK199</f>
        <v>0</v>
      </c>
      <c r="M198" s="705">
        <f>Payroll!BJ199</f>
        <v>0</v>
      </c>
      <c r="N198" s="705">
        <f>Payroll!BS199</f>
        <v>0</v>
      </c>
      <c r="O198" s="703">
        <f t="shared" si="14"/>
        <v>0</v>
      </c>
      <c r="P198" s="706">
        <f t="shared" si="15"/>
        <v>0</v>
      </c>
      <c r="Q198" s="707">
        <f t="shared" si="16"/>
        <v>0</v>
      </c>
      <c r="R198" s="741">
        <f t="shared" si="17"/>
        <v>0</v>
      </c>
    </row>
    <row r="199" spans="1:18" ht="18.5" thickBot="1" x14ac:dyDescent="0.4">
      <c r="A199" s="547">
        <v>193</v>
      </c>
      <c r="B199" s="702">
        <f>+Payroll!B200</f>
        <v>0</v>
      </c>
      <c r="C199" s="703">
        <f>Payroll!AI200</f>
        <v>0</v>
      </c>
      <c r="D199" s="545">
        <f t="shared" si="12"/>
        <v>0</v>
      </c>
      <c r="E199" s="703">
        <f>Payroll!AN200+Payroll!AO200</f>
        <v>0</v>
      </c>
      <c r="F199" s="703">
        <f t="shared" si="13"/>
        <v>0</v>
      </c>
      <c r="G199" s="703">
        <f>Payroll!BE200</f>
        <v>0</v>
      </c>
      <c r="H199" s="703">
        <f>Payroll!BG200</f>
        <v>0</v>
      </c>
      <c r="I199" s="704">
        <f>Payroll!BI200</f>
        <v>0</v>
      </c>
      <c r="J199" s="703">
        <f>Payroll!BL200</f>
        <v>0</v>
      </c>
      <c r="K199" s="703">
        <f>Payroll!BO200</f>
        <v>0</v>
      </c>
      <c r="L199" s="705">
        <f>Payroll!BK200</f>
        <v>0</v>
      </c>
      <c r="M199" s="705">
        <f>Payroll!BJ200</f>
        <v>0</v>
      </c>
      <c r="N199" s="705">
        <f>Payroll!BS200</f>
        <v>0</v>
      </c>
      <c r="O199" s="703">
        <f t="shared" si="14"/>
        <v>0</v>
      </c>
      <c r="P199" s="706">
        <f t="shared" si="15"/>
        <v>0</v>
      </c>
      <c r="Q199" s="707">
        <f t="shared" si="16"/>
        <v>0</v>
      </c>
      <c r="R199" s="741">
        <f t="shared" si="17"/>
        <v>0</v>
      </c>
    </row>
    <row r="200" spans="1:18" ht="18.5" thickBot="1" x14ac:dyDescent="0.4">
      <c r="A200" s="547">
        <v>194</v>
      </c>
      <c r="B200" s="702">
        <f>+Payroll!B201</f>
        <v>0</v>
      </c>
      <c r="C200" s="703">
        <f>Payroll!AI201</f>
        <v>0</v>
      </c>
      <c r="D200" s="545">
        <f t="shared" ref="D200:D235" si="18">IF(C200&gt;1200000,48000,C200*0.04)</f>
        <v>0</v>
      </c>
      <c r="E200" s="703">
        <f>Payroll!AN201+Payroll!AO201</f>
        <v>0</v>
      </c>
      <c r="F200" s="703">
        <f t="shared" ref="F200:F235" si="19">(C200-D200)*80%</f>
        <v>0</v>
      </c>
      <c r="G200" s="703">
        <f>Payroll!BE201</f>
        <v>0</v>
      </c>
      <c r="H200" s="703">
        <f>Payroll!BG201</f>
        <v>0</v>
      </c>
      <c r="I200" s="704">
        <f>Payroll!BI201</f>
        <v>0</v>
      </c>
      <c r="J200" s="703">
        <f>Payroll!BL201</f>
        <v>0</v>
      </c>
      <c r="K200" s="703">
        <f>Payroll!BO201</f>
        <v>0</v>
      </c>
      <c r="L200" s="705">
        <f>Payroll!BK201</f>
        <v>0</v>
      </c>
      <c r="M200" s="705">
        <f>Payroll!BJ201</f>
        <v>0</v>
      </c>
      <c r="N200" s="705">
        <f>Payroll!BS201</f>
        <v>0</v>
      </c>
      <c r="O200" s="703">
        <f t="shared" ref="O200:O235" si="20">+C200-D200-G200-H200+I200+J200+K200+M200-N200+L200</f>
        <v>0</v>
      </c>
      <c r="P200" s="706">
        <f t="shared" ref="P200:P235" si="21">+C200*4.5/100</f>
        <v>0</v>
      </c>
      <c r="Q200" s="707">
        <f t="shared" ref="Q200:Q235" si="22">+C200*0.03</f>
        <v>0</v>
      </c>
      <c r="R200" s="741">
        <f t="shared" ref="R200:R235" si="23">E200+Q200</f>
        <v>0</v>
      </c>
    </row>
    <row r="201" spans="1:18" ht="18.5" thickBot="1" x14ac:dyDescent="0.4">
      <c r="A201" s="729">
        <v>195</v>
      </c>
      <c r="B201" s="702">
        <f>+Payroll!B202</f>
        <v>0</v>
      </c>
      <c r="C201" s="703">
        <f>Payroll!AI202</f>
        <v>0</v>
      </c>
      <c r="D201" s="545">
        <f t="shared" si="18"/>
        <v>0</v>
      </c>
      <c r="E201" s="703">
        <f>Payroll!AN202+Payroll!AO202</f>
        <v>0</v>
      </c>
      <c r="F201" s="703">
        <f t="shared" si="19"/>
        <v>0</v>
      </c>
      <c r="G201" s="703">
        <f>Payroll!BE202</f>
        <v>0</v>
      </c>
      <c r="H201" s="703">
        <f>Payroll!BG202</f>
        <v>0</v>
      </c>
      <c r="I201" s="704">
        <f>Payroll!BI202</f>
        <v>0</v>
      </c>
      <c r="J201" s="703">
        <f>Payroll!BL202</f>
        <v>0</v>
      </c>
      <c r="K201" s="703">
        <f>Payroll!BO202</f>
        <v>0</v>
      </c>
      <c r="L201" s="705">
        <f>Payroll!BK202</f>
        <v>0</v>
      </c>
      <c r="M201" s="705">
        <f>Payroll!BJ202</f>
        <v>0</v>
      </c>
      <c r="N201" s="705">
        <f>Payroll!BS202</f>
        <v>0</v>
      </c>
      <c r="O201" s="703">
        <f t="shared" si="20"/>
        <v>0</v>
      </c>
      <c r="P201" s="706">
        <f t="shared" si="21"/>
        <v>0</v>
      </c>
      <c r="Q201" s="707">
        <f t="shared" si="22"/>
        <v>0</v>
      </c>
      <c r="R201" s="741">
        <f t="shared" si="23"/>
        <v>0</v>
      </c>
    </row>
    <row r="202" spans="1:18" ht="18.5" thickBot="1" x14ac:dyDescent="0.4">
      <c r="A202" s="729">
        <v>196</v>
      </c>
      <c r="B202" s="702">
        <f>+Payroll!B203</f>
        <v>0</v>
      </c>
      <c r="C202" s="703">
        <f>Payroll!AI203</f>
        <v>0</v>
      </c>
      <c r="D202" s="545">
        <f t="shared" si="18"/>
        <v>0</v>
      </c>
      <c r="E202" s="703">
        <f>Payroll!AN203+Payroll!AO203</f>
        <v>0</v>
      </c>
      <c r="F202" s="703">
        <f t="shared" si="19"/>
        <v>0</v>
      </c>
      <c r="G202" s="703">
        <f>Payroll!BE203</f>
        <v>0</v>
      </c>
      <c r="H202" s="703">
        <f>Payroll!BG203</f>
        <v>0</v>
      </c>
      <c r="I202" s="704">
        <f>Payroll!BI203</f>
        <v>0</v>
      </c>
      <c r="J202" s="703">
        <f>Payroll!BL203</f>
        <v>0</v>
      </c>
      <c r="K202" s="703">
        <f>Payroll!BO203</f>
        <v>0</v>
      </c>
      <c r="L202" s="705">
        <f>Payroll!BK203</f>
        <v>0</v>
      </c>
      <c r="M202" s="705">
        <f>Payroll!BJ203</f>
        <v>0</v>
      </c>
      <c r="N202" s="705">
        <f>Payroll!BS203</f>
        <v>0</v>
      </c>
      <c r="O202" s="703">
        <f t="shared" si="20"/>
        <v>0</v>
      </c>
      <c r="P202" s="706">
        <f t="shared" si="21"/>
        <v>0</v>
      </c>
      <c r="Q202" s="707">
        <f t="shared" si="22"/>
        <v>0</v>
      </c>
      <c r="R202" s="741">
        <f t="shared" si="23"/>
        <v>0</v>
      </c>
    </row>
    <row r="203" spans="1:18" ht="18.5" thickBot="1" x14ac:dyDescent="0.4">
      <c r="A203" s="729">
        <v>197</v>
      </c>
      <c r="B203" s="702">
        <f>+Payroll!B204</f>
        <v>0</v>
      </c>
      <c r="C203" s="703">
        <f>Payroll!AI204</f>
        <v>0</v>
      </c>
      <c r="D203" s="545">
        <f t="shared" si="18"/>
        <v>0</v>
      </c>
      <c r="E203" s="703">
        <f>Payroll!AN204+Payroll!AO204</f>
        <v>0</v>
      </c>
      <c r="F203" s="703">
        <f t="shared" si="19"/>
        <v>0</v>
      </c>
      <c r="G203" s="703">
        <f>Payroll!BE204</f>
        <v>0</v>
      </c>
      <c r="H203" s="703">
        <f>Payroll!BG204</f>
        <v>0</v>
      </c>
      <c r="I203" s="704">
        <f>Payroll!BI204</f>
        <v>0</v>
      </c>
      <c r="J203" s="703">
        <f>Payroll!BL204</f>
        <v>0</v>
      </c>
      <c r="K203" s="703">
        <f>Payroll!BO204</f>
        <v>0</v>
      </c>
      <c r="L203" s="705">
        <f>Payroll!BK204</f>
        <v>0</v>
      </c>
      <c r="M203" s="705">
        <f>Payroll!BJ204</f>
        <v>0</v>
      </c>
      <c r="N203" s="705">
        <f>Payroll!BS204</f>
        <v>0</v>
      </c>
      <c r="O203" s="703">
        <f t="shared" si="20"/>
        <v>0</v>
      </c>
      <c r="P203" s="706">
        <f t="shared" si="21"/>
        <v>0</v>
      </c>
      <c r="Q203" s="707">
        <f t="shared" si="22"/>
        <v>0</v>
      </c>
      <c r="R203" s="741">
        <f t="shared" si="23"/>
        <v>0</v>
      </c>
    </row>
    <row r="204" spans="1:18" ht="18.5" thickBot="1" x14ac:dyDescent="0.4">
      <c r="A204" s="729">
        <v>198</v>
      </c>
      <c r="B204" s="702">
        <f>+Payroll!B205</f>
        <v>0</v>
      </c>
      <c r="C204" s="703">
        <f>Payroll!AI205</f>
        <v>0</v>
      </c>
      <c r="D204" s="545">
        <f t="shared" si="18"/>
        <v>0</v>
      </c>
      <c r="E204" s="703">
        <f>Payroll!AN205+Payroll!AO205</f>
        <v>0</v>
      </c>
      <c r="F204" s="703">
        <f t="shared" si="19"/>
        <v>0</v>
      </c>
      <c r="G204" s="703">
        <f>Payroll!BE205</f>
        <v>0</v>
      </c>
      <c r="H204" s="703">
        <f>Payroll!BG205</f>
        <v>0</v>
      </c>
      <c r="I204" s="704">
        <f>Payroll!BI205</f>
        <v>0</v>
      </c>
      <c r="J204" s="703">
        <f>Payroll!BL205</f>
        <v>0</v>
      </c>
      <c r="K204" s="703">
        <f>Payroll!BO205</f>
        <v>0</v>
      </c>
      <c r="L204" s="705">
        <f>Payroll!BK205</f>
        <v>0</v>
      </c>
      <c r="M204" s="705">
        <f>Payroll!BJ205</f>
        <v>0</v>
      </c>
      <c r="N204" s="705">
        <f>Payroll!BS205</f>
        <v>0</v>
      </c>
      <c r="O204" s="703">
        <f t="shared" si="20"/>
        <v>0</v>
      </c>
      <c r="P204" s="706">
        <f t="shared" si="21"/>
        <v>0</v>
      </c>
      <c r="Q204" s="707">
        <f t="shared" si="22"/>
        <v>0</v>
      </c>
      <c r="R204" s="741">
        <f t="shared" si="23"/>
        <v>0</v>
      </c>
    </row>
    <row r="205" spans="1:18" ht="18.5" thickBot="1" x14ac:dyDescent="0.4">
      <c r="A205" s="729">
        <v>199</v>
      </c>
      <c r="B205" s="702">
        <f>+Payroll!B206</f>
        <v>0</v>
      </c>
      <c r="C205" s="703">
        <f>Payroll!AI206</f>
        <v>0</v>
      </c>
      <c r="D205" s="545">
        <f t="shared" si="18"/>
        <v>0</v>
      </c>
      <c r="E205" s="703">
        <f>Payroll!AN206+Payroll!AO206</f>
        <v>0</v>
      </c>
      <c r="F205" s="703">
        <f t="shared" si="19"/>
        <v>0</v>
      </c>
      <c r="G205" s="703">
        <f>Payroll!BE206</f>
        <v>0</v>
      </c>
      <c r="H205" s="703">
        <f>Payroll!BG206</f>
        <v>0</v>
      </c>
      <c r="I205" s="704">
        <f>Payroll!BI206</f>
        <v>0</v>
      </c>
      <c r="J205" s="703">
        <f>Payroll!BL206</f>
        <v>0</v>
      </c>
      <c r="K205" s="703">
        <f>Payroll!BO206</f>
        <v>0</v>
      </c>
      <c r="L205" s="705">
        <f>Payroll!BK206</f>
        <v>0</v>
      </c>
      <c r="M205" s="705">
        <f>Payroll!BJ206</f>
        <v>0</v>
      </c>
      <c r="N205" s="705">
        <f>Payroll!BS206</f>
        <v>0</v>
      </c>
      <c r="O205" s="703">
        <f t="shared" si="20"/>
        <v>0</v>
      </c>
      <c r="P205" s="706">
        <f t="shared" si="21"/>
        <v>0</v>
      </c>
      <c r="Q205" s="707">
        <f t="shared" si="22"/>
        <v>0</v>
      </c>
      <c r="R205" s="741">
        <f t="shared" si="23"/>
        <v>0</v>
      </c>
    </row>
    <row r="206" spans="1:18" ht="18.5" thickBot="1" x14ac:dyDescent="0.4">
      <c r="A206" s="729">
        <v>200</v>
      </c>
      <c r="B206" s="702">
        <f>+Payroll!B207</f>
        <v>0</v>
      </c>
      <c r="C206" s="703">
        <f>Payroll!AI207</f>
        <v>0</v>
      </c>
      <c r="D206" s="545">
        <f t="shared" si="18"/>
        <v>0</v>
      </c>
      <c r="E206" s="703">
        <f>Payroll!AN207+Payroll!AO207</f>
        <v>0</v>
      </c>
      <c r="F206" s="703">
        <f t="shared" si="19"/>
        <v>0</v>
      </c>
      <c r="G206" s="703">
        <f>Payroll!BE207</f>
        <v>0</v>
      </c>
      <c r="H206" s="703">
        <f>Payroll!BG207</f>
        <v>0</v>
      </c>
      <c r="I206" s="704">
        <f>Payroll!BI207</f>
        <v>0</v>
      </c>
      <c r="J206" s="703">
        <f>Payroll!BL207</f>
        <v>0</v>
      </c>
      <c r="K206" s="703">
        <f>Payroll!BO207</f>
        <v>0</v>
      </c>
      <c r="L206" s="705">
        <f>Payroll!BK207</f>
        <v>0</v>
      </c>
      <c r="M206" s="705">
        <f>Payroll!BJ207</f>
        <v>0</v>
      </c>
      <c r="N206" s="705">
        <f>Payroll!BS207</f>
        <v>0</v>
      </c>
      <c r="O206" s="703">
        <f t="shared" si="20"/>
        <v>0</v>
      </c>
      <c r="P206" s="706">
        <f t="shared" si="21"/>
        <v>0</v>
      </c>
      <c r="Q206" s="707">
        <f t="shared" si="22"/>
        <v>0</v>
      </c>
      <c r="R206" s="741">
        <f t="shared" si="23"/>
        <v>0</v>
      </c>
    </row>
    <row r="207" spans="1:18" ht="18.5" thickBot="1" x14ac:dyDescent="0.4">
      <c r="A207" s="729">
        <v>201</v>
      </c>
      <c r="B207" s="702">
        <f>+Payroll!B208</f>
        <v>0</v>
      </c>
      <c r="C207" s="703">
        <f>Payroll!AI208</f>
        <v>0</v>
      </c>
      <c r="D207" s="545">
        <f t="shared" si="18"/>
        <v>0</v>
      </c>
      <c r="E207" s="703">
        <f>Payroll!AN208+Payroll!AO208</f>
        <v>0</v>
      </c>
      <c r="F207" s="703">
        <f t="shared" si="19"/>
        <v>0</v>
      </c>
      <c r="G207" s="703">
        <f>Payroll!BE208</f>
        <v>0</v>
      </c>
      <c r="H207" s="703">
        <f>Payroll!BG208</f>
        <v>0</v>
      </c>
      <c r="I207" s="704">
        <f>Payroll!BI208</f>
        <v>0</v>
      </c>
      <c r="J207" s="703">
        <f>Payroll!BL208</f>
        <v>0</v>
      </c>
      <c r="K207" s="703">
        <f>Payroll!BO208</f>
        <v>0</v>
      </c>
      <c r="L207" s="705">
        <f>Payroll!BK208</f>
        <v>0</v>
      </c>
      <c r="M207" s="705">
        <f>Payroll!BJ208</f>
        <v>0</v>
      </c>
      <c r="N207" s="705">
        <f>Payroll!BS208</f>
        <v>0</v>
      </c>
      <c r="O207" s="703">
        <f t="shared" si="20"/>
        <v>0</v>
      </c>
      <c r="P207" s="706">
        <f t="shared" si="21"/>
        <v>0</v>
      </c>
      <c r="Q207" s="707">
        <f t="shared" si="22"/>
        <v>0</v>
      </c>
      <c r="R207" s="741">
        <f t="shared" si="23"/>
        <v>0</v>
      </c>
    </row>
    <row r="208" spans="1:18" ht="18.5" thickBot="1" x14ac:dyDescent="0.4">
      <c r="A208" s="729">
        <v>202</v>
      </c>
      <c r="B208" s="702">
        <f>+Payroll!B209</f>
        <v>0</v>
      </c>
      <c r="C208" s="703">
        <f>Payroll!AI209</f>
        <v>0</v>
      </c>
      <c r="D208" s="545">
        <f t="shared" si="18"/>
        <v>0</v>
      </c>
      <c r="E208" s="703">
        <f>Payroll!AN209+Payroll!AO209</f>
        <v>0</v>
      </c>
      <c r="F208" s="703">
        <f t="shared" si="19"/>
        <v>0</v>
      </c>
      <c r="G208" s="703">
        <f>Payroll!BE209</f>
        <v>0</v>
      </c>
      <c r="H208" s="703">
        <f>Payroll!BG209</f>
        <v>0</v>
      </c>
      <c r="I208" s="704">
        <f>Payroll!BI209</f>
        <v>0</v>
      </c>
      <c r="J208" s="703">
        <f>Payroll!BL209</f>
        <v>0</v>
      </c>
      <c r="K208" s="703">
        <f>Payroll!BO209</f>
        <v>0</v>
      </c>
      <c r="L208" s="705">
        <f>Payroll!BK209</f>
        <v>0</v>
      </c>
      <c r="M208" s="705">
        <f>Payroll!BJ209</f>
        <v>0</v>
      </c>
      <c r="N208" s="705">
        <f>Payroll!BS209</f>
        <v>0</v>
      </c>
      <c r="O208" s="703">
        <f t="shared" si="20"/>
        <v>0</v>
      </c>
      <c r="P208" s="706">
        <f t="shared" si="21"/>
        <v>0</v>
      </c>
      <c r="Q208" s="707">
        <f t="shared" si="22"/>
        <v>0</v>
      </c>
      <c r="R208" s="741">
        <f t="shared" si="23"/>
        <v>0</v>
      </c>
    </row>
    <row r="209" spans="1:18" ht="18.5" thickBot="1" x14ac:dyDescent="0.4">
      <c r="A209" s="729">
        <v>203</v>
      </c>
      <c r="B209" s="702">
        <f>+Payroll!B210</f>
        <v>0</v>
      </c>
      <c r="C209" s="703">
        <f>Payroll!AI210</f>
        <v>0</v>
      </c>
      <c r="D209" s="545">
        <f t="shared" si="18"/>
        <v>0</v>
      </c>
      <c r="E209" s="703">
        <f>Payroll!AN210+Payroll!AO210</f>
        <v>0</v>
      </c>
      <c r="F209" s="703">
        <f t="shared" si="19"/>
        <v>0</v>
      </c>
      <c r="G209" s="703">
        <f>Payroll!BE210</f>
        <v>0</v>
      </c>
      <c r="H209" s="703">
        <f>Payroll!BG210</f>
        <v>0</v>
      </c>
      <c r="I209" s="704">
        <f>Payroll!BI210</f>
        <v>0</v>
      </c>
      <c r="J209" s="703">
        <f>Payroll!BL210</f>
        <v>0</v>
      </c>
      <c r="K209" s="703">
        <f>Payroll!BO210</f>
        <v>0</v>
      </c>
      <c r="L209" s="705">
        <f>Payroll!BK210</f>
        <v>0</v>
      </c>
      <c r="M209" s="705">
        <f>Payroll!BJ210</f>
        <v>0</v>
      </c>
      <c r="N209" s="705">
        <f>Payroll!BS210</f>
        <v>0</v>
      </c>
      <c r="O209" s="703">
        <f t="shared" si="20"/>
        <v>0</v>
      </c>
      <c r="P209" s="706">
        <f t="shared" si="21"/>
        <v>0</v>
      </c>
      <c r="Q209" s="707">
        <f t="shared" si="22"/>
        <v>0</v>
      </c>
      <c r="R209" s="741">
        <f t="shared" si="23"/>
        <v>0</v>
      </c>
    </row>
    <row r="210" spans="1:18" ht="18.5" thickBot="1" x14ac:dyDescent="0.4">
      <c r="A210" s="547">
        <v>204</v>
      </c>
      <c r="B210" s="702">
        <f>+Payroll!B211</f>
        <v>0</v>
      </c>
      <c r="C210" s="703">
        <f>Payroll!AI211</f>
        <v>0</v>
      </c>
      <c r="D210" s="545">
        <f t="shared" si="18"/>
        <v>0</v>
      </c>
      <c r="E210" s="703">
        <f>Payroll!AN211+Payroll!AO211</f>
        <v>0</v>
      </c>
      <c r="F210" s="703">
        <f t="shared" si="19"/>
        <v>0</v>
      </c>
      <c r="G210" s="703">
        <f>Payroll!BE211</f>
        <v>0</v>
      </c>
      <c r="H210" s="703">
        <f>Payroll!BG211</f>
        <v>0</v>
      </c>
      <c r="I210" s="704">
        <f>Payroll!BI211</f>
        <v>0</v>
      </c>
      <c r="J210" s="703">
        <f>Payroll!BL211</f>
        <v>0</v>
      </c>
      <c r="K210" s="703">
        <f>Payroll!BO211</f>
        <v>0</v>
      </c>
      <c r="L210" s="705">
        <f>Payroll!BK211</f>
        <v>0</v>
      </c>
      <c r="M210" s="705">
        <f>Payroll!BJ211</f>
        <v>0</v>
      </c>
      <c r="N210" s="705">
        <f>Payroll!BS211</f>
        <v>0</v>
      </c>
      <c r="O210" s="703">
        <f t="shared" si="20"/>
        <v>0</v>
      </c>
      <c r="P210" s="706">
        <f t="shared" si="21"/>
        <v>0</v>
      </c>
      <c r="Q210" s="707">
        <f t="shared" si="22"/>
        <v>0</v>
      </c>
      <c r="R210" s="741">
        <f t="shared" si="23"/>
        <v>0</v>
      </c>
    </row>
    <row r="211" spans="1:18" ht="18.5" thickBot="1" x14ac:dyDescent="0.4">
      <c r="A211" s="547">
        <v>205</v>
      </c>
      <c r="B211" s="702">
        <f>+Payroll!B212</f>
        <v>0</v>
      </c>
      <c r="C211" s="703">
        <f>Payroll!AI212</f>
        <v>0</v>
      </c>
      <c r="D211" s="545">
        <f t="shared" si="18"/>
        <v>0</v>
      </c>
      <c r="E211" s="703">
        <f>Payroll!AN212+Payroll!AO212</f>
        <v>0</v>
      </c>
      <c r="F211" s="703">
        <f t="shared" si="19"/>
        <v>0</v>
      </c>
      <c r="G211" s="703">
        <f>Payroll!BE212</f>
        <v>0</v>
      </c>
      <c r="H211" s="703">
        <f>Payroll!BG212</f>
        <v>0</v>
      </c>
      <c r="I211" s="704">
        <f>Payroll!BI212</f>
        <v>0</v>
      </c>
      <c r="J211" s="703">
        <f>Payroll!BL212</f>
        <v>0</v>
      </c>
      <c r="K211" s="703">
        <f>Payroll!BO212</f>
        <v>0</v>
      </c>
      <c r="L211" s="705">
        <f>Payroll!BK212</f>
        <v>0</v>
      </c>
      <c r="M211" s="705">
        <f>Payroll!BJ212</f>
        <v>0</v>
      </c>
      <c r="N211" s="705">
        <f>Payroll!BS212</f>
        <v>0</v>
      </c>
      <c r="O211" s="703">
        <f t="shared" si="20"/>
        <v>0</v>
      </c>
      <c r="P211" s="706">
        <f t="shared" si="21"/>
        <v>0</v>
      </c>
      <c r="Q211" s="707">
        <f t="shared" si="22"/>
        <v>0</v>
      </c>
      <c r="R211" s="741">
        <f t="shared" si="23"/>
        <v>0</v>
      </c>
    </row>
    <row r="212" spans="1:18" ht="18.5" thickBot="1" x14ac:dyDescent="0.4">
      <c r="A212" s="729">
        <v>206</v>
      </c>
      <c r="B212" s="702">
        <f>+Payroll!B213</f>
        <v>0</v>
      </c>
      <c r="C212" s="703">
        <f>Payroll!AI213</f>
        <v>0</v>
      </c>
      <c r="D212" s="545">
        <f t="shared" si="18"/>
        <v>0</v>
      </c>
      <c r="E212" s="703">
        <f>Payroll!AN213+Payroll!AO213</f>
        <v>0</v>
      </c>
      <c r="F212" s="703">
        <f t="shared" si="19"/>
        <v>0</v>
      </c>
      <c r="G212" s="703">
        <f>Payroll!BE213</f>
        <v>0</v>
      </c>
      <c r="H212" s="703">
        <f>Payroll!BG213</f>
        <v>0</v>
      </c>
      <c r="I212" s="704">
        <f>Payroll!BI213</f>
        <v>0</v>
      </c>
      <c r="J212" s="703">
        <f>Payroll!BL213</f>
        <v>0</v>
      </c>
      <c r="K212" s="703">
        <f>Payroll!BO213</f>
        <v>0</v>
      </c>
      <c r="L212" s="705">
        <f>Payroll!BK213</f>
        <v>0</v>
      </c>
      <c r="M212" s="705">
        <f>Payroll!BJ213</f>
        <v>0</v>
      </c>
      <c r="N212" s="705">
        <f>Payroll!BS213</f>
        <v>0</v>
      </c>
      <c r="O212" s="703">
        <f t="shared" si="20"/>
        <v>0</v>
      </c>
      <c r="P212" s="706">
        <f t="shared" si="21"/>
        <v>0</v>
      </c>
      <c r="Q212" s="707">
        <f t="shared" si="22"/>
        <v>0</v>
      </c>
      <c r="R212" s="741">
        <f t="shared" si="23"/>
        <v>0</v>
      </c>
    </row>
    <row r="213" spans="1:18" ht="18.5" thickBot="1" x14ac:dyDescent="0.4">
      <c r="A213" s="729">
        <v>207</v>
      </c>
      <c r="B213" s="702">
        <f>+Payroll!B214</f>
        <v>0</v>
      </c>
      <c r="C213" s="703">
        <f>Payroll!AI214</f>
        <v>0</v>
      </c>
      <c r="D213" s="545">
        <f t="shared" si="18"/>
        <v>0</v>
      </c>
      <c r="E213" s="703">
        <f>Payroll!AN214+Payroll!AO214</f>
        <v>0</v>
      </c>
      <c r="F213" s="703">
        <f t="shared" si="19"/>
        <v>0</v>
      </c>
      <c r="G213" s="703">
        <f>Payroll!BE214</f>
        <v>0</v>
      </c>
      <c r="H213" s="703">
        <f>Payroll!BG214</f>
        <v>0</v>
      </c>
      <c r="I213" s="704">
        <f>Payroll!BI214</f>
        <v>0</v>
      </c>
      <c r="J213" s="703">
        <f>Payroll!BL214</f>
        <v>0</v>
      </c>
      <c r="K213" s="703">
        <f>Payroll!BO214</f>
        <v>0</v>
      </c>
      <c r="L213" s="705">
        <f>Payroll!BK214</f>
        <v>0</v>
      </c>
      <c r="M213" s="705">
        <f>Payroll!BJ214</f>
        <v>0</v>
      </c>
      <c r="N213" s="705">
        <f>Payroll!BS214</f>
        <v>0</v>
      </c>
      <c r="O213" s="703">
        <f t="shared" si="20"/>
        <v>0</v>
      </c>
      <c r="P213" s="706">
        <f t="shared" si="21"/>
        <v>0</v>
      </c>
      <c r="Q213" s="707">
        <f t="shared" si="22"/>
        <v>0</v>
      </c>
      <c r="R213" s="741">
        <f t="shared" si="23"/>
        <v>0</v>
      </c>
    </row>
    <row r="214" spans="1:18" ht="18.5" thickBot="1" x14ac:dyDescent="0.4">
      <c r="A214" s="729">
        <v>208</v>
      </c>
      <c r="B214" s="702">
        <f>+Payroll!B215</f>
        <v>0</v>
      </c>
      <c r="C214" s="703">
        <f>Payroll!AI215</f>
        <v>0</v>
      </c>
      <c r="D214" s="545">
        <f t="shared" si="18"/>
        <v>0</v>
      </c>
      <c r="E214" s="703">
        <f>Payroll!AN215+Payroll!AO215</f>
        <v>0</v>
      </c>
      <c r="F214" s="703">
        <f t="shared" si="19"/>
        <v>0</v>
      </c>
      <c r="G214" s="703">
        <f>Payroll!BE215</f>
        <v>0</v>
      </c>
      <c r="H214" s="703">
        <f>Payroll!BG215</f>
        <v>0</v>
      </c>
      <c r="I214" s="704">
        <f>Payroll!BI215</f>
        <v>0</v>
      </c>
      <c r="J214" s="703">
        <f>Payroll!BL215</f>
        <v>0</v>
      </c>
      <c r="K214" s="703">
        <f>Payroll!BO215</f>
        <v>0</v>
      </c>
      <c r="L214" s="705">
        <f>Payroll!BK215</f>
        <v>0</v>
      </c>
      <c r="M214" s="705">
        <f>Payroll!BJ215</f>
        <v>0</v>
      </c>
      <c r="N214" s="705">
        <f>Payroll!BS215</f>
        <v>0</v>
      </c>
      <c r="O214" s="703">
        <f t="shared" si="20"/>
        <v>0</v>
      </c>
      <c r="P214" s="706">
        <f t="shared" si="21"/>
        <v>0</v>
      </c>
      <c r="Q214" s="707">
        <f t="shared" si="22"/>
        <v>0</v>
      </c>
      <c r="R214" s="741">
        <f t="shared" si="23"/>
        <v>0</v>
      </c>
    </row>
    <row r="215" spans="1:18" ht="18.5" thickBot="1" x14ac:dyDescent="0.4">
      <c r="A215" s="729">
        <v>209</v>
      </c>
      <c r="B215" s="702">
        <f>+Payroll!B216</f>
        <v>0</v>
      </c>
      <c r="C215" s="703">
        <f>Payroll!AI216</f>
        <v>0</v>
      </c>
      <c r="D215" s="545">
        <f t="shared" si="18"/>
        <v>0</v>
      </c>
      <c r="E215" s="703">
        <f>Payroll!AN216+Payroll!AO216</f>
        <v>0</v>
      </c>
      <c r="F215" s="703">
        <f t="shared" si="19"/>
        <v>0</v>
      </c>
      <c r="G215" s="703">
        <f>Payroll!BE216</f>
        <v>0</v>
      </c>
      <c r="H215" s="703">
        <f>Payroll!BG216</f>
        <v>0</v>
      </c>
      <c r="I215" s="704">
        <f>Payroll!BI216</f>
        <v>0</v>
      </c>
      <c r="J215" s="703">
        <f>Payroll!BL216</f>
        <v>0</v>
      </c>
      <c r="K215" s="703">
        <f>Payroll!BO216</f>
        <v>0</v>
      </c>
      <c r="L215" s="705">
        <f>Payroll!BK216</f>
        <v>0</v>
      </c>
      <c r="M215" s="705">
        <f>Payroll!BJ216</f>
        <v>0</v>
      </c>
      <c r="N215" s="705">
        <f>Payroll!BS216</f>
        <v>0</v>
      </c>
      <c r="O215" s="703">
        <f t="shared" si="20"/>
        <v>0</v>
      </c>
      <c r="P215" s="706">
        <f t="shared" si="21"/>
        <v>0</v>
      </c>
      <c r="Q215" s="707">
        <f t="shared" si="22"/>
        <v>0</v>
      </c>
      <c r="R215" s="741">
        <f t="shared" si="23"/>
        <v>0</v>
      </c>
    </row>
    <row r="216" spans="1:18" ht="18.5" thickBot="1" x14ac:dyDescent="0.4">
      <c r="A216" s="729">
        <v>210</v>
      </c>
      <c r="B216" s="702">
        <f>+Payroll!B217</f>
        <v>0</v>
      </c>
      <c r="C216" s="703">
        <f>Payroll!AI217</f>
        <v>0</v>
      </c>
      <c r="D216" s="545">
        <f t="shared" si="18"/>
        <v>0</v>
      </c>
      <c r="E216" s="703">
        <f>Payroll!AN217+Payroll!AO217</f>
        <v>0</v>
      </c>
      <c r="F216" s="703">
        <f t="shared" si="19"/>
        <v>0</v>
      </c>
      <c r="G216" s="703">
        <f>Payroll!BE217</f>
        <v>0</v>
      </c>
      <c r="H216" s="703">
        <f>Payroll!BG217</f>
        <v>0</v>
      </c>
      <c r="I216" s="704">
        <f>Payroll!BI217</f>
        <v>0</v>
      </c>
      <c r="J216" s="703">
        <f>Payroll!BL217</f>
        <v>0</v>
      </c>
      <c r="K216" s="703">
        <f>Payroll!BO217</f>
        <v>0</v>
      </c>
      <c r="L216" s="705">
        <f>Payroll!BK217</f>
        <v>0</v>
      </c>
      <c r="M216" s="705">
        <f>Payroll!BJ217</f>
        <v>0</v>
      </c>
      <c r="N216" s="705">
        <f>Payroll!BS217</f>
        <v>0</v>
      </c>
      <c r="O216" s="703">
        <f t="shared" si="20"/>
        <v>0</v>
      </c>
      <c r="P216" s="706">
        <f t="shared" si="21"/>
        <v>0</v>
      </c>
      <c r="Q216" s="707">
        <f t="shared" si="22"/>
        <v>0</v>
      </c>
      <c r="R216" s="741">
        <f t="shared" si="23"/>
        <v>0</v>
      </c>
    </row>
    <row r="217" spans="1:18" ht="18.5" thickBot="1" x14ac:dyDescent="0.4">
      <c r="A217" s="729">
        <v>211</v>
      </c>
      <c r="B217" s="702">
        <f>+Payroll!B218</f>
        <v>0</v>
      </c>
      <c r="C217" s="703">
        <f>Payroll!AI218</f>
        <v>0</v>
      </c>
      <c r="D217" s="545">
        <f t="shared" si="18"/>
        <v>0</v>
      </c>
      <c r="E217" s="703">
        <f>Payroll!AN218+Payroll!AO218</f>
        <v>0</v>
      </c>
      <c r="F217" s="703">
        <f t="shared" si="19"/>
        <v>0</v>
      </c>
      <c r="G217" s="703">
        <f>Payroll!BE218</f>
        <v>0</v>
      </c>
      <c r="H217" s="703">
        <f>Payroll!BG218</f>
        <v>0</v>
      </c>
      <c r="I217" s="704">
        <f>Payroll!BI218</f>
        <v>0</v>
      </c>
      <c r="J217" s="703">
        <f>Payroll!BL218</f>
        <v>0</v>
      </c>
      <c r="K217" s="703">
        <f>Payroll!BO218</f>
        <v>0</v>
      </c>
      <c r="L217" s="705">
        <f>Payroll!BK218</f>
        <v>0</v>
      </c>
      <c r="M217" s="705">
        <f>Payroll!BJ218</f>
        <v>0</v>
      </c>
      <c r="N217" s="705">
        <f>Payroll!BS218</f>
        <v>0</v>
      </c>
      <c r="O217" s="703">
        <f t="shared" si="20"/>
        <v>0</v>
      </c>
      <c r="P217" s="706">
        <f t="shared" si="21"/>
        <v>0</v>
      </c>
      <c r="Q217" s="707">
        <f t="shared" si="22"/>
        <v>0</v>
      </c>
      <c r="R217" s="741">
        <f t="shared" si="23"/>
        <v>0</v>
      </c>
    </row>
    <row r="218" spans="1:18" ht="18.5" thickBot="1" x14ac:dyDescent="0.4">
      <c r="A218" s="729">
        <v>212</v>
      </c>
      <c r="B218" s="702">
        <f>+Payroll!B219</f>
        <v>0</v>
      </c>
      <c r="C218" s="703">
        <f>Payroll!AI219</f>
        <v>0</v>
      </c>
      <c r="D218" s="545">
        <f t="shared" si="18"/>
        <v>0</v>
      </c>
      <c r="E218" s="703">
        <f>Payroll!AN219+Payroll!AO219</f>
        <v>0</v>
      </c>
      <c r="F218" s="703">
        <f t="shared" si="19"/>
        <v>0</v>
      </c>
      <c r="G218" s="703">
        <f>Payroll!BE219</f>
        <v>0</v>
      </c>
      <c r="H218" s="703">
        <f>Payroll!BG219</f>
        <v>0</v>
      </c>
      <c r="I218" s="704">
        <f>Payroll!BI219</f>
        <v>0</v>
      </c>
      <c r="J218" s="703">
        <f>Payroll!BL219</f>
        <v>0</v>
      </c>
      <c r="K218" s="703">
        <f>Payroll!BO219</f>
        <v>0</v>
      </c>
      <c r="L218" s="705">
        <f>Payroll!BK219</f>
        <v>0</v>
      </c>
      <c r="M218" s="705">
        <f>Payroll!BJ219</f>
        <v>0</v>
      </c>
      <c r="N218" s="705">
        <f>Payroll!BS219</f>
        <v>0</v>
      </c>
      <c r="O218" s="703">
        <f t="shared" si="20"/>
        <v>0</v>
      </c>
      <c r="P218" s="706">
        <f t="shared" si="21"/>
        <v>0</v>
      </c>
      <c r="Q218" s="707">
        <f t="shared" si="22"/>
        <v>0</v>
      </c>
      <c r="R218" s="741">
        <f t="shared" si="23"/>
        <v>0</v>
      </c>
    </row>
    <row r="219" spans="1:18" ht="18.5" thickBot="1" x14ac:dyDescent="0.4">
      <c r="A219" s="729">
        <v>213</v>
      </c>
      <c r="B219" s="702">
        <f>+Payroll!B220</f>
        <v>0</v>
      </c>
      <c r="C219" s="703">
        <f>Payroll!AI220</f>
        <v>0</v>
      </c>
      <c r="D219" s="545">
        <f t="shared" si="18"/>
        <v>0</v>
      </c>
      <c r="E219" s="703">
        <f>Payroll!AN220+Payroll!AO220</f>
        <v>0</v>
      </c>
      <c r="F219" s="703">
        <f t="shared" si="19"/>
        <v>0</v>
      </c>
      <c r="G219" s="703">
        <f>Payroll!BE220</f>
        <v>0</v>
      </c>
      <c r="H219" s="703">
        <f>Payroll!BG220</f>
        <v>0</v>
      </c>
      <c r="I219" s="704">
        <f>Payroll!BI220</f>
        <v>0</v>
      </c>
      <c r="J219" s="703">
        <f>Payroll!BL220</f>
        <v>0</v>
      </c>
      <c r="K219" s="703">
        <f>Payroll!BO220</f>
        <v>0</v>
      </c>
      <c r="L219" s="705">
        <f>Payroll!BK220</f>
        <v>0</v>
      </c>
      <c r="M219" s="705">
        <f>Payroll!BJ220</f>
        <v>0</v>
      </c>
      <c r="N219" s="705">
        <f>Payroll!BS220</f>
        <v>0</v>
      </c>
      <c r="O219" s="703">
        <f t="shared" si="20"/>
        <v>0</v>
      </c>
      <c r="P219" s="706">
        <f t="shared" si="21"/>
        <v>0</v>
      </c>
      <c r="Q219" s="707">
        <f t="shared" si="22"/>
        <v>0</v>
      </c>
      <c r="R219" s="741">
        <f t="shared" si="23"/>
        <v>0</v>
      </c>
    </row>
    <row r="220" spans="1:18" ht="18.5" thickBot="1" x14ac:dyDescent="0.4">
      <c r="A220" s="729">
        <v>214</v>
      </c>
      <c r="B220" s="702">
        <f>+Payroll!B221</f>
        <v>0</v>
      </c>
      <c r="C220" s="703">
        <f>Payroll!AI221</f>
        <v>0</v>
      </c>
      <c r="D220" s="545">
        <f t="shared" si="18"/>
        <v>0</v>
      </c>
      <c r="E220" s="703">
        <f>Payroll!AN221+Payroll!AO221</f>
        <v>0</v>
      </c>
      <c r="F220" s="703">
        <f t="shared" si="19"/>
        <v>0</v>
      </c>
      <c r="G220" s="703">
        <f>Payroll!BE221</f>
        <v>0</v>
      </c>
      <c r="H220" s="703">
        <f>Payroll!BG221</f>
        <v>0</v>
      </c>
      <c r="I220" s="704">
        <f>Payroll!BI221</f>
        <v>0</v>
      </c>
      <c r="J220" s="703">
        <f>Payroll!BL221</f>
        <v>0</v>
      </c>
      <c r="K220" s="703">
        <f>Payroll!BO221</f>
        <v>0</v>
      </c>
      <c r="L220" s="705">
        <f>Payroll!BK221</f>
        <v>0</v>
      </c>
      <c r="M220" s="705">
        <f>Payroll!BJ221</f>
        <v>0</v>
      </c>
      <c r="N220" s="705">
        <f>Payroll!BS221</f>
        <v>0</v>
      </c>
      <c r="O220" s="703">
        <f t="shared" si="20"/>
        <v>0</v>
      </c>
      <c r="P220" s="706">
        <f t="shared" si="21"/>
        <v>0</v>
      </c>
      <c r="Q220" s="707">
        <f t="shared" si="22"/>
        <v>0</v>
      </c>
      <c r="R220" s="741">
        <f t="shared" si="23"/>
        <v>0</v>
      </c>
    </row>
    <row r="221" spans="1:18" ht="18.5" thickBot="1" x14ac:dyDescent="0.4">
      <c r="A221" s="729">
        <v>215</v>
      </c>
      <c r="B221" s="702">
        <f>+Payroll!B222</f>
        <v>0</v>
      </c>
      <c r="C221" s="703">
        <f>Payroll!AI222</f>
        <v>0</v>
      </c>
      <c r="D221" s="545">
        <f t="shared" si="18"/>
        <v>0</v>
      </c>
      <c r="E221" s="703">
        <f>Payroll!AN222+Payroll!AO222</f>
        <v>0</v>
      </c>
      <c r="F221" s="703">
        <f t="shared" si="19"/>
        <v>0</v>
      </c>
      <c r="G221" s="703">
        <f>Payroll!BE222</f>
        <v>0</v>
      </c>
      <c r="H221" s="703">
        <f>Payroll!BG222</f>
        <v>0</v>
      </c>
      <c r="I221" s="704">
        <f>Payroll!BI222</f>
        <v>0</v>
      </c>
      <c r="J221" s="703">
        <f>Payroll!BL222</f>
        <v>0</v>
      </c>
      <c r="K221" s="703">
        <f>Payroll!BO222</f>
        <v>0</v>
      </c>
      <c r="L221" s="705">
        <f>Payroll!BK222</f>
        <v>0</v>
      </c>
      <c r="M221" s="705">
        <f>Payroll!BJ222</f>
        <v>0</v>
      </c>
      <c r="N221" s="705">
        <f>Payroll!BS222</f>
        <v>0</v>
      </c>
      <c r="O221" s="703">
        <f t="shared" si="20"/>
        <v>0</v>
      </c>
      <c r="P221" s="706">
        <f t="shared" si="21"/>
        <v>0</v>
      </c>
      <c r="Q221" s="707">
        <f t="shared" si="22"/>
        <v>0</v>
      </c>
      <c r="R221" s="741">
        <f t="shared" si="23"/>
        <v>0</v>
      </c>
    </row>
    <row r="222" spans="1:18" ht="18.5" thickBot="1" x14ac:dyDescent="0.4">
      <c r="A222" s="729">
        <v>216</v>
      </c>
      <c r="B222" s="702">
        <f>+Payroll!B223</f>
        <v>0</v>
      </c>
      <c r="C222" s="703">
        <f>Payroll!AI223</f>
        <v>0</v>
      </c>
      <c r="D222" s="545">
        <f t="shared" si="18"/>
        <v>0</v>
      </c>
      <c r="E222" s="703">
        <f>Payroll!AN223+Payroll!AO223</f>
        <v>0</v>
      </c>
      <c r="F222" s="703">
        <f t="shared" si="19"/>
        <v>0</v>
      </c>
      <c r="G222" s="703">
        <f>Payroll!BE223</f>
        <v>0</v>
      </c>
      <c r="H222" s="703">
        <f>Payroll!BG223</f>
        <v>0</v>
      </c>
      <c r="I222" s="704">
        <f>Payroll!BI223</f>
        <v>0</v>
      </c>
      <c r="J222" s="703">
        <f>Payroll!BL223</f>
        <v>0</v>
      </c>
      <c r="K222" s="703">
        <f>Payroll!BO223</f>
        <v>0</v>
      </c>
      <c r="L222" s="705">
        <f>Payroll!BK223</f>
        <v>0</v>
      </c>
      <c r="M222" s="705">
        <f>Payroll!BJ223</f>
        <v>0</v>
      </c>
      <c r="N222" s="705">
        <f>Payroll!BS223</f>
        <v>0</v>
      </c>
      <c r="O222" s="703">
        <f t="shared" si="20"/>
        <v>0</v>
      </c>
      <c r="P222" s="706">
        <f t="shared" si="21"/>
        <v>0</v>
      </c>
      <c r="Q222" s="707">
        <f t="shared" si="22"/>
        <v>0</v>
      </c>
      <c r="R222" s="741">
        <f t="shared" si="23"/>
        <v>0</v>
      </c>
    </row>
    <row r="223" spans="1:18" ht="18.5" thickBot="1" x14ac:dyDescent="0.4">
      <c r="A223" s="729">
        <v>217</v>
      </c>
      <c r="B223" s="702">
        <f>+Payroll!B224</f>
        <v>0</v>
      </c>
      <c r="C223" s="703">
        <f>Payroll!AI224</f>
        <v>0</v>
      </c>
      <c r="D223" s="545">
        <f t="shared" si="18"/>
        <v>0</v>
      </c>
      <c r="E223" s="703">
        <f>Payroll!AN224+Payroll!AO224</f>
        <v>0</v>
      </c>
      <c r="F223" s="703">
        <f t="shared" si="19"/>
        <v>0</v>
      </c>
      <c r="G223" s="703">
        <f>Payroll!BE224</f>
        <v>0</v>
      </c>
      <c r="H223" s="703">
        <f>Payroll!BG224</f>
        <v>0</v>
      </c>
      <c r="I223" s="704">
        <f>Payroll!BI224</f>
        <v>0</v>
      </c>
      <c r="J223" s="703">
        <f>Payroll!BL224</f>
        <v>0</v>
      </c>
      <c r="K223" s="703">
        <f>Payroll!BO224</f>
        <v>0</v>
      </c>
      <c r="L223" s="705">
        <f>Payroll!BK224</f>
        <v>0</v>
      </c>
      <c r="M223" s="705">
        <f>Payroll!BJ224</f>
        <v>0</v>
      </c>
      <c r="N223" s="705">
        <f>Payroll!BS224</f>
        <v>0</v>
      </c>
      <c r="O223" s="703">
        <f t="shared" si="20"/>
        <v>0</v>
      </c>
      <c r="P223" s="706">
        <f t="shared" si="21"/>
        <v>0</v>
      </c>
      <c r="Q223" s="707">
        <f t="shared" si="22"/>
        <v>0</v>
      </c>
      <c r="R223" s="741">
        <f t="shared" si="23"/>
        <v>0</v>
      </c>
    </row>
    <row r="224" spans="1:18" ht="18.5" thickBot="1" x14ac:dyDescent="0.4">
      <c r="A224" s="729">
        <v>218</v>
      </c>
      <c r="B224" s="702">
        <f>+Payroll!B225</f>
        <v>0</v>
      </c>
      <c r="C224" s="703">
        <f>Payroll!AI225</f>
        <v>0</v>
      </c>
      <c r="D224" s="545">
        <f t="shared" si="18"/>
        <v>0</v>
      </c>
      <c r="E224" s="703">
        <f>Payroll!AN225+Payroll!AO225</f>
        <v>0</v>
      </c>
      <c r="F224" s="703">
        <f t="shared" si="19"/>
        <v>0</v>
      </c>
      <c r="G224" s="703">
        <f>Payroll!BE225</f>
        <v>0</v>
      </c>
      <c r="H224" s="703">
        <f>Payroll!BG225</f>
        <v>0</v>
      </c>
      <c r="I224" s="704">
        <f>Payroll!BI225</f>
        <v>0</v>
      </c>
      <c r="J224" s="703">
        <f>Payroll!BL225</f>
        <v>0</v>
      </c>
      <c r="K224" s="703">
        <f>Payroll!BO225</f>
        <v>0</v>
      </c>
      <c r="L224" s="705">
        <f>Payroll!BK225</f>
        <v>0</v>
      </c>
      <c r="M224" s="705">
        <f>Payroll!BJ225</f>
        <v>0</v>
      </c>
      <c r="N224" s="705">
        <f>Payroll!BS225</f>
        <v>0</v>
      </c>
      <c r="O224" s="703">
        <f t="shared" si="20"/>
        <v>0</v>
      </c>
      <c r="P224" s="706">
        <f t="shared" si="21"/>
        <v>0</v>
      </c>
      <c r="Q224" s="707">
        <f t="shared" si="22"/>
        <v>0</v>
      </c>
      <c r="R224" s="741">
        <f t="shared" si="23"/>
        <v>0</v>
      </c>
    </row>
    <row r="225" spans="1:18" ht="18.5" thickBot="1" x14ac:dyDescent="0.4">
      <c r="A225" s="729">
        <v>219</v>
      </c>
      <c r="B225" s="702">
        <f>+Payroll!B226</f>
        <v>0</v>
      </c>
      <c r="C225" s="703">
        <f>Payroll!AI226</f>
        <v>0</v>
      </c>
      <c r="D225" s="545">
        <f t="shared" si="18"/>
        <v>0</v>
      </c>
      <c r="E225" s="703">
        <f>Payroll!AN226+Payroll!AO226</f>
        <v>0</v>
      </c>
      <c r="F225" s="703">
        <f t="shared" si="19"/>
        <v>0</v>
      </c>
      <c r="G225" s="703">
        <f>Payroll!BE226</f>
        <v>0</v>
      </c>
      <c r="H225" s="703">
        <f>Payroll!BG226</f>
        <v>0</v>
      </c>
      <c r="I225" s="704">
        <f>Payroll!BI226</f>
        <v>0</v>
      </c>
      <c r="J225" s="703">
        <f>Payroll!BL226</f>
        <v>0</v>
      </c>
      <c r="K225" s="703">
        <f>Payroll!BO226</f>
        <v>0</v>
      </c>
      <c r="L225" s="705">
        <f>Payroll!BK226</f>
        <v>0</v>
      </c>
      <c r="M225" s="705">
        <f>Payroll!BJ226</f>
        <v>0</v>
      </c>
      <c r="N225" s="705">
        <f>Payroll!BS226</f>
        <v>0</v>
      </c>
      <c r="O225" s="703">
        <f t="shared" si="20"/>
        <v>0</v>
      </c>
      <c r="P225" s="706">
        <f t="shared" si="21"/>
        <v>0</v>
      </c>
      <c r="Q225" s="707">
        <f t="shared" si="22"/>
        <v>0</v>
      </c>
      <c r="R225" s="741">
        <f t="shared" si="23"/>
        <v>0</v>
      </c>
    </row>
    <row r="226" spans="1:18" ht="18.5" thickBot="1" x14ac:dyDescent="0.4">
      <c r="A226" s="729">
        <v>220</v>
      </c>
      <c r="B226" s="702">
        <f>+Payroll!B227</f>
        <v>0</v>
      </c>
      <c r="C226" s="703">
        <f>Payroll!AI227</f>
        <v>0</v>
      </c>
      <c r="D226" s="545">
        <f t="shared" si="18"/>
        <v>0</v>
      </c>
      <c r="E226" s="703">
        <f>Payroll!AN227+Payroll!AO227</f>
        <v>0</v>
      </c>
      <c r="F226" s="703">
        <f t="shared" si="19"/>
        <v>0</v>
      </c>
      <c r="G226" s="703">
        <f>Payroll!BE227</f>
        <v>0</v>
      </c>
      <c r="H226" s="703">
        <f>Payroll!BG227</f>
        <v>0</v>
      </c>
      <c r="I226" s="704">
        <f>Payroll!BI227</f>
        <v>0</v>
      </c>
      <c r="J226" s="703">
        <f>Payroll!BL227</f>
        <v>0</v>
      </c>
      <c r="K226" s="703">
        <f>Payroll!BO227</f>
        <v>0</v>
      </c>
      <c r="L226" s="705">
        <f>Payroll!BK227</f>
        <v>0</v>
      </c>
      <c r="M226" s="705">
        <f>Payroll!BJ227</f>
        <v>0</v>
      </c>
      <c r="N226" s="705">
        <f>Payroll!BS227</f>
        <v>0</v>
      </c>
      <c r="O226" s="703">
        <f t="shared" si="20"/>
        <v>0</v>
      </c>
      <c r="P226" s="706">
        <f t="shared" si="21"/>
        <v>0</v>
      </c>
      <c r="Q226" s="707">
        <f t="shared" si="22"/>
        <v>0</v>
      </c>
      <c r="R226" s="741">
        <f t="shared" si="23"/>
        <v>0</v>
      </c>
    </row>
    <row r="227" spans="1:18" ht="18.5" thickBot="1" x14ac:dyDescent="0.4">
      <c r="A227" s="729">
        <v>221</v>
      </c>
      <c r="B227" s="702">
        <f>+Payroll!B228</f>
        <v>0</v>
      </c>
      <c r="C227" s="703">
        <f>Payroll!AI228</f>
        <v>0</v>
      </c>
      <c r="D227" s="545">
        <f t="shared" si="18"/>
        <v>0</v>
      </c>
      <c r="E227" s="703">
        <f>Payroll!AN228+Payroll!AO228</f>
        <v>0</v>
      </c>
      <c r="F227" s="703">
        <f t="shared" si="19"/>
        <v>0</v>
      </c>
      <c r="G227" s="703">
        <f>Payroll!BE228</f>
        <v>0</v>
      </c>
      <c r="H227" s="703">
        <f>Payroll!BG228</f>
        <v>0</v>
      </c>
      <c r="I227" s="704">
        <f>Payroll!BI228</f>
        <v>0</v>
      </c>
      <c r="J227" s="703">
        <f>Payroll!BL228</f>
        <v>0</v>
      </c>
      <c r="K227" s="703">
        <f>Payroll!BO228</f>
        <v>0</v>
      </c>
      <c r="L227" s="705">
        <f>Payroll!BK228</f>
        <v>0</v>
      </c>
      <c r="M227" s="705">
        <f>Payroll!BJ228</f>
        <v>0</v>
      </c>
      <c r="N227" s="705">
        <f>Payroll!BS228</f>
        <v>0</v>
      </c>
      <c r="O227" s="703">
        <f t="shared" si="20"/>
        <v>0</v>
      </c>
      <c r="P227" s="706">
        <f t="shared" si="21"/>
        <v>0</v>
      </c>
      <c r="Q227" s="707">
        <f t="shared" si="22"/>
        <v>0</v>
      </c>
      <c r="R227" s="741">
        <f t="shared" si="23"/>
        <v>0</v>
      </c>
    </row>
    <row r="228" spans="1:18" ht="18.5" thickBot="1" x14ac:dyDescent="0.4">
      <c r="A228" s="729">
        <v>222</v>
      </c>
      <c r="B228" s="702">
        <f>+Payroll!B229</f>
        <v>0</v>
      </c>
      <c r="C228" s="703">
        <f>Payroll!AI229</f>
        <v>0</v>
      </c>
      <c r="D228" s="545">
        <f t="shared" si="18"/>
        <v>0</v>
      </c>
      <c r="E228" s="703">
        <f>Payroll!AN229+Payroll!AO229</f>
        <v>0</v>
      </c>
      <c r="F228" s="703">
        <f t="shared" si="19"/>
        <v>0</v>
      </c>
      <c r="G228" s="703">
        <f>Payroll!BE229</f>
        <v>0</v>
      </c>
      <c r="H228" s="703">
        <f>Payroll!BG229</f>
        <v>0</v>
      </c>
      <c r="I228" s="704">
        <f>Payroll!BI229</f>
        <v>0</v>
      </c>
      <c r="J228" s="703">
        <f>Payroll!BL229</f>
        <v>0</v>
      </c>
      <c r="K228" s="703">
        <f>Payroll!BO229</f>
        <v>0</v>
      </c>
      <c r="L228" s="705">
        <f>Payroll!BK229</f>
        <v>0</v>
      </c>
      <c r="M228" s="705">
        <f>Payroll!BJ229</f>
        <v>0</v>
      </c>
      <c r="N228" s="705">
        <f>Payroll!BS229</f>
        <v>0</v>
      </c>
      <c r="O228" s="703">
        <f t="shared" si="20"/>
        <v>0</v>
      </c>
      <c r="P228" s="706">
        <f t="shared" si="21"/>
        <v>0</v>
      </c>
      <c r="Q228" s="707">
        <f t="shared" si="22"/>
        <v>0</v>
      </c>
      <c r="R228" s="741">
        <f t="shared" si="23"/>
        <v>0</v>
      </c>
    </row>
    <row r="229" spans="1:18" ht="18.5" thickBot="1" x14ac:dyDescent="0.4">
      <c r="A229" s="729">
        <v>223</v>
      </c>
      <c r="B229" s="702">
        <f>+Payroll!B230</f>
        <v>0</v>
      </c>
      <c r="C229" s="703">
        <f>Payroll!AI230</f>
        <v>0</v>
      </c>
      <c r="D229" s="545">
        <f t="shared" si="18"/>
        <v>0</v>
      </c>
      <c r="E229" s="703">
        <f>Payroll!AN230+Payroll!AO230</f>
        <v>0</v>
      </c>
      <c r="F229" s="703">
        <f t="shared" si="19"/>
        <v>0</v>
      </c>
      <c r="G229" s="703">
        <f>Payroll!BE230</f>
        <v>0</v>
      </c>
      <c r="H229" s="703">
        <f>Payroll!BG230</f>
        <v>0</v>
      </c>
      <c r="I229" s="704">
        <f>Payroll!BI230</f>
        <v>0</v>
      </c>
      <c r="J229" s="703">
        <f>Payroll!BL230</f>
        <v>0</v>
      </c>
      <c r="K229" s="703">
        <f>Payroll!BO230</f>
        <v>0</v>
      </c>
      <c r="L229" s="705">
        <f>Payroll!BK230</f>
        <v>0</v>
      </c>
      <c r="M229" s="705">
        <f>Payroll!BJ230</f>
        <v>0</v>
      </c>
      <c r="N229" s="705">
        <f>Payroll!BS230</f>
        <v>0</v>
      </c>
      <c r="O229" s="703">
        <f t="shared" si="20"/>
        <v>0</v>
      </c>
      <c r="P229" s="706">
        <f t="shared" si="21"/>
        <v>0</v>
      </c>
      <c r="Q229" s="707">
        <f t="shared" si="22"/>
        <v>0</v>
      </c>
      <c r="R229" s="741">
        <f t="shared" si="23"/>
        <v>0</v>
      </c>
    </row>
    <row r="230" spans="1:18" ht="18.5" thickBot="1" x14ac:dyDescent="0.4">
      <c r="A230" s="729">
        <v>224</v>
      </c>
      <c r="B230" s="702">
        <f>+Payroll!B231</f>
        <v>0</v>
      </c>
      <c r="C230" s="703">
        <f>Payroll!AI231</f>
        <v>0</v>
      </c>
      <c r="D230" s="545">
        <f t="shared" si="18"/>
        <v>0</v>
      </c>
      <c r="E230" s="703">
        <f>Payroll!AN231+Payroll!AO231</f>
        <v>0</v>
      </c>
      <c r="F230" s="703">
        <f t="shared" si="19"/>
        <v>0</v>
      </c>
      <c r="G230" s="703">
        <f>Payroll!BE231</f>
        <v>0</v>
      </c>
      <c r="H230" s="703">
        <f>Payroll!BG231</f>
        <v>0</v>
      </c>
      <c r="I230" s="704">
        <f>Payroll!BI231</f>
        <v>0</v>
      </c>
      <c r="J230" s="703">
        <f>Payroll!BL231</f>
        <v>0</v>
      </c>
      <c r="K230" s="703">
        <f>Payroll!BO231</f>
        <v>0</v>
      </c>
      <c r="L230" s="705">
        <f>Payroll!BK231</f>
        <v>0</v>
      </c>
      <c r="M230" s="705">
        <f>Payroll!BJ231</f>
        <v>0</v>
      </c>
      <c r="N230" s="705">
        <f>Payroll!BS231</f>
        <v>0</v>
      </c>
      <c r="O230" s="703">
        <f t="shared" si="20"/>
        <v>0</v>
      </c>
      <c r="P230" s="706">
        <f t="shared" si="21"/>
        <v>0</v>
      </c>
      <c r="Q230" s="707">
        <f t="shared" si="22"/>
        <v>0</v>
      </c>
      <c r="R230" s="741">
        <f t="shared" si="23"/>
        <v>0</v>
      </c>
    </row>
    <row r="231" spans="1:18" ht="18.5" thickBot="1" x14ac:dyDescent="0.4">
      <c r="A231" s="729">
        <v>225</v>
      </c>
      <c r="B231" s="702">
        <f>+Payroll!B232</f>
        <v>0</v>
      </c>
      <c r="C231" s="703">
        <f>Payroll!AI232</f>
        <v>0</v>
      </c>
      <c r="D231" s="545">
        <f t="shared" si="18"/>
        <v>0</v>
      </c>
      <c r="E231" s="703">
        <f>Payroll!AN232+Payroll!AO232</f>
        <v>0</v>
      </c>
      <c r="F231" s="703">
        <f t="shared" si="19"/>
        <v>0</v>
      </c>
      <c r="G231" s="703">
        <f>Payroll!BE232</f>
        <v>0</v>
      </c>
      <c r="H231" s="703">
        <f>Payroll!BG232</f>
        <v>0</v>
      </c>
      <c r="I231" s="704">
        <f>Payroll!BI232</f>
        <v>0</v>
      </c>
      <c r="J231" s="703">
        <f>Payroll!BL232</f>
        <v>0</v>
      </c>
      <c r="K231" s="703">
        <f>Payroll!BO232</f>
        <v>0</v>
      </c>
      <c r="L231" s="705">
        <f>Payroll!BK232</f>
        <v>0</v>
      </c>
      <c r="M231" s="705">
        <f>Payroll!BJ232</f>
        <v>0</v>
      </c>
      <c r="N231" s="705">
        <f>Payroll!BS232</f>
        <v>0</v>
      </c>
      <c r="O231" s="703">
        <f t="shared" si="20"/>
        <v>0</v>
      </c>
      <c r="P231" s="706">
        <f t="shared" si="21"/>
        <v>0</v>
      </c>
      <c r="Q231" s="707">
        <f t="shared" si="22"/>
        <v>0</v>
      </c>
      <c r="R231" s="741">
        <f t="shared" si="23"/>
        <v>0</v>
      </c>
    </row>
    <row r="232" spans="1:18" ht="18.5" thickBot="1" x14ac:dyDescent="0.4">
      <c r="A232" s="729">
        <v>226</v>
      </c>
      <c r="B232" s="702">
        <f>+Payroll!B233</f>
        <v>0</v>
      </c>
      <c r="C232" s="703">
        <f>Payroll!AI233</f>
        <v>0</v>
      </c>
      <c r="D232" s="545">
        <f t="shared" si="18"/>
        <v>0</v>
      </c>
      <c r="E232" s="703">
        <f>Payroll!AN233+Payroll!AO233</f>
        <v>0</v>
      </c>
      <c r="F232" s="703">
        <f t="shared" si="19"/>
        <v>0</v>
      </c>
      <c r="G232" s="703">
        <f>Payroll!BE233</f>
        <v>0</v>
      </c>
      <c r="H232" s="703">
        <f>Payroll!BG233</f>
        <v>0</v>
      </c>
      <c r="I232" s="704">
        <f>Payroll!BI233</f>
        <v>0</v>
      </c>
      <c r="J232" s="703">
        <f>Payroll!BL233</f>
        <v>0</v>
      </c>
      <c r="K232" s="703">
        <f>Payroll!BO233</f>
        <v>0</v>
      </c>
      <c r="L232" s="705">
        <f>Payroll!BK233</f>
        <v>0</v>
      </c>
      <c r="M232" s="705">
        <f>Payroll!BJ233</f>
        <v>0</v>
      </c>
      <c r="N232" s="705">
        <f>Payroll!BS233</f>
        <v>0</v>
      </c>
      <c r="O232" s="703">
        <f t="shared" si="20"/>
        <v>0</v>
      </c>
      <c r="P232" s="706">
        <f t="shared" si="21"/>
        <v>0</v>
      </c>
      <c r="Q232" s="707">
        <f t="shared" si="22"/>
        <v>0</v>
      </c>
      <c r="R232" s="741">
        <f t="shared" si="23"/>
        <v>0</v>
      </c>
    </row>
    <row r="233" spans="1:18" ht="18.5" thickBot="1" x14ac:dyDescent="0.4">
      <c r="A233" s="729">
        <v>227</v>
      </c>
      <c r="B233" s="702">
        <f>+Payroll!B234</f>
        <v>0</v>
      </c>
      <c r="C233" s="703">
        <f>Payroll!AI234</f>
        <v>0</v>
      </c>
      <c r="D233" s="545">
        <f t="shared" si="18"/>
        <v>0</v>
      </c>
      <c r="E233" s="703">
        <f>Payroll!AN234+Payroll!AO234</f>
        <v>0</v>
      </c>
      <c r="F233" s="703">
        <f t="shared" si="19"/>
        <v>0</v>
      </c>
      <c r="G233" s="703">
        <f>Payroll!BE234</f>
        <v>0</v>
      </c>
      <c r="H233" s="703">
        <f>Payroll!BG234</f>
        <v>0</v>
      </c>
      <c r="I233" s="704">
        <f>Payroll!BI234</f>
        <v>0</v>
      </c>
      <c r="J233" s="703">
        <f>Payroll!BL234</f>
        <v>0</v>
      </c>
      <c r="K233" s="703">
        <f>Payroll!BO234</f>
        <v>0</v>
      </c>
      <c r="L233" s="705">
        <f>Payroll!BK234</f>
        <v>0</v>
      </c>
      <c r="M233" s="705">
        <f>Payroll!BJ234</f>
        <v>0</v>
      </c>
      <c r="N233" s="705">
        <f>Payroll!BS234</f>
        <v>0</v>
      </c>
      <c r="O233" s="703">
        <f t="shared" si="20"/>
        <v>0</v>
      </c>
      <c r="P233" s="706">
        <f t="shared" si="21"/>
        <v>0</v>
      </c>
      <c r="Q233" s="707">
        <f t="shared" si="22"/>
        <v>0</v>
      </c>
      <c r="R233" s="741">
        <f t="shared" si="23"/>
        <v>0</v>
      </c>
    </row>
    <row r="234" spans="1:18" ht="18.5" thickBot="1" x14ac:dyDescent="0.4">
      <c r="A234" s="729"/>
      <c r="B234" s="702">
        <f>+Payroll!B235</f>
        <v>0</v>
      </c>
      <c r="C234" s="703">
        <f>Payroll!AI235</f>
        <v>0</v>
      </c>
      <c r="D234" s="545">
        <f t="shared" si="18"/>
        <v>0</v>
      </c>
      <c r="E234" s="703">
        <f>Payroll!AN235+Payroll!AO235</f>
        <v>0</v>
      </c>
      <c r="F234" s="703">
        <f t="shared" si="19"/>
        <v>0</v>
      </c>
      <c r="G234" s="703">
        <f>Payroll!BE235</f>
        <v>0</v>
      </c>
      <c r="H234" s="703">
        <f>Payroll!BG235</f>
        <v>0</v>
      </c>
      <c r="I234" s="704">
        <f>Payroll!BI235</f>
        <v>0</v>
      </c>
      <c r="J234" s="703">
        <f>Payroll!BL235</f>
        <v>0</v>
      </c>
      <c r="K234" s="703">
        <f>Payroll!BO235</f>
        <v>0</v>
      </c>
      <c r="L234" s="705">
        <f>Payroll!BK235</f>
        <v>0</v>
      </c>
      <c r="M234" s="705">
        <f>Payroll!BJ235</f>
        <v>0</v>
      </c>
      <c r="N234" s="705">
        <f>Payroll!BS235</f>
        <v>0</v>
      </c>
      <c r="O234" s="703">
        <f t="shared" si="20"/>
        <v>0</v>
      </c>
      <c r="P234" s="706">
        <f t="shared" si="21"/>
        <v>0</v>
      </c>
      <c r="Q234" s="707">
        <f t="shared" si="22"/>
        <v>0</v>
      </c>
      <c r="R234" s="741">
        <f t="shared" si="23"/>
        <v>0</v>
      </c>
    </row>
    <row r="235" spans="1:18" ht="18.5" thickBot="1" x14ac:dyDescent="0.4">
      <c r="B235" s="702">
        <f>+Payroll!B19</f>
        <v>0</v>
      </c>
      <c r="C235" s="703">
        <f>Payroll!AI19</f>
        <v>0</v>
      </c>
      <c r="D235" s="545">
        <f t="shared" si="18"/>
        <v>0</v>
      </c>
      <c r="E235" s="703">
        <f>Payroll!AN236+Payroll!AO236</f>
        <v>0</v>
      </c>
      <c r="F235" s="703">
        <f t="shared" si="19"/>
        <v>0</v>
      </c>
      <c r="G235" s="703">
        <f>Payroll!BE236</f>
        <v>0</v>
      </c>
      <c r="H235" s="703">
        <f>Payroll!BG236</f>
        <v>0</v>
      </c>
      <c r="I235" s="704">
        <f>Payroll!BI236</f>
        <v>0</v>
      </c>
      <c r="J235" s="703">
        <f>Payroll!BL236</f>
        <v>0</v>
      </c>
      <c r="K235" s="703">
        <f>Payroll!BO236</f>
        <v>0</v>
      </c>
      <c r="L235" s="705">
        <f>Payroll!BK236</f>
        <v>0</v>
      </c>
      <c r="M235" s="705">
        <f>Payroll!BJ236</f>
        <v>0</v>
      </c>
      <c r="N235" s="705">
        <f>Payroll!BS236</f>
        <v>0</v>
      </c>
      <c r="O235" s="703">
        <f t="shared" si="20"/>
        <v>0</v>
      </c>
      <c r="P235" s="706">
        <f t="shared" si="21"/>
        <v>0</v>
      </c>
      <c r="Q235" s="707">
        <f t="shared" si="22"/>
        <v>0</v>
      </c>
      <c r="R235" s="741">
        <f t="shared" si="23"/>
        <v>0</v>
      </c>
    </row>
    <row r="236" spans="1:18" s="450" customFormat="1" ht="18" thickBot="1" x14ac:dyDescent="0.4">
      <c r="B236" s="894" t="s">
        <v>167</v>
      </c>
      <c r="C236" s="895"/>
      <c r="D236" s="708">
        <f>SUM(D7:D235)</f>
        <v>0</v>
      </c>
      <c r="E236" s="708">
        <f t="shared" ref="E236:Q236" si="24">SUM(E7:E235)</f>
        <v>0</v>
      </c>
      <c r="F236" s="708">
        <f t="shared" si="24"/>
        <v>0</v>
      </c>
      <c r="G236" s="708">
        <f t="shared" si="24"/>
        <v>0</v>
      </c>
      <c r="H236" s="708">
        <f t="shared" si="24"/>
        <v>0</v>
      </c>
      <c r="I236" s="708">
        <f t="shared" si="24"/>
        <v>0</v>
      </c>
      <c r="J236" s="708">
        <f t="shared" si="24"/>
        <v>0</v>
      </c>
      <c r="K236" s="708">
        <f t="shared" si="24"/>
        <v>0</v>
      </c>
      <c r="L236" s="708">
        <f t="shared" si="24"/>
        <v>0</v>
      </c>
      <c r="M236" s="708">
        <f t="shared" si="24"/>
        <v>0</v>
      </c>
      <c r="N236" s="708">
        <f t="shared" si="24"/>
        <v>0</v>
      </c>
      <c r="O236" s="708">
        <f t="shared" si="24"/>
        <v>0</v>
      </c>
      <c r="P236" s="708">
        <f t="shared" si="24"/>
        <v>0</v>
      </c>
      <c r="Q236" s="708">
        <f t="shared" si="24"/>
        <v>0</v>
      </c>
      <c r="R236" s="709">
        <f>SUM(R7:R235)</f>
        <v>0</v>
      </c>
    </row>
    <row r="237" spans="1:18" ht="18.5" thickBot="1" x14ac:dyDescent="0.4">
      <c r="B237" s="413"/>
      <c r="C237" s="694"/>
      <c r="D237" s="694"/>
      <c r="E237" s="694"/>
      <c r="F237" s="694"/>
      <c r="G237" s="694"/>
      <c r="H237" s="694"/>
      <c r="I237" s="694"/>
      <c r="J237" s="694"/>
      <c r="K237" s="710"/>
      <c r="L237" s="710"/>
      <c r="M237" s="694"/>
      <c r="N237" s="694"/>
      <c r="O237" s="710"/>
      <c r="P237" s="694"/>
      <c r="Q237" s="694"/>
      <c r="R237" s="694"/>
    </row>
    <row r="238" spans="1:18" ht="18.5" thickBot="1" x14ac:dyDescent="0.4">
      <c r="B238" s="694"/>
      <c r="C238" s="711">
        <f>SUM(C7:C235)</f>
        <v>0</v>
      </c>
      <c r="D238" s="694"/>
      <c r="E238" s="694"/>
      <c r="F238" s="694"/>
      <c r="G238" s="694"/>
      <c r="H238" s="694"/>
      <c r="I238" s="694"/>
      <c r="J238" s="694"/>
      <c r="K238" s="694"/>
      <c r="L238" s="694"/>
      <c r="M238" s="694"/>
      <c r="N238" s="694"/>
      <c r="O238" s="694"/>
      <c r="P238" s="694"/>
      <c r="Q238" s="694"/>
      <c r="R238" s="694"/>
    </row>
    <row r="239" spans="1:18" ht="18.5" thickBot="1" x14ac:dyDescent="0.4">
      <c r="B239" s="694"/>
      <c r="C239" s="694"/>
      <c r="D239" s="694"/>
      <c r="E239" s="694"/>
      <c r="F239" s="694"/>
      <c r="G239" s="694"/>
      <c r="H239" s="694"/>
      <c r="I239" s="694"/>
      <c r="J239" s="694"/>
      <c r="K239" s="694"/>
      <c r="L239" s="694"/>
      <c r="M239" s="694"/>
      <c r="N239" s="694"/>
      <c r="O239" s="694"/>
      <c r="P239" s="694"/>
      <c r="Q239" s="694"/>
      <c r="R239" s="712"/>
    </row>
    <row r="240" spans="1:18" ht="18" x14ac:dyDescent="0.35">
      <c r="B240" s="694"/>
      <c r="C240" s="882" t="s">
        <v>256</v>
      </c>
      <c r="D240" s="883"/>
      <c r="E240" s="883"/>
      <c r="F240" s="884"/>
      <c r="G240" s="694"/>
      <c r="H240" s="694"/>
      <c r="I240" s="694"/>
      <c r="J240" s="694"/>
      <c r="K240" s="713"/>
      <c r="L240" s="713"/>
      <c r="M240" s="694"/>
      <c r="N240" s="694"/>
      <c r="O240" s="694"/>
      <c r="P240" s="694"/>
      <c r="Q240" s="694"/>
      <c r="R240" s="694"/>
    </row>
    <row r="241" spans="2:18" ht="18" x14ac:dyDescent="0.35">
      <c r="B241" s="694"/>
      <c r="C241" s="714"/>
      <c r="D241" s="715" t="s">
        <v>20</v>
      </c>
      <c r="E241" s="715" t="s">
        <v>1</v>
      </c>
      <c r="F241" s="716" t="s">
        <v>191</v>
      </c>
      <c r="G241" s="694"/>
      <c r="H241" s="694"/>
      <c r="I241" s="694"/>
      <c r="J241" s="694"/>
      <c r="K241" s="713"/>
      <c r="L241" s="713"/>
      <c r="M241" s="694"/>
      <c r="N241" s="694"/>
      <c r="O241" s="694"/>
      <c r="P241" s="694"/>
      <c r="Q241" s="710"/>
      <c r="R241" s="694"/>
    </row>
    <row r="242" spans="2:18" ht="18" x14ac:dyDescent="0.35">
      <c r="B242" s="694"/>
      <c r="C242" s="717" t="s">
        <v>218</v>
      </c>
      <c r="D242" s="703">
        <f>E236</f>
        <v>0</v>
      </c>
      <c r="E242" s="703">
        <f>D236</f>
        <v>0</v>
      </c>
      <c r="F242" s="718">
        <f>D242+E242</f>
        <v>0</v>
      </c>
      <c r="G242" s="694"/>
      <c r="H242" s="694"/>
      <c r="I242" s="694"/>
      <c r="J242" s="694"/>
      <c r="K242" s="694"/>
      <c r="L242" s="694"/>
      <c r="M242" s="694"/>
      <c r="N242" s="694"/>
      <c r="O242" s="694"/>
      <c r="P242" s="694"/>
      <c r="Q242" s="694"/>
      <c r="R242" s="694"/>
    </row>
    <row r="243" spans="2:18" ht="18" x14ac:dyDescent="0.35">
      <c r="B243" s="694"/>
      <c r="C243" s="717" t="s">
        <v>35</v>
      </c>
      <c r="D243" s="703"/>
      <c r="E243" s="703">
        <f>G236</f>
        <v>0</v>
      </c>
      <c r="F243" s="718">
        <f>D243+E243</f>
        <v>0</v>
      </c>
      <c r="G243" s="694"/>
      <c r="H243" s="694"/>
      <c r="I243" s="694"/>
      <c r="J243" s="694"/>
      <c r="K243" s="710"/>
      <c r="L243" s="710"/>
      <c r="M243" s="710"/>
      <c r="N243" s="710"/>
      <c r="O243" s="694"/>
      <c r="P243" s="694"/>
      <c r="Q243" s="694"/>
      <c r="R243" s="694"/>
    </row>
    <row r="244" spans="2:18" ht="18" x14ac:dyDescent="0.35">
      <c r="B244" s="694"/>
      <c r="C244" s="717" t="s">
        <v>183</v>
      </c>
      <c r="D244" s="703"/>
      <c r="E244" s="703">
        <f>H236</f>
        <v>0</v>
      </c>
      <c r="F244" s="718">
        <f>D244+E244</f>
        <v>0</v>
      </c>
      <c r="G244" s="694"/>
      <c r="H244" s="694"/>
      <c r="I244" s="694"/>
      <c r="J244" s="694"/>
      <c r="K244" s="710"/>
      <c r="L244" s="710"/>
      <c r="M244" s="694"/>
      <c r="N244" s="694"/>
      <c r="O244" s="694"/>
      <c r="P244" s="694"/>
      <c r="Q244" s="694"/>
      <c r="R244" s="694"/>
    </row>
    <row r="245" spans="2:18" ht="18.5" thickBot="1" x14ac:dyDescent="0.4">
      <c r="B245" s="694"/>
      <c r="C245" s="719" t="s">
        <v>225</v>
      </c>
      <c r="D245" s="720">
        <f>Q236</f>
        <v>0</v>
      </c>
      <c r="E245" s="720">
        <f>P236</f>
        <v>0</v>
      </c>
      <c r="F245" s="721">
        <f>D245+E245</f>
        <v>0</v>
      </c>
      <c r="G245" s="694"/>
      <c r="H245" s="694"/>
      <c r="I245" s="694"/>
      <c r="J245" s="694"/>
      <c r="K245" s="694"/>
      <c r="L245" s="694"/>
      <c r="M245" s="694"/>
      <c r="N245" s="694"/>
      <c r="O245" s="694"/>
      <c r="P245" s="694"/>
      <c r="Q245" s="694"/>
      <c r="R245" s="694"/>
    </row>
    <row r="246" spans="2:18" ht="18.5" thickBot="1" x14ac:dyDescent="0.4">
      <c r="B246" s="694"/>
      <c r="C246" s="722" t="s">
        <v>192</v>
      </c>
      <c r="D246" s="723">
        <f>SUM(D242:D245)</f>
        <v>0</v>
      </c>
      <c r="E246" s="723">
        <f>SUM(E242:E245)</f>
        <v>0</v>
      </c>
      <c r="F246" s="724">
        <f>SUM(F242:F245)</f>
        <v>0</v>
      </c>
      <c r="G246" s="694"/>
      <c r="H246" s="694"/>
      <c r="I246" s="694"/>
      <c r="J246" s="694"/>
      <c r="K246" s="694"/>
      <c r="L246" s="694"/>
      <c r="M246" s="694"/>
      <c r="N246" s="694"/>
      <c r="O246" s="694"/>
      <c r="P246" s="694"/>
      <c r="Q246" s="694"/>
      <c r="R246" s="694"/>
    </row>
    <row r="247" spans="2:18" ht="18" x14ac:dyDescent="0.35">
      <c r="B247" s="694"/>
      <c r="C247" s="694"/>
      <c r="D247" s="694"/>
      <c r="E247" s="694"/>
      <c r="F247" s="694"/>
      <c r="G247" s="694"/>
      <c r="H247" s="694"/>
      <c r="I247" s="694"/>
      <c r="J247" s="694"/>
      <c r="K247" s="694"/>
      <c r="L247" s="694"/>
      <c r="M247" s="694"/>
      <c r="N247" s="694"/>
      <c r="O247" s="694"/>
      <c r="P247" s="694"/>
      <c r="Q247" s="694"/>
      <c r="R247" s="694"/>
    </row>
    <row r="248" spans="2:18" ht="14.25" customHeight="1" x14ac:dyDescent="0.35">
      <c r="B248" s="694"/>
      <c r="C248" s="694"/>
      <c r="D248" s="694"/>
      <c r="E248" s="694"/>
      <c r="F248" s="694"/>
      <c r="G248" s="694"/>
      <c r="H248" s="694"/>
      <c r="I248" s="694"/>
      <c r="J248" s="694"/>
      <c r="K248" s="713"/>
      <c r="L248" s="713"/>
      <c r="M248" s="694"/>
      <c r="N248" s="694"/>
      <c r="O248" s="694"/>
      <c r="P248" s="694"/>
      <c r="Q248" s="694"/>
      <c r="R248" s="694"/>
    </row>
    <row r="249" spans="2:18" ht="18" x14ac:dyDescent="0.35">
      <c r="B249" s="694"/>
      <c r="C249" s="694"/>
      <c r="D249" s="694"/>
      <c r="E249" s="694"/>
      <c r="F249" s="694"/>
      <c r="G249" s="694"/>
      <c r="H249" s="694"/>
      <c r="I249" s="694"/>
      <c r="J249" s="694"/>
      <c r="K249" s="713"/>
      <c r="L249" s="713"/>
      <c r="M249" s="694"/>
      <c r="N249" s="694"/>
      <c r="O249" s="694"/>
      <c r="P249" s="694"/>
      <c r="Q249" s="694"/>
      <c r="R249" s="694"/>
    </row>
    <row r="250" spans="2:18" ht="18" x14ac:dyDescent="0.35">
      <c r="B250" s="694"/>
      <c r="C250" s="694"/>
      <c r="D250" s="694"/>
      <c r="E250" s="694"/>
      <c r="F250" s="694"/>
      <c r="G250" s="694"/>
      <c r="H250" s="694"/>
      <c r="I250" s="694"/>
      <c r="J250" s="694"/>
      <c r="K250" s="725"/>
      <c r="L250" s="725"/>
      <c r="M250" s="694"/>
      <c r="N250" s="694"/>
      <c r="O250" s="694"/>
      <c r="P250" s="694"/>
      <c r="Q250" s="694"/>
      <c r="R250" s="694"/>
    </row>
    <row r="251" spans="2:18" ht="18" x14ac:dyDescent="0.35">
      <c r="B251" s="694"/>
      <c r="C251" s="694"/>
      <c r="D251" s="694"/>
      <c r="E251" s="694"/>
      <c r="F251" s="694"/>
      <c r="G251" s="694"/>
      <c r="H251" s="694"/>
      <c r="I251" s="694"/>
      <c r="J251" s="694"/>
      <c r="K251" s="694"/>
      <c r="L251" s="694"/>
      <c r="M251" s="694"/>
      <c r="N251" s="694"/>
      <c r="O251" s="694"/>
      <c r="P251" s="694"/>
      <c r="Q251" s="694"/>
      <c r="R251" s="694"/>
    </row>
    <row r="290" spans="1:1" x14ac:dyDescent="0.35">
      <c r="A290" s="729"/>
    </row>
  </sheetData>
  <mergeCells count="13">
    <mergeCell ref="C3:K3"/>
    <mergeCell ref="O5:O6"/>
    <mergeCell ref="R5:R6"/>
    <mergeCell ref="C240:F240"/>
    <mergeCell ref="B5:B6"/>
    <mergeCell ref="C5:C6"/>
    <mergeCell ref="D5:E5"/>
    <mergeCell ref="F5:F6"/>
    <mergeCell ref="G5:G6"/>
    <mergeCell ref="I5:M5"/>
    <mergeCell ref="P5:Q5"/>
    <mergeCell ref="B236:C236"/>
    <mergeCell ref="N5:N6"/>
  </mergeCells>
  <pageMargins left="0.70866141732283472" right="0.70866141732283472" top="0.74803149606299213" bottom="0.74803149606299213" header="0.31496062992125984" footer="0.31496062992125984"/>
  <pageSetup paperSize="9" scale="40" fitToHeight="0" orientation="landscape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193</vt:i4>
      </vt:variant>
    </vt:vector>
  </HeadingPairs>
  <TitlesOfParts>
    <vt:vector size="193" baseType="lpstr">
      <vt:lpstr>Positionnement</vt:lpstr>
      <vt:lpstr>Grille rémunération (ok)</vt:lpstr>
      <vt:lpstr>Coûts salariaux actuels (ok)</vt:lpstr>
      <vt:lpstr>Coûts salariaux</vt:lpstr>
      <vt:lpstr>économie</vt:lpstr>
      <vt:lpstr>Payroll</vt:lpstr>
      <vt:lpstr>1</vt:lpstr>
      <vt:lpstr>2</vt:lpstr>
      <vt:lpstr>3</vt:lpstr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Sheet14</vt:lpstr>
      <vt:lpstr>Sheet15</vt:lpstr>
      <vt:lpstr>Sheet16</vt:lpstr>
      <vt:lpstr>Sheet17</vt:lpstr>
      <vt:lpstr>Sheet18</vt:lpstr>
      <vt:lpstr>Sheet19</vt:lpstr>
      <vt:lpstr>Sheet20</vt:lpstr>
      <vt:lpstr>Sheet21</vt:lpstr>
      <vt:lpstr>Sheet22</vt:lpstr>
      <vt:lpstr>Sheet23</vt:lpstr>
      <vt:lpstr>Sheet24</vt:lpstr>
      <vt:lpstr>Sheet25</vt:lpstr>
      <vt:lpstr>Sheet26</vt:lpstr>
      <vt:lpstr>Sheet27</vt:lpstr>
      <vt:lpstr>Sheet28</vt:lpstr>
      <vt:lpstr>Sheet29</vt:lpstr>
      <vt:lpstr>Sheet30</vt:lpstr>
      <vt:lpstr>Sheet31</vt:lpstr>
      <vt:lpstr>Sheet32</vt:lpstr>
      <vt:lpstr>Sheet33</vt:lpstr>
      <vt:lpstr>Sheet34</vt:lpstr>
      <vt:lpstr>Sheet35</vt:lpstr>
      <vt:lpstr>Sheet36</vt:lpstr>
      <vt:lpstr>Sheet37</vt:lpstr>
      <vt:lpstr>Sheet38</vt:lpstr>
      <vt:lpstr>Sheet39</vt:lpstr>
      <vt:lpstr>Sheet40</vt:lpstr>
      <vt:lpstr>Sheet41</vt:lpstr>
      <vt:lpstr>Sheet42</vt:lpstr>
      <vt:lpstr>Sheet43</vt:lpstr>
      <vt:lpstr>Sheet44</vt:lpstr>
      <vt:lpstr>Sheet45</vt:lpstr>
      <vt:lpstr>Sheet46</vt:lpstr>
      <vt:lpstr>Sheet47</vt:lpstr>
      <vt:lpstr>Sheet48</vt:lpstr>
      <vt:lpstr>Sheet49</vt:lpstr>
      <vt:lpstr>Sheet50</vt:lpstr>
      <vt:lpstr>Sheet51</vt:lpstr>
      <vt:lpstr>Sheet52</vt:lpstr>
      <vt:lpstr>Sheet53</vt:lpstr>
      <vt:lpstr>Sheet54</vt:lpstr>
      <vt:lpstr>Sheet55</vt:lpstr>
      <vt:lpstr>Sheet56</vt:lpstr>
      <vt:lpstr>Sheet57</vt:lpstr>
      <vt:lpstr>Sheet58</vt:lpstr>
      <vt:lpstr>Sheet59</vt:lpstr>
      <vt:lpstr>Sheet60</vt:lpstr>
      <vt:lpstr>Sheet61</vt:lpstr>
      <vt:lpstr>Sheet62</vt:lpstr>
      <vt:lpstr>Sheet63</vt:lpstr>
      <vt:lpstr>Sheet64</vt:lpstr>
      <vt:lpstr>Sheet65</vt:lpstr>
      <vt:lpstr>Sheet66</vt:lpstr>
      <vt:lpstr>Sheet67</vt:lpstr>
      <vt:lpstr>Sheet68</vt:lpstr>
      <vt:lpstr>Sheet69</vt:lpstr>
      <vt:lpstr>Sheet70</vt:lpstr>
      <vt:lpstr>Sheet71</vt:lpstr>
      <vt:lpstr>Sheet72</vt:lpstr>
      <vt:lpstr>Sheet73</vt:lpstr>
      <vt:lpstr>Sheet74</vt:lpstr>
      <vt:lpstr>Sheet75</vt:lpstr>
      <vt:lpstr>Sheet76</vt:lpstr>
      <vt:lpstr>Sheet77</vt:lpstr>
      <vt:lpstr>Sheet78</vt:lpstr>
      <vt:lpstr>Sheet79</vt:lpstr>
      <vt:lpstr>Sheet80</vt:lpstr>
      <vt:lpstr>Sheet81</vt:lpstr>
      <vt:lpstr>Sheet82</vt:lpstr>
      <vt:lpstr>Sheet83</vt:lpstr>
      <vt:lpstr>Sheet84</vt:lpstr>
      <vt:lpstr>Sheet85</vt:lpstr>
      <vt:lpstr>Sheet86</vt:lpstr>
      <vt:lpstr>Sheet87</vt:lpstr>
      <vt:lpstr>Sheet88</vt:lpstr>
      <vt:lpstr>Sheet89</vt:lpstr>
      <vt:lpstr>Sheet90</vt:lpstr>
      <vt:lpstr>Sheet91</vt:lpstr>
      <vt:lpstr>Sheet92</vt:lpstr>
      <vt:lpstr>Sheet93</vt:lpstr>
      <vt:lpstr>Sheet94</vt:lpstr>
      <vt:lpstr>Sheet95</vt:lpstr>
      <vt:lpstr>Sheet96</vt:lpstr>
      <vt:lpstr>Sheet97</vt:lpstr>
      <vt:lpstr>Sheet98</vt:lpstr>
      <vt:lpstr>Sheet99</vt:lpstr>
      <vt:lpstr>Sheet100</vt:lpstr>
      <vt:lpstr>Sheet101</vt:lpstr>
      <vt:lpstr>Sheet102</vt:lpstr>
      <vt:lpstr>Sheet103</vt:lpstr>
      <vt:lpstr>Sheet104</vt:lpstr>
      <vt:lpstr>Sheet105</vt:lpstr>
      <vt:lpstr>Sheet106</vt:lpstr>
      <vt:lpstr>Sheet107</vt:lpstr>
      <vt:lpstr>Sheet108</vt:lpstr>
      <vt:lpstr>Sheet109</vt:lpstr>
      <vt:lpstr>Sheet110</vt:lpstr>
      <vt:lpstr>Sheet111</vt:lpstr>
      <vt:lpstr>Sheet112</vt:lpstr>
      <vt:lpstr>Sheet113</vt:lpstr>
      <vt:lpstr>Sheet114</vt:lpstr>
      <vt:lpstr>Sheet115</vt:lpstr>
      <vt:lpstr>Sheet116</vt:lpstr>
      <vt:lpstr>Sheet117</vt:lpstr>
      <vt:lpstr>Sheet118</vt:lpstr>
      <vt:lpstr>Sheet119</vt:lpstr>
      <vt:lpstr>Sheet120</vt:lpstr>
      <vt:lpstr>Sheet121</vt:lpstr>
      <vt:lpstr>Sheet122</vt:lpstr>
      <vt:lpstr>Sheet123</vt:lpstr>
      <vt:lpstr>Sheet124</vt:lpstr>
      <vt:lpstr>Sheet125</vt:lpstr>
      <vt:lpstr>Sheet126</vt:lpstr>
      <vt:lpstr>Sheet127</vt:lpstr>
      <vt:lpstr>Sheet128</vt:lpstr>
      <vt:lpstr>Sheet129</vt:lpstr>
      <vt:lpstr>Sheet130</vt:lpstr>
      <vt:lpstr>Sheet131</vt:lpstr>
      <vt:lpstr>Sheet132</vt:lpstr>
      <vt:lpstr>Sheet133</vt:lpstr>
      <vt:lpstr>Sheet134</vt:lpstr>
      <vt:lpstr>Sheet135</vt:lpstr>
      <vt:lpstr>Sheet136</vt:lpstr>
      <vt:lpstr>Sheet137</vt:lpstr>
      <vt:lpstr>Sheet138</vt:lpstr>
      <vt:lpstr>Sheet139</vt:lpstr>
      <vt:lpstr>Sheet140</vt:lpstr>
      <vt:lpstr>Sheet141</vt:lpstr>
      <vt:lpstr>Sheet142</vt:lpstr>
      <vt:lpstr>Sheet143</vt:lpstr>
      <vt:lpstr>Sheet144</vt:lpstr>
      <vt:lpstr>Sheet145</vt:lpstr>
      <vt:lpstr>Sheet146</vt:lpstr>
      <vt:lpstr>Sheet147</vt:lpstr>
      <vt:lpstr>Sheet148</vt:lpstr>
      <vt:lpstr>Sheet149</vt:lpstr>
      <vt:lpstr>Sheet150</vt:lpstr>
      <vt:lpstr>Sheet151</vt:lpstr>
      <vt:lpstr>Sheet152</vt:lpstr>
      <vt:lpstr>Sheet153</vt:lpstr>
      <vt:lpstr>Sheet154</vt:lpstr>
      <vt:lpstr>Sheet155</vt:lpstr>
      <vt:lpstr>Sheet156</vt:lpstr>
      <vt:lpstr>Sheet157</vt:lpstr>
      <vt:lpstr>Sheet158</vt:lpstr>
      <vt:lpstr>Sheet159</vt:lpstr>
      <vt:lpstr>Sheet160</vt:lpstr>
      <vt:lpstr>Sheet161</vt:lpstr>
      <vt:lpstr>Sheet162</vt:lpstr>
      <vt:lpstr>Sheet163</vt:lpstr>
      <vt:lpstr>Sheet164</vt:lpstr>
      <vt:lpstr>Sheet165</vt:lpstr>
      <vt:lpstr>Sheet166</vt:lpstr>
      <vt:lpstr>Sheet167</vt:lpstr>
      <vt:lpstr>Sheet168</vt:lpstr>
      <vt:lpstr>Sheet169</vt:lpstr>
      <vt:lpstr>Sheet170</vt:lpstr>
      <vt:lpstr>Sheet171</vt:lpstr>
      <vt:lpstr>Sheet172</vt:lpstr>
      <vt:lpstr>Sheet173</vt:lpstr>
      <vt:lpstr>Sheet174</vt:lpstr>
      <vt:lpstr>Sheet175</vt:lpstr>
      <vt:lpstr>Sheet176</vt:lpstr>
      <vt:lpstr>Sheet177</vt:lpstr>
      <vt:lpstr>Sheet178</vt:lpstr>
      <vt:lpstr>Sheet179</vt:lpstr>
      <vt:lpstr>Sheet180</vt:lpstr>
      <vt:lpstr>Sheet181</vt:lpstr>
      <vt:lpstr>Sheet182</vt:lpstr>
      <vt:lpstr>Sheet183</vt:lpstr>
      <vt:lpstr>Recapitulatif Taxes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ruault_l</dc:creator>
  <cp:lastModifiedBy>hp</cp:lastModifiedBy>
  <cp:lastPrinted>2023-10-19T11:52:27Z</cp:lastPrinted>
  <dcterms:created xsi:type="dcterms:W3CDTF">2010-11-22T13:17:20Z</dcterms:created>
  <dcterms:modified xsi:type="dcterms:W3CDTF">2023-10-21T21:31:24Z</dcterms:modified>
</cp:coreProperties>
</file>