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50" yWindow="135" windowWidth="20730" windowHeight="9795"/>
  </bookViews>
  <sheets>
    <sheet name="Feuil1" sheetId="10" r:id="rId1"/>
    <sheet name="Inscrits" sheetId="1" r:id="rId2"/>
    <sheet name="Registres présences" sheetId="9" r:id="rId3"/>
    <sheet name="Places disponibles" sheetId="8" r:id="rId4"/>
    <sheet name="Données" sheetId="7" r:id="rId5"/>
  </sheets>
  <definedNames>
    <definedName name="_xlnm._FilterDatabase" localSheetId="1" hidden="1">Inscrits!$R$1:$R$17</definedName>
    <definedName name="Segment_Séjour">#N/A</definedName>
  </definedNames>
  <calcPr calcId="171027"/>
  <pivotCaches>
    <pivotCache cacheId="28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P18" i="1" l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P18" i="1"/>
  <c r="Q18" i="1" s="1"/>
  <c r="P19" i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P35" i="1"/>
  <c r="Q35" i="1" s="1"/>
  <c r="P36" i="1"/>
  <c r="Q36" i="1" s="1"/>
  <c r="P37" i="1"/>
  <c r="Q37" i="1" s="1"/>
  <c r="P38" i="1"/>
  <c r="Q38" i="1" s="1"/>
  <c r="P39" i="1"/>
  <c r="Q39" i="1" s="1"/>
  <c r="P40" i="1"/>
  <c r="Q40" i="1" s="1"/>
  <c r="P41" i="1"/>
  <c r="Q41" i="1" s="1"/>
  <c r="P42" i="1"/>
  <c r="Q42" i="1" s="1"/>
  <c r="P43" i="1"/>
  <c r="Q43" i="1" s="1"/>
  <c r="P44" i="1"/>
  <c r="Q44" i="1" s="1"/>
  <c r="P45" i="1"/>
  <c r="Q45" i="1" s="1"/>
  <c r="P46" i="1"/>
  <c r="Q46" i="1" s="1"/>
  <c r="P47" i="1"/>
  <c r="Q47" i="1" s="1"/>
  <c r="P48" i="1"/>
  <c r="Q48" i="1" s="1"/>
  <c r="P49" i="1"/>
  <c r="Q49" i="1" s="1"/>
  <c r="P50" i="1"/>
  <c r="Q50" i="1" s="1"/>
  <c r="P51" i="1"/>
  <c r="Q51" i="1" s="1"/>
  <c r="P52" i="1"/>
  <c r="Q52" i="1" s="1"/>
  <c r="P53" i="1"/>
  <c r="Q53" i="1" s="1"/>
  <c r="P54" i="1"/>
  <c r="Q54" i="1" s="1"/>
  <c r="P55" i="1"/>
  <c r="Q55" i="1" s="1"/>
  <c r="P56" i="1"/>
  <c r="Q56" i="1" s="1"/>
  <c r="P57" i="1"/>
  <c r="Q57" i="1" s="1"/>
  <c r="P58" i="1"/>
  <c r="Q58" i="1" s="1"/>
  <c r="P59" i="1"/>
  <c r="Q59" i="1" s="1"/>
  <c r="P60" i="1"/>
  <c r="Q60" i="1" s="1"/>
  <c r="P61" i="1"/>
  <c r="Q61" i="1" s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B191" i="9"/>
  <c r="B159" i="9"/>
  <c r="B126" i="9"/>
  <c r="B95" i="9"/>
  <c r="B63" i="9"/>
  <c r="G163" i="9"/>
  <c r="G162" i="9"/>
  <c r="C162" i="9"/>
  <c r="G130" i="9"/>
  <c r="G129" i="9"/>
  <c r="C129" i="9"/>
  <c r="C66" i="9"/>
  <c r="G67" i="9"/>
  <c r="G66" i="9"/>
  <c r="C34" i="9"/>
  <c r="G4" i="9"/>
  <c r="G3" i="9"/>
  <c r="C3" i="9"/>
  <c r="B31" i="9" l="1"/>
  <c r="G99" i="9"/>
  <c r="G98" i="9"/>
  <c r="C98" i="9"/>
  <c r="G35" i="9" l="1"/>
  <c r="G34" i="9"/>
  <c r="AB3" i="1" l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X3" i="1" l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2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2" i="1"/>
  <c r="AP3" i="1" l="1"/>
  <c r="AP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O3" i="1"/>
  <c r="AO4" i="1"/>
  <c r="AO5" i="1"/>
  <c r="AO6" i="1"/>
  <c r="AO7" i="1"/>
  <c r="AO8" i="1"/>
  <c r="AO9" i="1"/>
  <c r="AO10" i="1"/>
  <c r="AO11" i="1"/>
  <c r="AO12" i="1"/>
  <c r="AO13" i="1"/>
  <c r="AO14" i="1"/>
  <c r="AO15" i="1"/>
  <c r="AO16" i="1"/>
  <c r="AO17" i="1"/>
  <c r="AN3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P2" i="1"/>
  <c r="AO2" i="1"/>
  <c r="AN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2" i="1"/>
  <c r="U3" i="1" l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2" i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2" i="1"/>
  <c r="AC10" i="1"/>
  <c r="AC11" i="1"/>
  <c r="AC12" i="1"/>
  <c r="AC13" i="1"/>
  <c r="AC14" i="1"/>
  <c r="AC15" i="1"/>
  <c r="AC16" i="1"/>
  <c r="AC17" i="1"/>
  <c r="AA10" i="1"/>
  <c r="AA11" i="1"/>
  <c r="AA12" i="1"/>
  <c r="AA13" i="1"/>
  <c r="AA14" i="1"/>
  <c r="AA15" i="1"/>
  <c r="AA16" i="1"/>
  <c r="AA17" i="1"/>
  <c r="Z10" i="1"/>
  <c r="Z11" i="1"/>
  <c r="Z12" i="1"/>
  <c r="Z13" i="1"/>
  <c r="Z14" i="1"/>
  <c r="Z15" i="1"/>
  <c r="Z16" i="1"/>
  <c r="Z17" i="1"/>
  <c r="M10" i="1"/>
  <c r="M11" i="1"/>
  <c r="M12" i="1"/>
  <c r="M13" i="1"/>
  <c r="M14" i="1"/>
  <c r="M15" i="1"/>
  <c r="M16" i="1"/>
  <c r="M17" i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3" i="8" l="1"/>
  <c r="M1" i="8"/>
  <c r="M2" i="8" s="1"/>
  <c r="M4" i="8" s="1"/>
  <c r="K1" i="8"/>
  <c r="K2" i="8" s="1"/>
  <c r="K4" i="8" s="1"/>
  <c r="I1" i="8"/>
  <c r="I2" i="8" s="1"/>
  <c r="I4" i="8" s="1"/>
  <c r="G1" i="8"/>
  <c r="G2" i="8" s="1"/>
  <c r="G4" i="8" s="1"/>
  <c r="E1" i="8"/>
  <c r="E2" i="8" s="1"/>
  <c r="E4" i="8" s="1"/>
  <c r="C1" i="8"/>
  <c r="C2" i="8" s="1"/>
  <c r="C4" i="8" s="1"/>
  <c r="P2" i="1"/>
  <c r="Q2" i="1" s="1"/>
  <c r="AC3" i="1"/>
  <c r="AC4" i="1"/>
  <c r="AC5" i="1"/>
  <c r="AC6" i="1"/>
  <c r="AC7" i="1"/>
  <c r="AC8" i="1"/>
  <c r="AC9" i="1"/>
  <c r="AA3" i="1"/>
  <c r="AA4" i="1"/>
  <c r="AA5" i="1"/>
  <c r="AA6" i="1"/>
  <c r="AA7" i="1"/>
  <c r="AA8" i="1"/>
  <c r="AA9" i="1"/>
  <c r="Z3" i="1"/>
  <c r="Z4" i="1"/>
  <c r="Z5" i="1"/>
  <c r="Z6" i="1"/>
  <c r="Z7" i="1"/>
  <c r="Z8" i="1"/>
  <c r="Z9" i="1"/>
  <c r="AC2" i="1"/>
  <c r="AB2" i="1"/>
  <c r="AA2" i="1"/>
  <c r="Z2" i="1"/>
  <c r="Y2" i="1"/>
  <c r="M3" i="1"/>
  <c r="M4" i="1"/>
  <c r="M5" i="1"/>
  <c r="M6" i="1"/>
  <c r="M7" i="1"/>
  <c r="M8" i="1"/>
  <c r="M9" i="1"/>
  <c r="V2" i="1"/>
  <c r="M2" i="1" s="1"/>
  <c r="P4" i="8" l="1"/>
  <c r="C6" i="8"/>
  <c r="M6" i="8"/>
  <c r="K6" i="8"/>
  <c r="P2" i="8"/>
  <c r="P6" i="8" s="1"/>
  <c r="G6" i="8"/>
  <c r="E6" i="8"/>
  <c r="I6" i="8"/>
  <c r="P5" i="1" l="1"/>
  <c r="Q5" i="1" s="1"/>
  <c r="P3" i="1" l="1"/>
  <c r="Q3" i="1" s="1"/>
  <c r="P4" i="1"/>
  <c r="Q4" i="1" s="1"/>
  <c r="P6" i="1"/>
  <c r="Q6" i="1" s="1"/>
  <c r="P7" i="1"/>
  <c r="Q7" i="1" s="1"/>
  <c r="P8" i="1"/>
  <c r="Q8" i="1" s="1"/>
  <c r="P9" i="1"/>
  <c r="Q9" i="1" s="1"/>
</calcChain>
</file>

<file path=xl/comments1.xml><?xml version="1.0" encoding="utf-8"?>
<comments xmlns="http://schemas.openxmlformats.org/spreadsheetml/2006/main">
  <authors>
    <author>Direction</author>
  </authors>
  <commentList>
    <comment ref="B32" authorId="0" shapeId="0">
      <text>
        <r>
          <rPr>
            <b/>
            <sz val="9"/>
            <color indexed="81"/>
            <rFont val="Tahoma"/>
            <family val="2"/>
          </rPr>
          <t>Séjours en co-voiturage familles uniquement</t>
        </r>
      </text>
    </comment>
  </commentList>
</comments>
</file>

<file path=xl/sharedStrings.xml><?xml version="1.0" encoding="utf-8"?>
<sst xmlns="http://schemas.openxmlformats.org/spreadsheetml/2006/main" count="282" uniqueCount="138">
  <si>
    <t>NOM</t>
  </si>
  <si>
    <t>Prénom</t>
  </si>
  <si>
    <t>Adresse</t>
  </si>
  <si>
    <t>CP</t>
  </si>
  <si>
    <t>Ville</t>
  </si>
  <si>
    <t>E-mail</t>
  </si>
  <si>
    <t>Date Nais</t>
  </si>
  <si>
    <t>Age au 1er jour du camp</t>
  </si>
  <si>
    <t>TARIF</t>
  </si>
  <si>
    <t>QF</t>
  </si>
  <si>
    <t>Piste Safari</t>
  </si>
  <si>
    <t>TRANCHE</t>
  </si>
  <si>
    <t>Totem des Indiens</t>
  </si>
  <si>
    <t>Esprit trappeur</t>
  </si>
  <si>
    <t>Lucas</t>
  </si>
  <si>
    <t>Eliott</t>
  </si>
  <si>
    <t>BOURGEOIS</t>
  </si>
  <si>
    <t>Camille</t>
  </si>
  <si>
    <t>Youenn</t>
  </si>
  <si>
    <t>Quentin</t>
  </si>
  <si>
    <t>Constance</t>
  </si>
  <si>
    <t>Jeanne</t>
  </si>
  <si>
    <t>42 rue du Moulin</t>
  </si>
  <si>
    <t>26 rue des Sables</t>
  </si>
  <si>
    <t>13 le Plessis</t>
  </si>
  <si>
    <t>Séjour</t>
  </si>
  <si>
    <t>Date début</t>
  </si>
  <si>
    <t>Date fin</t>
  </si>
  <si>
    <t>M. &amp; Mme</t>
  </si>
  <si>
    <t>heure convoc</t>
  </si>
  <si>
    <t>date retour</t>
  </si>
  <si>
    <t>heure retour</t>
  </si>
  <si>
    <t>date réunion</t>
  </si>
  <si>
    <t>heure réunion</t>
  </si>
  <si>
    <t>code blog</t>
  </si>
  <si>
    <t>Heure convoc</t>
  </si>
  <si>
    <t>Heure départ</t>
  </si>
  <si>
    <t>9h10</t>
  </si>
  <si>
    <t>9h30</t>
  </si>
  <si>
    <t>17h30</t>
  </si>
  <si>
    <t>18h30</t>
  </si>
  <si>
    <t>19h30</t>
  </si>
  <si>
    <t>20h30</t>
  </si>
  <si>
    <t>heure départ</t>
  </si>
  <si>
    <t>Tranches quotient</t>
  </si>
  <si>
    <t>Date réunion</t>
  </si>
  <si>
    <t>Places réservées</t>
  </si>
  <si>
    <t>Capacité d'accueil</t>
  </si>
  <si>
    <t>Places restantes</t>
  </si>
  <si>
    <t>% de remplissage</t>
  </si>
  <si>
    <t>Total</t>
  </si>
  <si>
    <t>Banque</t>
  </si>
  <si>
    <t>Remise 1</t>
  </si>
  <si>
    <t>Remise 2</t>
  </si>
  <si>
    <t>LCL</t>
  </si>
  <si>
    <t>Chèque pour les 2 camps (dans enveloppe totem)</t>
  </si>
  <si>
    <t>BNP Paribas</t>
  </si>
  <si>
    <t>0471854</t>
  </si>
  <si>
    <t>Crédit Agricole</t>
  </si>
  <si>
    <t>Crédit Mutuel</t>
  </si>
  <si>
    <t>0000764</t>
  </si>
  <si>
    <t>Caisse d'épargne</t>
  </si>
  <si>
    <t>0000149</t>
  </si>
  <si>
    <t>Banque Populaire</t>
  </si>
  <si>
    <t>CIC Ouest</t>
  </si>
  <si>
    <t>Paiement Chq</t>
  </si>
  <si>
    <t>N° chèque</t>
  </si>
  <si>
    <t>Paiement ANCV</t>
  </si>
  <si>
    <t>Paiement espèces Espèces</t>
  </si>
  <si>
    <t>Paiement CB</t>
  </si>
  <si>
    <t>Remarques</t>
  </si>
  <si>
    <t>Civilité</t>
  </si>
  <si>
    <t>Payé ?</t>
  </si>
  <si>
    <t>Responsable</t>
  </si>
  <si>
    <t>Laure MASSÉ</t>
  </si>
  <si>
    <t>544szb</t>
  </si>
  <si>
    <t>8qj4dt</t>
  </si>
  <si>
    <t>2huxqu</t>
  </si>
  <si>
    <t>Échange Franco-Allemand</t>
  </si>
  <si>
    <t>2ezyrc</t>
  </si>
  <si>
    <t>NOM Enfant</t>
  </si>
  <si>
    <t>Adresse 1</t>
  </si>
  <si>
    <t>Adresse 2</t>
  </si>
  <si>
    <t>CP Ville</t>
  </si>
  <si>
    <t>Base de loisirs de Pont-Caffino</t>
  </si>
  <si>
    <t>Pont-Caffino</t>
  </si>
  <si>
    <t>44690 Maisdon sur Sèvre</t>
  </si>
  <si>
    <t>Camping de la Forêt</t>
  </si>
  <si>
    <t>Rue de l'Étang</t>
  </si>
  <si>
    <t>44130 Le Gâvre</t>
  </si>
  <si>
    <t>Adresse 1 séjour</t>
  </si>
  <si>
    <t>Adresse 2 séjour</t>
  </si>
  <si>
    <t>CP Ville séjour</t>
  </si>
  <si>
    <t>Téléphone 1</t>
  </si>
  <si>
    <t>Téléphone 2</t>
  </si>
  <si>
    <t>436, route des Genêts</t>
  </si>
  <si>
    <t>9h15</t>
  </si>
  <si>
    <t>16h45</t>
  </si>
  <si>
    <t>10h15</t>
  </si>
  <si>
    <t>Société Générale</t>
  </si>
  <si>
    <t>Banques</t>
  </si>
  <si>
    <t>AXA Banque</t>
  </si>
  <si>
    <t>La Banque Postale</t>
  </si>
  <si>
    <t>HSBC</t>
  </si>
  <si>
    <t>Orange Bank</t>
  </si>
  <si>
    <t>aisance eau</t>
  </si>
  <si>
    <t>/</t>
  </si>
  <si>
    <t>Remise 3</t>
  </si>
  <si>
    <t>Convocation envoyée</t>
  </si>
  <si>
    <t>OUI</t>
  </si>
  <si>
    <t>âge</t>
  </si>
  <si>
    <r>
      <t xml:space="preserve">Présence
</t>
    </r>
    <r>
      <rPr>
        <sz val="6"/>
        <color theme="1"/>
        <rFont val="Calibri"/>
        <family val="2"/>
        <scheme val="minor"/>
      </rPr>
      <t>(préciser dates si différentes de celles du séjour)</t>
    </r>
  </si>
  <si>
    <t>Du</t>
  </si>
  <si>
    <t>au</t>
  </si>
  <si>
    <t>10h30</t>
  </si>
  <si>
    <t>10h45</t>
  </si>
  <si>
    <t>Au</t>
  </si>
  <si>
    <t>Nombre d'inscrits :</t>
  </si>
  <si>
    <t>Signature directeur-trice séjour :</t>
  </si>
  <si>
    <t>5981348</t>
  </si>
  <si>
    <t>DUPONT</t>
  </si>
  <si>
    <t>DURAND</t>
  </si>
  <si>
    <t>BERNARD</t>
  </si>
  <si>
    <t>FERNAND</t>
  </si>
  <si>
    <t>MATTHIEU</t>
  </si>
  <si>
    <t>DEJOIE</t>
  </si>
  <si>
    <t>GOGENARD</t>
  </si>
  <si>
    <t>Pierre</t>
  </si>
  <si>
    <t>32 bis rue du Paradis</t>
  </si>
  <si>
    <t>6  rue du Château</t>
  </si>
  <si>
    <t>2 impasse du chêne</t>
  </si>
  <si>
    <t>23 bis rue de la Gare</t>
  </si>
  <si>
    <t>Nantes</t>
  </si>
  <si>
    <t>02 40 25 25 25</t>
  </si>
  <si>
    <t>mail@fournisseur.com</t>
  </si>
  <si>
    <t>Colonne1</t>
  </si>
  <si>
    <t>Total général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</si>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</sst>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#,##0.00\ &quot;€&quot;"/>
    <numFmt numFmtId="165" formatCode="#,##0\ &quot;€&quot;"/>
    <numFmt numFmtId="166" formatCode="dd/mm/yy;@"/>
    <numFmt numFmtId="167" formatCode="0.0%"/>
    <numFmt numFmtId="168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22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166" fontId="0" fillId="0" borderId="0" xfId="0" applyNumberFormat="1"/>
    <xf numFmtId="16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0" fillId="0" borderId="1" xfId="0" quotePrefix="1" applyNumberFormat="1" applyBorder="1" applyAlignment="1">
      <alignment horizontal="center" vertical="center"/>
    </xf>
    <xf numFmtId="0" fontId="0" fillId="0" borderId="2" xfId="0" applyBorder="1"/>
    <xf numFmtId="167" fontId="1" fillId="0" borderId="1" xfId="0" applyNumberFormat="1" applyFont="1" applyBorder="1" applyAlignment="1">
      <alignment horizontal="center" vertical="center"/>
    </xf>
    <xf numFmtId="1" fontId="5" fillId="0" borderId="18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1" fontId="5" fillId="0" borderId="2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4" fillId="0" borderId="1" xfId="1" applyBorder="1" applyAlignment="1" applyProtection="1">
      <alignment horizontal="center" vertical="center"/>
      <protection locked="0"/>
    </xf>
    <xf numFmtId="165" fontId="0" fillId="0" borderId="1" xfId="0" applyNumberFormat="1" applyBorder="1" applyAlignment="1" applyProtection="1">
      <alignment horizontal="center" vertical="center"/>
      <protection locked="0"/>
    </xf>
    <xf numFmtId="165" fontId="0" fillId="0" borderId="1" xfId="0" applyNumberForma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164" fontId="6" fillId="0" borderId="1" xfId="0" quotePrefix="1" applyNumberFormat="1" applyFont="1" applyFill="1" applyBorder="1" applyAlignment="1" applyProtection="1">
      <alignment horizontal="center" vertical="center"/>
      <protection locked="0"/>
    </xf>
    <xf numFmtId="164" fontId="0" fillId="0" borderId="1" xfId="0" applyNumberFormat="1" applyFont="1" applyFill="1" applyBorder="1" applyAlignment="1" applyProtection="1">
      <alignment horizontal="center" vertical="center"/>
      <protection locked="0"/>
    </xf>
    <xf numFmtId="4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168" fontId="0" fillId="0" borderId="1" xfId="0" applyNumberFormat="1" applyBorder="1" applyAlignment="1" applyProtection="1">
      <alignment horizontal="center" vertical="center"/>
      <protection locked="0"/>
    </xf>
    <xf numFmtId="168" fontId="0" fillId="0" borderId="0" xfId="0" applyNumberFormat="1"/>
    <xf numFmtId="14" fontId="0" fillId="0" borderId="0" xfId="0" applyNumberFormat="1"/>
    <xf numFmtId="0" fontId="0" fillId="0" borderId="1" xfId="0" applyBorder="1"/>
    <xf numFmtId="49" fontId="6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/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 vertical="center"/>
    </xf>
    <xf numFmtId="0" fontId="0" fillId="7" borderId="1" xfId="0" applyFill="1" applyBorder="1" applyAlignment="1">
      <alignment vertical="top" wrapText="1"/>
    </xf>
    <xf numFmtId="0" fontId="0" fillId="7" borderId="1" xfId="0" applyFill="1" applyBorder="1" applyAlignment="1">
      <alignment vertical="center"/>
    </xf>
    <xf numFmtId="14" fontId="0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center"/>
    </xf>
    <xf numFmtId="0" fontId="0" fillId="0" borderId="1" xfId="0" applyBorder="1" applyAlignment="1" applyProtection="1">
      <protection locked="0"/>
    </xf>
    <xf numFmtId="0" fontId="0" fillId="0" borderId="1" xfId="0" applyBorder="1" applyAlignment="1"/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168" fontId="0" fillId="0" borderId="1" xfId="0" applyNumberFormat="1" applyBorder="1"/>
    <xf numFmtId="49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8" xfId="0" applyBorder="1" applyAlignment="1">
      <alignment horizontal="center"/>
    </xf>
    <xf numFmtId="0" fontId="8" fillId="0" borderId="2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2" xfId="0" applyNumberFormat="1" applyBorder="1" applyAlignment="1" applyProtection="1">
      <alignment horizontal="center" vertical="center"/>
      <protection locked="0"/>
    </xf>
    <xf numFmtId="1" fontId="0" fillId="0" borderId="6" xfId="0" applyNumberFormat="1" applyBorder="1" applyAlignment="1" applyProtection="1">
      <alignment horizontal="center" vertical="center"/>
      <protection locked="0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1" fontId="1" fillId="0" borderId="15" xfId="0" applyNumberFormat="1" applyFont="1" applyFill="1" applyBorder="1" applyAlignment="1" applyProtection="1">
      <alignment horizontal="center"/>
    </xf>
    <xf numFmtId="1" fontId="1" fillId="0" borderId="16" xfId="0" applyNumberFormat="1" applyFont="1" applyFill="1" applyBorder="1" applyAlignment="1" applyProtection="1">
      <alignment horizontal="center"/>
    </xf>
    <xf numFmtId="1" fontId="1" fillId="0" borderId="15" xfId="0" applyNumberFormat="1" applyFont="1" applyFill="1" applyBorder="1" applyAlignment="1" applyProtection="1">
      <alignment horizontal="center"/>
      <protection locked="0"/>
    </xf>
    <xf numFmtId="1" fontId="1" fillId="0" borderId="16" xfId="0" applyNumberFormat="1" applyFont="1" applyFill="1" applyBorder="1" applyAlignment="1" applyProtection="1">
      <alignment horizontal="center"/>
      <protection locked="0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1" fontId="0" fillId="0" borderId="9" xfId="0" applyNumberFormat="1" applyFill="1" applyBorder="1" applyAlignment="1" applyProtection="1">
      <alignment horizontal="center"/>
      <protection locked="0"/>
    </xf>
    <xf numFmtId="1" fontId="0" fillId="0" borderId="6" xfId="0" applyNumberFormat="1" applyFill="1" applyBorder="1" applyAlignment="1" applyProtection="1">
      <alignment horizontal="center"/>
      <protection locked="0"/>
    </xf>
    <xf numFmtId="1" fontId="0" fillId="0" borderId="12" xfId="0" applyNumberFormat="1" applyFill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" fontId="0" fillId="0" borderId="7" xfId="0" applyNumberFormat="1" applyFill="1" applyBorder="1" applyAlignment="1" applyProtection="1">
      <alignment horizontal="center"/>
    </xf>
    <xf numFmtId="1" fontId="0" fillId="0" borderId="8" xfId="0" applyNumberFormat="1" applyFill="1" applyBorder="1" applyAlignment="1" applyProtection="1">
      <alignment horizontal="center"/>
    </xf>
    <xf numFmtId="1" fontId="0" fillId="0" borderId="11" xfId="0" applyNumberFormat="1" applyFill="1" applyBorder="1" applyAlignment="1" applyProtection="1">
      <alignment horizontal="center"/>
    </xf>
    <xf numFmtId="1" fontId="0" fillId="0" borderId="11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5" borderId="20" xfId="0" applyFill="1" applyBorder="1" applyAlignment="1" applyProtection="1">
      <alignment horizontal="center"/>
    </xf>
    <xf numFmtId="0" fontId="0" fillId="3" borderId="4" xfId="0" applyFill="1" applyBorder="1" applyAlignment="1" applyProtection="1">
      <alignment horizontal="center"/>
    </xf>
    <xf numFmtId="0" fontId="0" fillId="3" borderId="5" xfId="0" applyFill="1" applyBorder="1" applyAlignment="1" applyProtection="1">
      <alignment horizontal="center"/>
    </xf>
    <xf numFmtId="0" fontId="0" fillId="6" borderId="4" xfId="0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0" fontId="0" fillId="4" borderId="4" xfId="0" applyFill="1" applyBorder="1" applyAlignment="1" applyProtection="1">
      <alignment horizontal="center"/>
    </xf>
    <xf numFmtId="0" fontId="0" fillId="4" borderId="5" xfId="0" applyFill="1" applyBorder="1" applyAlignment="1" applyProtection="1">
      <alignment horizontal="center"/>
    </xf>
    <xf numFmtId="0" fontId="0" fillId="0" borderId="10" xfId="0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 applyProtection="1">
      <alignment horizontal="center"/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0" fillId="5" borderId="1" xfId="0" applyFont="1" applyFill="1" applyBorder="1" applyAlignment="1">
      <alignment horizontal="center"/>
    </xf>
    <xf numFmtId="0" fontId="2" fillId="3" borderId="5" xfId="0" applyNumberFormat="1" applyFont="1" applyFill="1" applyBorder="1" applyAlignment="1" applyProtection="1">
      <alignment horizontal="center"/>
      <protection locked="0"/>
    </xf>
    <xf numFmtId="0" fontId="2" fillId="3" borderId="1" xfId="0" applyNumberFormat="1" applyFont="1" applyFill="1" applyBorder="1" applyAlignment="1" applyProtection="1">
      <alignment horizontal="center"/>
      <protection locked="0"/>
    </xf>
    <xf numFmtId="49" fontId="2" fillId="6" borderId="1" xfId="0" applyNumberFormat="1" applyFont="1" applyFill="1" applyBorder="1" applyAlignment="1" applyProtection="1">
      <alignment horizontal="center"/>
      <protection locked="0"/>
    </xf>
    <xf numFmtId="49" fontId="2" fillId="4" borderId="1" xfId="0" applyNumberFormat="1" applyFont="1" applyFill="1" applyBorder="1" applyAlignment="1" applyProtection="1">
      <alignment horizontal="center"/>
      <protection locked="0"/>
    </xf>
    <xf numFmtId="49" fontId="2" fillId="2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164" fontId="0" fillId="2" borderId="13" xfId="0" applyNumberFormat="1" applyFill="1" applyBorder="1" applyAlignment="1" applyProtection="1">
      <alignment horizontal="center"/>
      <protection locked="0"/>
    </xf>
    <xf numFmtId="164" fontId="0" fillId="2" borderId="14" xfId="0" applyNumberFormat="1" applyFill="1" applyBorder="1" applyAlignment="1" applyProtection="1">
      <alignment horizontal="center"/>
      <protection locked="0"/>
    </xf>
    <xf numFmtId="164" fontId="0" fillId="6" borderId="12" xfId="0" applyNumberFormat="1" applyFill="1" applyBorder="1" applyAlignment="1" applyProtection="1">
      <alignment horizontal="center"/>
      <protection locked="0"/>
    </xf>
    <xf numFmtId="164" fontId="0" fillId="6" borderId="6" xfId="0" applyNumberFormat="1" applyFill="1" applyBorder="1" applyAlignment="1" applyProtection="1">
      <alignment horizontal="center"/>
      <protection locked="0"/>
    </xf>
    <xf numFmtId="164" fontId="0" fillId="6" borderId="13" xfId="0" applyNumberFormat="1" applyFill="1" applyBorder="1" applyAlignment="1" applyProtection="1">
      <alignment horizontal="center"/>
      <protection locked="0"/>
    </xf>
    <xf numFmtId="164" fontId="0" fillId="6" borderId="14" xfId="0" applyNumberFormat="1" applyFill="1" applyBorder="1" applyAlignment="1" applyProtection="1">
      <alignment horizontal="center"/>
      <protection locked="0"/>
    </xf>
    <xf numFmtId="166" fontId="0" fillId="0" borderId="1" xfId="0" applyNumberFormat="1" applyBorder="1" applyAlignment="1" applyProtection="1">
      <alignment horizontal="center" vertical="center"/>
      <protection locked="0"/>
    </xf>
    <xf numFmtId="166" fontId="2" fillId="6" borderId="1" xfId="0" applyNumberFormat="1" applyFon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8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3" fillId="5" borderId="22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164" fontId="0" fillId="4" borderId="11" xfId="0" applyNumberFormat="1" applyFill="1" applyBorder="1" applyAlignment="1" applyProtection="1">
      <alignment horizontal="center"/>
      <protection locked="0"/>
    </xf>
    <xf numFmtId="164" fontId="0" fillId="4" borderId="8" xfId="0" applyNumberFormat="1" applyFill="1" applyBorder="1" applyAlignment="1" applyProtection="1">
      <alignment horizontal="center"/>
      <protection locked="0"/>
    </xf>
    <xf numFmtId="164" fontId="0" fillId="4" borderId="12" xfId="0" applyNumberFormat="1" applyFill="1" applyBorder="1" applyAlignment="1" applyProtection="1">
      <alignment horizontal="center"/>
      <protection locked="0"/>
    </xf>
    <xf numFmtId="164" fontId="0" fillId="4" borderId="6" xfId="0" applyNumberFormat="1" applyFill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166" fontId="2" fillId="2" borderId="1" xfId="0" applyNumberFormat="1" applyFont="1" applyFill="1" applyBorder="1" applyAlignment="1" applyProtection="1">
      <alignment horizontal="center"/>
      <protection locked="0"/>
    </xf>
    <xf numFmtId="166" fontId="2" fillId="4" borderId="1" xfId="0" applyNumberFormat="1" applyFont="1" applyFill="1" applyBorder="1" applyAlignment="1" applyProtection="1">
      <alignment horizontal="center"/>
      <protection locked="0"/>
    </xf>
    <xf numFmtId="164" fontId="0" fillId="4" borderId="13" xfId="0" applyNumberFormat="1" applyFill="1" applyBorder="1" applyAlignment="1" applyProtection="1">
      <alignment horizontal="center"/>
      <protection locked="0"/>
    </xf>
    <xf numFmtId="164" fontId="0" fillId="4" borderId="14" xfId="0" applyNumberFormat="1" applyFill="1" applyBorder="1" applyAlignment="1" applyProtection="1">
      <alignment horizontal="center"/>
      <protection locked="0"/>
    </xf>
    <xf numFmtId="0" fontId="0" fillId="6" borderId="4" xfId="0" applyFill="1" applyBorder="1" applyAlignment="1" applyProtection="1">
      <alignment horizontal="center"/>
      <protection locked="0"/>
    </xf>
    <xf numFmtId="0" fontId="0" fillId="6" borderId="5" xfId="0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  <protection locked="0"/>
    </xf>
    <xf numFmtId="0" fontId="0" fillId="4" borderId="5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164" fontId="0" fillId="6" borderId="11" xfId="0" applyNumberFormat="1" applyFill="1" applyBorder="1" applyAlignment="1" applyProtection="1">
      <alignment horizontal="center"/>
      <protection locked="0"/>
    </xf>
    <xf numFmtId="164" fontId="0" fillId="6" borderId="8" xfId="0" applyNumberFormat="1" applyFill="1" applyBorder="1" applyAlignment="1" applyProtection="1">
      <alignment horizontal="center"/>
      <protection locked="0"/>
    </xf>
    <xf numFmtId="164" fontId="0" fillId="3" borderId="7" xfId="0" applyNumberFormat="1" applyFill="1" applyBorder="1" applyAlignment="1" applyProtection="1">
      <alignment horizontal="center"/>
      <protection locked="0"/>
    </xf>
    <xf numFmtId="164" fontId="0" fillId="3" borderId="8" xfId="0" applyNumberFormat="1" applyFill="1" applyBorder="1" applyAlignment="1" applyProtection="1">
      <alignment horizontal="center"/>
      <protection locked="0"/>
    </xf>
    <xf numFmtId="164" fontId="0" fillId="3" borderId="9" xfId="0" applyNumberFormat="1" applyFill="1" applyBorder="1" applyAlignment="1" applyProtection="1">
      <alignment horizontal="center"/>
      <protection locked="0"/>
    </xf>
    <xf numFmtId="164" fontId="0" fillId="3" borderId="6" xfId="0" applyNumberFormat="1" applyFill="1" applyBorder="1" applyAlignment="1" applyProtection="1">
      <alignment horizontal="center"/>
      <protection locked="0"/>
    </xf>
    <xf numFmtId="0" fontId="0" fillId="5" borderId="20" xfId="0" applyFill="1" applyBorder="1" applyAlignment="1">
      <alignment horizontal="center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5" xfId="0" applyFill="1" applyBorder="1" applyAlignment="1" applyProtection="1">
      <alignment horizontal="center"/>
      <protection locked="0"/>
    </xf>
    <xf numFmtId="166" fontId="2" fillId="3" borderId="1" xfId="0" applyNumberFormat="1" applyFont="1" applyFill="1" applyBorder="1" applyAlignment="1" applyProtection="1">
      <alignment horizontal="center"/>
      <protection locked="0"/>
    </xf>
    <xf numFmtId="164" fontId="0" fillId="3" borderId="19" xfId="0" applyNumberFormat="1" applyFill="1" applyBorder="1" applyAlignment="1" applyProtection="1">
      <alignment horizontal="center"/>
      <protection locked="0"/>
    </xf>
    <xf numFmtId="164" fontId="0" fillId="3" borderId="14" xfId="0" applyNumberFormat="1" applyFill="1" applyBorder="1" applyAlignment="1" applyProtection="1">
      <alignment horizontal="center"/>
      <protection locked="0"/>
    </xf>
    <xf numFmtId="0" fontId="0" fillId="0" borderId="5" xfId="0" applyBorder="1" applyAlignment="1">
      <alignment horizontal="center" vertical="center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168" fontId="1" fillId="0" borderId="34" xfId="0" applyNumberFormat="1" applyFont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 applyProtection="1">
      <alignment horizontal="center" vertical="center" wrapText="1"/>
      <protection locked="0"/>
    </xf>
    <xf numFmtId="14" fontId="1" fillId="0" borderId="34" xfId="0" applyNumberFormat="1" applyFont="1" applyFill="1" applyBorder="1" applyAlignment="1">
      <alignment horizontal="center" vertical="center" wrapText="1"/>
    </xf>
    <xf numFmtId="166" fontId="1" fillId="0" borderId="34" xfId="0" applyNumberFormat="1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166" fontId="1" fillId="0" borderId="34" xfId="0" applyNumberFormat="1" applyFont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wrapText="1"/>
    </xf>
    <xf numFmtId="49" fontId="5" fillId="0" borderId="34" xfId="0" applyNumberFormat="1" applyFont="1" applyFill="1" applyBorder="1" applyAlignment="1">
      <alignment horizontal="center" wrapText="1"/>
    </xf>
    <xf numFmtId="0" fontId="5" fillId="0" borderId="34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0" xfId="0" applyBorder="1"/>
    <xf numFmtId="168" fontId="0" fillId="0" borderId="20" xfId="0" applyNumberFormat="1" applyBorder="1"/>
    <xf numFmtId="0" fontId="0" fillId="0" borderId="20" xfId="0" applyBorder="1" applyAlignment="1">
      <alignment horizontal="center" vertical="center"/>
    </xf>
    <xf numFmtId="165" fontId="0" fillId="0" borderId="20" xfId="0" applyNumberFormat="1" applyFill="1" applyBorder="1" applyAlignment="1" applyProtection="1">
      <alignment horizontal="center" vertical="center"/>
      <protection locked="0"/>
    </xf>
    <xf numFmtId="44" fontId="0" fillId="0" borderId="20" xfId="0" quotePrefix="1" applyNumberFormat="1" applyBorder="1" applyAlignment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166" fontId="0" fillId="0" borderId="20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49" fontId="0" fillId="0" borderId="20" xfId="0" applyNumberFormat="1" applyBorder="1"/>
    <xf numFmtId="164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2">
    <cellStyle name="Lien hypertexte" xfId="1" builtinId="8"/>
    <cellStyle name="Normal" xfId="0" builtinId="0"/>
  </cellStyles>
  <dxfs count="5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</font>
      <numFmt numFmtId="0" formatCode="General"/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1266825</xdr:colOff>
      <xdr:row>1</xdr:row>
      <xdr:rowOff>85725</xdr:rowOff>
    </xdr:from>
    <xdr:to>
      <xdr:col>5</xdr:col>
      <xdr:colOff>542925</xdr:colOff>
      <xdr:row>14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éjour">
              <a:extLst>
                <a:ext uri="{FF2B5EF4-FFF2-40B4-BE49-F238E27FC236}">
                  <a16:creationId xmlns:a16="http://schemas.microsoft.com/office/drawing/2014/main" id="{178687B9-FB52-4630-AFDE-8DB492FFB78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éjo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95775" y="2762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571500</xdr:colOff>
      <xdr:row>6</xdr:row>
      <xdr:rowOff>109315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47850" cy="12523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47625</xdr:rowOff>
    </xdr:from>
    <xdr:to>
      <xdr:col>1</xdr:col>
      <xdr:colOff>571500</xdr:colOff>
      <xdr:row>37</xdr:row>
      <xdr:rowOff>156940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24600"/>
          <a:ext cx="1838325" cy="12523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95</xdr:row>
      <xdr:rowOff>9525</xdr:rowOff>
    </xdr:from>
    <xdr:to>
      <xdr:col>1</xdr:col>
      <xdr:colOff>571500</xdr:colOff>
      <xdr:row>101</xdr:row>
      <xdr:rowOff>118840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878550"/>
          <a:ext cx="1847850" cy="12523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9525</xdr:rowOff>
    </xdr:from>
    <xdr:to>
      <xdr:col>1</xdr:col>
      <xdr:colOff>571500</xdr:colOff>
      <xdr:row>69</xdr:row>
      <xdr:rowOff>118840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592050"/>
          <a:ext cx="1838325" cy="125231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119</xdr:row>
      <xdr:rowOff>0</xdr:rowOff>
    </xdr:from>
    <xdr:to>
      <xdr:col>11</xdr:col>
      <xdr:colOff>695325</xdr:colOff>
      <xdr:row>120</xdr:row>
      <xdr:rowOff>9525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23860125"/>
          <a:ext cx="2314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126</xdr:row>
      <xdr:rowOff>76200</xdr:rowOff>
    </xdr:from>
    <xdr:to>
      <xdr:col>1</xdr:col>
      <xdr:colOff>571500</xdr:colOff>
      <xdr:row>132</xdr:row>
      <xdr:rowOff>185515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079325"/>
          <a:ext cx="1838325" cy="125231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159</xdr:row>
      <xdr:rowOff>28575</xdr:rowOff>
    </xdr:from>
    <xdr:to>
      <xdr:col>1</xdr:col>
      <xdr:colOff>590550</xdr:colOff>
      <xdr:row>165</xdr:row>
      <xdr:rowOff>137890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1527750"/>
          <a:ext cx="1838325" cy="125231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24.33874201389" createdVersion="6" refreshedVersion="6" minRefreshableVersion="3" recordCount="60">
  <cacheSource type="worksheet">
    <worksheetSource name="Tableau1"/>
  </cacheSource>
  <cacheFields count="42">
    <cacheField name="Payé ?" numFmtId="0">
      <sharedItems/>
    </cacheField>
    <cacheField name="Civilité" numFmtId="0">
      <sharedItems containsBlank="1"/>
    </cacheField>
    <cacheField name="NOM" numFmtId="0">
      <sharedItems containsBlank="1" count="9">
        <s v="DUPONT"/>
        <s v="DURAND"/>
        <s v="BERNARD"/>
        <s v="FERNAND"/>
        <s v="MATTHIEU"/>
        <s v="DEJOIE"/>
        <s v="GOGENARD"/>
        <s v="BOURGEOIS"/>
        <m/>
      </sharedItems>
    </cacheField>
    <cacheField name="NOM Enfant" numFmtId="0">
      <sharedItems containsMixedTypes="1" containsNumber="1" containsInteger="1" minValue="0" maxValue="0" count="9">
        <s v="DUPONT"/>
        <s v="DURAND"/>
        <s v="BERNARD"/>
        <s v="FERNAND"/>
        <s v="MATTHIEU"/>
        <s v="DEJOIE"/>
        <s v="GOGENARD"/>
        <s v="BOURGEOIS"/>
        <n v="0"/>
      </sharedItems>
    </cacheField>
    <cacheField name="Prénom" numFmtId="0">
      <sharedItems containsBlank="1" count="9">
        <s v="Lucas"/>
        <s v="Eliott"/>
        <s v="Pierre"/>
        <s v="Youenn"/>
        <s v="Quentin"/>
        <s v="Constance"/>
        <s v="Jeanne"/>
        <s v="Camille"/>
        <m/>
      </sharedItems>
    </cacheField>
    <cacheField name="Date Nais" numFmtId="0">
      <sharedItems containsNonDate="0" containsDate="1" containsString="0" containsBlank="1" minDate="2006-07-04T00:00:00" maxDate="2013-07-11T00:00:00"/>
    </cacheField>
    <cacheField name="Adresse" numFmtId="0">
      <sharedItems containsBlank="1"/>
    </cacheField>
    <cacheField name="CP" numFmtId="0">
      <sharedItems containsString="0" containsBlank="1" containsNumber="1" containsInteger="1" minValue="44000" maxValue="44000"/>
    </cacheField>
    <cacheField name="Ville" numFmtId="0">
      <sharedItems containsBlank="1"/>
    </cacheField>
    <cacheField name="Téléphone 1" numFmtId="168">
      <sharedItems containsBlank="1"/>
    </cacheField>
    <cacheField name="Téléphone 2" numFmtId="168">
      <sharedItems containsString="0" containsBlank="1" containsNumber="1" containsInteger="1" minValue="612232524" maxValue="612232524"/>
    </cacheField>
    <cacheField name="E-mail" numFmtId="0">
      <sharedItems containsBlank="1"/>
    </cacheField>
    <cacheField name="Age au 1er jour du camp" numFmtId="0">
      <sharedItems/>
    </cacheField>
    <cacheField name="Colonne1" numFmtId="0">
      <sharedItems containsNonDate="0" containsString="0" containsBlank="1"/>
    </cacheField>
    <cacheField name="QF" numFmtId="165">
      <sharedItems containsSemiMixedTypes="0" containsString="0" containsNumber="1" containsInteger="1" minValue="200" maxValue="9999"/>
    </cacheField>
    <cacheField name="TRANCHE" numFmtId="0">
      <sharedItems containsSemiMixedTypes="0" containsString="0" containsNumber="1" containsInteger="1" minValue="2" maxValue="9"/>
    </cacheField>
    <cacheField name="TARIF" numFmtId="44">
      <sharedItems containsMixedTypes="1" containsNumber="1" containsInteger="1" minValue="54" maxValue="277"/>
    </cacheField>
    <cacheField name="Séjour" numFmtId="0">
      <sharedItems containsBlank="1" count="5">
        <s v="Totem des Indiens"/>
        <s v="Esprit trappeur"/>
        <s v="Piste Safari"/>
        <s v="Échange Franco-Allemand"/>
        <m/>
      </sharedItems>
    </cacheField>
    <cacheField name="Convocation envoyée" numFmtId="0">
      <sharedItems containsBlank="1"/>
    </cacheField>
    <cacheField name="aisance eau" numFmtId="0">
      <sharedItems containsBlank="1"/>
    </cacheField>
    <cacheField name="Responsable" numFmtId="0">
      <sharedItems/>
    </cacheField>
    <cacheField name="Date début" numFmtId="166">
      <sharedItems containsDate="1" containsMixedTypes="1" minDate="2017-07-11T00:00:00" maxDate="2017-08-22T00:00:00"/>
    </cacheField>
    <cacheField name="heure convoc" numFmtId="0">
      <sharedItems/>
    </cacheField>
    <cacheField name="heure départ" numFmtId="0">
      <sharedItems/>
    </cacheField>
    <cacheField name="date retour" numFmtId="166">
      <sharedItems containsDate="1" containsMixedTypes="1" minDate="2017-07-13T00:00:00" maxDate="2017-08-26T00:00:00"/>
    </cacheField>
    <cacheField name="heure retour" numFmtId="0">
      <sharedItems/>
    </cacheField>
    <cacheField name="code blog" numFmtId="0">
      <sharedItems/>
    </cacheField>
    <cacheField name="Date réunion" numFmtId="166">
      <sharedItems containsDate="1" containsMixedTypes="1" minDate="2017-06-16T00:00:00" maxDate="2017-06-17T00:00:00"/>
    </cacheField>
    <cacheField name="heure réunion" numFmtId="0">
      <sharedItems/>
    </cacheField>
    <cacheField name="Paiement Chq" numFmtId="0">
      <sharedItems containsString="0" containsBlank="1" containsNumber="1" containsInteger="1" minValue="8" maxValue="329"/>
    </cacheField>
    <cacheField name="N° chèque" numFmtId="49">
      <sharedItems containsBlank="1" containsMixedTypes="1" containsNumber="1" containsInteger="1" minValue="1761337" maxValue="5529248"/>
    </cacheField>
    <cacheField name="Banque" numFmtId="164">
      <sharedItems containsBlank="1"/>
    </cacheField>
    <cacheField name="Paiement ANCV" numFmtId="0">
      <sharedItems containsString="0" containsBlank="1" containsNumber="1" containsInteger="1" minValue="100" maxValue="114"/>
    </cacheField>
    <cacheField name="Paiement espèces Espèces" numFmtId="0">
      <sharedItems containsNonDate="0" containsString="0" containsBlank="1"/>
    </cacheField>
    <cacheField name="Paiement CB" numFmtId="0">
      <sharedItems containsNonDate="0" containsString="0" containsBlank="1"/>
    </cacheField>
    <cacheField name="Remarques" numFmtId="0">
      <sharedItems containsBlank="1"/>
    </cacheField>
    <cacheField name="Remise 1" numFmtId="0">
      <sharedItems containsNonDate="0" containsString="0" containsBlank="1"/>
    </cacheField>
    <cacheField name="Remise 2" numFmtId="0">
      <sharedItems containsString="0" containsBlank="1" containsNumber="1" containsInteger="1" minValue="3481473" maxValue="3481473"/>
    </cacheField>
    <cacheField name="Remise 3" numFmtId="0">
      <sharedItems containsNonDate="0" containsString="0" containsBlank="1"/>
    </cacheField>
    <cacheField name="Adresse 1 séjour" numFmtId="0">
      <sharedItems containsMixedTypes="1" containsNumber="1" containsInteger="1" minValue="0" maxValue="0"/>
    </cacheField>
    <cacheField name="Adresse 2 séjour" numFmtId="0">
      <sharedItems containsMixedTypes="1" containsNumber="1" containsInteger="1" minValue="0" maxValue="0"/>
    </cacheField>
    <cacheField name="CP Ville séjour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">
  <r>
    <s v="NON"/>
    <s v="M. &amp; Mme"/>
    <x v="0"/>
    <x v="0"/>
    <x v="0"/>
    <d v="2011-06-20T00:00:00"/>
    <s v="436, route des Genêts"/>
    <n v="44000"/>
    <s v="Nantes"/>
    <s v="02 40 25 25 25"/>
    <n v="612232524"/>
    <s v="mail@fournisseur.com"/>
    <s v="6 ans 0 mois 21 jours"/>
    <m/>
    <n v="200"/>
    <n v="2"/>
    <n v="54"/>
    <x v="0"/>
    <s v="OUI"/>
    <s v="/"/>
    <s v="Laure MASSÉ"/>
    <d v="2017-07-11T00:00:00"/>
    <s v="10h15"/>
    <s v="9h15"/>
    <d v="2017-07-13T00:00:00"/>
    <s v="16h45"/>
    <s v="544szb"/>
    <d v="2017-06-16T00:00:00"/>
    <s v="18h30"/>
    <m/>
    <m/>
    <m/>
    <m/>
    <m/>
    <m/>
    <m/>
    <m/>
    <m/>
    <m/>
    <s v="Base de loisirs de Pont-Caffino"/>
    <s v="Pont-Caffino"/>
    <s v="44690 Maisdon sur Sèvre"/>
  </r>
  <r>
    <s v="OUI"/>
    <s v="M. &amp; Mme"/>
    <x v="1"/>
    <x v="1"/>
    <x v="1"/>
    <d v="2012-05-05T00:00:00"/>
    <s v="32 bis rue du Paradis"/>
    <n v="44000"/>
    <s v="Nantes"/>
    <s v="02 40 25 25 25"/>
    <n v="612232524"/>
    <s v="mail@fournisseur.com"/>
    <s v="5 ans 2 mois 7 jours"/>
    <m/>
    <n v="1739"/>
    <n v="8"/>
    <n v="123"/>
    <x v="0"/>
    <s v="OUI"/>
    <s v="/"/>
    <s v="Laure MASSÉ"/>
    <d v="2017-07-11T00:00:00"/>
    <s v="10h15"/>
    <s v="9h15"/>
    <d v="2017-07-13T00:00:00"/>
    <s v="16h45"/>
    <s v="544szb"/>
    <d v="2017-06-16T00:00:00"/>
    <s v="18h30"/>
    <n v="329"/>
    <n v="3304776"/>
    <s v="Orange Bank"/>
    <m/>
    <m/>
    <m/>
    <s v="Chèque pour les 2 camps (dans enveloppe totem)"/>
    <m/>
    <n v="3481473"/>
    <m/>
    <s v="Base de loisirs de Pont-Caffino"/>
    <s v="Pont-Caffino"/>
    <s v="44690 Maisdon sur Sèvre"/>
  </r>
  <r>
    <s v="OUI"/>
    <s v="M. &amp; Mme"/>
    <x v="2"/>
    <x v="2"/>
    <x v="2"/>
    <d v="2012-09-21T00:00:00"/>
    <s v="6  rue du Château"/>
    <n v="44000"/>
    <s v="Nantes"/>
    <s v="02 40 25 25 25"/>
    <n v="612232524"/>
    <s v="mail@fournisseur.com"/>
    <s v="4 ans 10 mois 29 jours"/>
    <m/>
    <n v="752"/>
    <n v="4"/>
    <n v="165"/>
    <x v="1"/>
    <s v="OUI"/>
    <s v="/"/>
    <s v="Laure MASSÉ"/>
    <d v="2017-08-21T00:00:00"/>
    <s v="9h10"/>
    <s v="9h30"/>
    <d v="2017-08-25T00:00:00"/>
    <s v="17h30"/>
    <s v="2ezyrc"/>
    <d v="2017-06-16T00:00:00"/>
    <s v="19h30"/>
    <n v="98"/>
    <n v="1761337"/>
    <s v="Orange Bank"/>
    <m/>
    <m/>
    <m/>
    <m/>
    <m/>
    <n v="3481473"/>
    <m/>
    <s v="Camping de la Forêt"/>
    <s v="Rue de l'Étang"/>
    <s v="44130 Le Gâvre"/>
  </r>
  <r>
    <s v="OUI"/>
    <s v="M. &amp; Mme"/>
    <x v="3"/>
    <x v="3"/>
    <x v="3"/>
    <d v="2011-11-21T00:00:00"/>
    <s v="2 impasse du chêne"/>
    <n v="44000"/>
    <s v="Nantes"/>
    <s v="02 40 25 25 25"/>
    <n v="612232524"/>
    <s v="mail@fournisseur.com"/>
    <s v="5 ans 7 mois 26 jours"/>
    <m/>
    <n v="1045"/>
    <n v="6"/>
    <n v="182"/>
    <x v="2"/>
    <s v="OUI"/>
    <s v="/"/>
    <s v="Laure MASSÉ"/>
    <d v="2017-07-17T00:00:00"/>
    <s v="9h10"/>
    <s v="9h30"/>
    <d v="2017-07-21T00:00:00"/>
    <s v="17h30"/>
    <s v="8qj4dt"/>
    <d v="2017-06-16T00:00:00"/>
    <s v="19h30"/>
    <n v="8"/>
    <s v="0471854"/>
    <s v="Orange Bank"/>
    <n v="100"/>
    <m/>
    <m/>
    <m/>
    <m/>
    <n v="3481473"/>
    <m/>
    <n v="0"/>
    <n v="0"/>
    <n v="0"/>
  </r>
  <r>
    <s v="OUI"/>
    <s v="M. &amp; Mme"/>
    <x v="4"/>
    <x v="4"/>
    <x v="4"/>
    <d v="2010-08-06T00:00:00"/>
    <s v="42 rue du Moulin"/>
    <n v="44000"/>
    <s v="Nantes"/>
    <s v="02 40 25 25 25"/>
    <n v="612232524"/>
    <s v="mail@fournisseur.com"/>
    <s v="7 ans 0 mois 15 jours"/>
    <m/>
    <n v="1595"/>
    <n v="8"/>
    <n v="206"/>
    <x v="1"/>
    <s v="OUI"/>
    <s v="/"/>
    <s v="Laure MASSÉ"/>
    <d v="2017-08-21T00:00:00"/>
    <s v="9h10"/>
    <s v="9h30"/>
    <d v="2017-08-25T00:00:00"/>
    <s v="17h30"/>
    <s v="2ezyrc"/>
    <d v="2017-06-16T00:00:00"/>
    <s v="19h30"/>
    <n v="9"/>
    <n v="5529248"/>
    <s v="Orange Bank"/>
    <n v="114"/>
    <m/>
    <m/>
    <m/>
    <m/>
    <n v="3481473"/>
    <m/>
    <s v="Camping de la Forêt"/>
    <s v="Rue de l'Étang"/>
    <s v="44130 Le Gâvre"/>
  </r>
  <r>
    <s v="OUI"/>
    <s v="M. &amp; Mme"/>
    <x v="5"/>
    <x v="5"/>
    <x v="5"/>
    <d v="2013-07-10T00:00:00"/>
    <s v="26 rue des Sables"/>
    <n v="44000"/>
    <s v="Nantes"/>
    <s v="02 40 25 25 25"/>
    <n v="612232524"/>
    <s v="mail@fournisseur.com"/>
    <s v="4 ans 0 mois 1 jours"/>
    <m/>
    <n v="831"/>
    <n v="5"/>
    <n v="103"/>
    <x v="0"/>
    <s v="OUI"/>
    <s v="/"/>
    <s v="Laure MASSÉ"/>
    <d v="2017-07-11T00:00:00"/>
    <s v="10h15"/>
    <s v="9h15"/>
    <d v="2017-07-13T00:00:00"/>
    <s v="16h45"/>
    <s v="544szb"/>
    <d v="2017-06-16T00:00:00"/>
    <s v="18h30"/>
    <n v="103"/>
    <s v="0000764"/>
    <s v="Orange Bank"/>
    <m/>
    <m/>
    <m/>
    <m/>
    <m/>
    <n v="3481473"/>
    <m/>
    <s v="Base de loisirs de Pont-Caffino"/>
    <s v="Pont-Caffino"/>
    <s v="44690 Maisdon sur Sèvre"/>
  </r>
  <r>
    <s v="OUI"/>
    <s v="M. &amp; Mme"/>
    <x v="6"/>
    <x v="6"/>
    <x v="6"/>
    <d v="2011-09-05T00:00:00"/>
    <s v="13 le Plessis"/>
    <n v="44000"/>
    <s v="Nantes"/>
    <s v="02 40 25 25 25"/>
    <n v="612232524"/>
    <s v="mail@fournisseur.com"/>
    <s v="5 ans 10 mois 17 jours"/>
    <m/>
    <n v="1427"/>
    <n v="7"/>
    <n v="277"/>
    <x v="3"/>
    <s v="OUI"/>
    <s v="/"/>
    <s v="Laure MASSÉ"/>
    <d v="2017-07-23T00:00:00"/>
    <s v="10h30"/>
    <s v="10h45"/>
    <d v="2017-07-31T00:00:00"/>
    <s v="17h30"/>
    <s v="2huxqu"/>
    <d v="2017-06-16T00:00:00"/>
    <s v="20h30"/>
    <n v="118"/>
    <s v="0000149"/>
    <s v="Orange Bank"/>
    <m/>
    <m/>
    <m/>
    <m/>
    <m/>
    <n v="3481473"/>
    <m/>
    <n v="0"/>
    <n v="0"/>
    <n v="0"/>
  </r>
  <r>
    <s v="OUI"/>
    <s v="M. &amp; Mme"/>
    <x v="7"/>
    <x v="7"/>
    <x v="7"/>
    <d v="2006-07-04T00:00:00"/>
    <s v="23 bis rue de la Gare"/>
    <n v="44000"/>
    <s v="Nantes"/>
    <s v="02 40 25 25 25"/>
    <n v="612232524"/>
    <s v="mail@fournisseur.com"/>
    <s v="11 ans 0 mois 13 jours"/>
    <m/>
    <n v="1047"/>
    <n v="6"/>
    <n v="182"/>
    <x v="2"/>
    <s v="OUI"/>
    <s v="/"/>
    <s v="Laure MASSÉ"/>
    <d v="2017-07-17T00:00:00"/>
    <s v="9h10"/>
    <s v="9h30"/>
    <d v="2017-07-21T00:00:00"/>
    <s v="17h30"/>
    <s v="8qj4dt"/>
    <d v="2017-06-16T00:00:00"/>
    <s v="19h30"/>
    <n v="182"/>
    <s v="5981348"/>
    <s v="Orange Bank"/>
    <m/>
    <m/>
    <m/>
    <m/>
    <m/>
    <m/>
    <m/>
    <n v="0"/>
    <n v="0"/>
    <n v="0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  <r>
    <s v="NON"/>
    <m/>
    <x v="8"/>
    <x v="8"/>
    <x v="8"/>
    <m/>
    <m/>
    <m/>
    <m/>
    <m/>
    <m/>
    <m/>
    <e v="#N/A"/>
    <m/>
    <n v="9999"/>
    <n v="9"/>
    <e v="#N/A"/>
    <x v="4"/>
    <m/>
    <m/>
    <e v="#N/A"/>
    <e v="#N/A"/>
    <e v="#N/A"/>
    <e v="#N/A"/>
    <e v="#N/A"/>
    <e v="#N/A"/>
    <e v="#N/A"/>
    <e v="#N/A"/>
    <e v="#N/A"/>
    <m/>
    <m/>
    <m/>
    <m/>
    <m/>
    <m/>
    <m/>
    <m/>
    <m/>
    <m/>
    <e v="#N/A"/>
    <e v="#N/A"/>
    <e v="#N/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7" firstHeaderRow="1" firstDataRow="1" firstDataCol="3"/>
  <pivotFields count="42">
    <pivotField subtotalTop="0" showAll="0" defaultSubtotal="0"/>
    <pivotField subtotalTop="0" showAll="0" defaultSubtotal="0"/>
    <pivotField axis="axisRow" outline="0" subtotalTop="0" showAll="0" defaultSubtotal="0">
      <items count="9">
        <item x="2"/>
        <item x="7"/>
        <item x="5"/>
        <item x="0"/>
        <item x="1"/>
        <item x="3"/>
        <item x="6"/>
        <item x="4"/>
        <item x="8"/>
      </items>
    </pivotField>
    <pivotField axis="axisRow" outline="0" subtotalTop="0" showAll="0" defaultSubtotal="0">
      <items count="9">
        <item x="8"/>
        <item x="2"/>
        <item x="7"/>
        <item x="5"/>
        <item x="0"/>
        <item x="1"/>
        <item x="3"/>
        <item x="6"/>
        <item x="4"/>
      </items>
    </pivotField>
    <pivotField axis="axisRow" subtotalTop="0" showAll="0" defaultSubtotal="0">
      <items count="9">
        <item x="7"/>
        <item x="5"/>
        <item x="1"/>
        <item x="6"/>
        <item x="0"/>
        <item x="2"/>
        <item x="4"/>
        <item x="3"/>
        <item x="8"/>
      </items>
    </pivotField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numFmtId="165" subtotalTop="0" showAll="0" defaultSubtotal="0"/>
    <pivotField subtotalTop="0" showAll="0" defaultSubtotal="0"/>
    <pivotField subtotalTop="0" showAll="0" defaultSubtotal="0"/>
    <pivotField axis="axisRow" subtotalTop="0" showAll="0" defaultSubtotal="0">
      <items count="5">
        <item h="1" x="3"/>
        <item h="1" x="1"/>
        <item x="2"/>
        <item h="1" x="0"/>
        <item h="1" x="4"/>
      </items>
    </pivotField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</pivotFields>
  <rowFields count="4">
    <field x="17"/>
    <field x="2"/>
    <field x="3"/>
    <field x="4"/>
  </rowFields>
  <rowItems count="4">
    <i>
      <x v="2"/>
    </i>
    <i r="1">
      <x v="1"/>
      <x v="2"/>
      <x/>
    </i>
    <i r="1">
      <x v="5"/>
      <x v="6"/>
      <x v="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éjour" sourceName="Séjour">
  <pivotTables>
    <pivotTable tabId="10" name="Tableau croisé dynamique2"/>
  </pivotTables>
  <data>
    <tabular pivotCacheId="1">
      <items count="5">
        <i x="3"/>
        <i x="1"/>
        <i x="2" s="1"/>
        <i x="0"/>
        <i x="4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éjour" cache="Segment_Séjour" caption="Séjour" rowHeight="241300"/>
</slicers>
</file>

<file path=xl/tables/table1.xml><?xml version="1.0" encoding="utf-8"?>
<table xmlns="http://schemas.openxmlformats.org/spreadsheetml/2006/main" id="1" name="Tableau1" displayName="Tableau1" ref="A1:AP61" totalsRowShown="0" headerRowDxfId="0" headerRowBorderDxfId="44" tableBorderDxfId="45" totalsRowBorderDxfId="43">
  <autoFilter ref="A1:AP61"/>
  <tableColumns count="42">
    <tableColumn id="1" name="Payé ?" dataDxfId="42">
      <calculatedColumnFormula>IF(COUNTA(AD2,AG2,AH2,AI2)&gt;0,"OUI","NON")</calculatedColumnFormula>
    </tableColumn>
    <tableColumn id="2" name="Civilité" dataDxfId="41"/>
    <tableColumn id="3" name="NOM" dataDxfId="40"/>
    <tableColumn id="4" name="NOM Enfant" dataDxfId="39">
      <calculatedColumnFormula>C2</calculatedColumnFormula>
    </tableColumn>
    <tableColumn id="5" name="Prénom" dataDxfId="38"/>
    <tableColumn id="6" name="Date Nais" dataDxfId="37"/>
    <tableColumn id="7" name="Adresse" dataDxfId="36"/>
    <tableColumn id="8" name="CP" dataDxfId="35"/>
    <tableColumn id="9" name="Ville" dataDxfId="34"/>
    <tableColumn id="10" name="Téléphone 1" dataDxfId="33"/>
    <tableColumn id="11" name="Téléphone 2" dataDxfId="32"/>
    <tableColumn id="12" name="E-mail" dataDxfId="31"/>
    <tableColumn id="13" name="Age au 1er jour du camp" dataDxfId="30">
      <calculatedColumnFormula>INT((V2-F2)/365.25)&amp; " ans "&amp;MONTH(V2-F2)-1&amp;" mois "&amp;DAY(V2-F2)&amp;" jours"</calculatedColumnFormula>
    </tableColumn>
    <tableColumn id="14" name="Colonne1" dataDxfId="29"/>
    <tableColumn id="15" name="QF" dataDxfId="28"/>
    <tableColumn id="16" name="TRANCHE" dataDxfId="27">
      <calculatedColumnFormula>VLOOKUP(O2,Données!$B$2:$C$10,2,TRUE)</calculatedColumnFormula>
    </tableColumn>
    <tableColumn id="17" name="TARIF" dataDxfId="26">
      <calculatedColumnFormula>HLOOKUP(R2,Données!$D$13:$O$22,VLOOKUP(P2,Données!$B$14:$C$22,1,FALSE)+1,FALSE)</calculatedColumnFormula>
    </tableColumn>
    <tableColumn id="18" name="Séjour" dataDxfId="25"/>
    <tableColumn id="19" name="Convocation envoyée" dataDxfId="24"/>
    <tableColumn id="20" name="aisance eau" dataDxfId="23"/>
    <tableColumn id="21" name="Responsable" dataDxfId="22">
      <calculatedColumnFormula>HLOOKUP(R2,Données!$B$13:$O$31,19,FALSE)</calculatedColumnFormula>
    </tableColumn>
    <tableColumn id="22" name="Date début" dataDxfId="21">
      <calculatedColumnFormula>HLOOKUP(R2,Données!$D$13:$O$30,11,FALSE)</calculatedColumnFormula>
    </tableColumn>
    <tableColumn id="23" name="heure convoc" dataDxfId="20">
      <calculatedColumnFormula>HLOOKUP(R2,Données!$D$13:$O$30,13,FALSE)</calculatedColumnFormula>
    </tableColumn>
    <tableColumn id="24" name="heure départ" dataDxfId="19">
      <calculatedColumnFormula>HLOOKUP(R2,Données!$D$13:$O$30,14, FALSE)</calculatedColumnFormula>
    </tableColumn>
    <tableColumn id="25" name="date retour" dataDxfId="18">
      <calculatedColumnFormula>HLOOKUP(R2,Données!$D$13:$O$30,12,FALSE)</calculatedColumnFormula>
    </tableColumn>
    <tableColumn id="26" name="heure retour" dataDxfId="17">
      <calculatedColumnFormula>HLOOKUP(R2,Données!$D$13:$O$30,15,FALSE)</calculatedColumnFormula>
    </tableColumn>
    <tableColumn id="27" name="code blog" dataDxfId="16">
      <calculatedColumnFormula>HLOOKUP(R2,Données!$D$13:$O$30,18,FALSE)</calculatedColumnFormula>
    </tableColumn>
    <tableColumn id="28" name="Date réunion" dataDxfId="15">
      <calculatedColumnFormula>HLOOKUP(R2,Données!$D$13:$O$30,16,FALSE)</calculatedColumnFormula>
    </tableColumn>
    <tableColumn id="29" name="heure réunion" dataDxfId="14">
      <calculatedColumnFormula>HLOOKUP(R2,Données!$D$13:$O$30,17,FALSE)</calculatedColumnFormula>
    </tableColumn>
    <tableColumn id="30" name="Paiement Chq" dataDxfId="13"/>
    <tableColumn id="31" name="N° chèque" dataDxfId="12"/>
    <tableColumn id="32" name="Banque" dataDxfId="11"/>
    <tableColumn id="33" name="Paiement ANCV" dataDxfId="10"/>
    <tableColumn id="34" name="Paiement espèces Espèces" dataDxfId="9"/>
    <tableColumn id="35" name="Paiement CB" dataDxfId="8"/>
    <tableColumn id="36" name="Remarques" dataDxfId="7"/>
    <tableColumn id="37" name="Remise 1" dataDxfId="6"/>
    <tableColumn id="38" name="Remise 2" dataDxfId="5"/>
    <tableColumn id="39" name="Remise 3" dataDxfId="4"/>
    <tableColumn id="40" name="Adresse 1 séjour" dataDxfId="3">
      <calculatedColumnFormula>HLOOKUP(R2,Données!$D$13:$O$34,20,FALSE)</calculatedColumnFormula>
    </tableColumn>
    <tableColumn id="41" name="Adresse 2 séjour" dataDxfId="2">
      <calculatedColumnFormula>HLOOKUP(R2,Données!$D$13:$O$34,21,FALSE)</calculatedColumnFormula>
    </tableColumn>
    <tableColumn id="42" name="CP Ville séjour" dataDxfId="1">
      <calculatedColumnFormula>HLOOKUP(R2,Données!$D$13:$O$34,22,FALSE)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il@fournisseur.com" TargetMode="External"/><Relationship Id="rId1" Type="http://schemas.openxmlformats.org/officeDocument/2006/relationships/hyperlink" Target="mailto:mail@fournisseur.com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7"/>
  <sheetViews>
    <sheetView tabSelected="1" workbookViewId="0">
      <selection activeCell="A4" sqref="A4"/>
    </sheetView>
  </sheetViews>
  <sheetFormatPr baseColWidth="10" defaultRowHeight="15" x14ac:dyDescent="0.25"/>
  <cols>
    <col min="1" max="1" width="21" customWidth="1"/>
    <col min="2" max="2" width="14.140625" customWidth="1"/>
    <col min="3" max="3" width="10.28515625" customWidth="1"/>
    <col min="4" max="4" width="24.140625" customWidth="1"/>
    <col min="5" max="5" width="14.140625" customWidth="1"/>
    <col min="6" max="6" width="10.85546875" customWidth="1"/>
    <col min="7" max="7" width="17.42578125" customWidth="1"/>
    <col min="8" max="8" width="6.28515625" customWidth="1"/>
    <col min="9" max="9" width="12.5703125" bestFit="1" customWidth="1"/>
  </cols>
  <sheetData>
    <row r="3" spans="1:3" x14ac:dyDescent="0.25">
      <c r="A3" s="189" t="s">
        <v>137</v>
      </c>
      <c r="B3" s="189" t="s">
        <v>80</v>
      </c>
      <c r="C3" s="189" t="s">
        <v>1</v>
      </c>
    </row>
    <row r="4" spans="1:3" x14ac:dyDescent="0.25">
      <c r="A4" s="190" t="s">
        <v>10</v>
      </c>
    </row>
    <row r="5" spans="1:3" x14ac:dyDescent="0.25">
      <c r="A5" s="191" t="s">
        <v>16</v>
      </c>
      <c r="B5" s="190" t="s">
        <v>16</v>
      </c>
      <c r="C5" s="190" t="s">
        <v>17</v>
      </c>
    </row>
    <row r="6" spans="1:3" x14ac:dyDescent="0.25">
      <c r="A6" s="191" t="s">
        <v>123</v>
      </c>
      <c r="B6" s="190" t="s">
        <v>123</v>
      </c>
      <c r="C6" s="190" t="s">
        <v>18</v>
      </c>
    </row>
    <row r="7" spans="1:3" x14ac:dyDescent="0.25">
      <c r="A7" s="190" t="s">
        <v>136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P61"/>
  <sheetViews>
    <sheetView workbookViewId="0">
      <pane xSplit="5" ySplit="1" topLeftCell="F2" activePane="bottomRight" state="frozen"/>
      <selection pane="topRight" activeCell="E1" sqref="E1"/>
      <selection pane="bottomLeft" activeCell="A3" sqref="A3"/>
      <selection pane="bottomRight" activeCell="D5" sqref="D5"/>
    </sheetView>
  </sheetViews>
  <sheetFormatPr baseColWidth="10" defaultRowHeight="15" x14ac:dyDescent="0.25"/>
  <cols>
    <col min="1" max="1" width="8.85546875" customWidth="1"/>
    <col min="2" max="2" width="10.42578125" customWidth="1"/>
    <col min="3" max="4" width="20.42578125" customWidth="1"/>
    <col min="5" max="5" width="15.7109375" customWidth="1"/>
    <col min="6" max="6" width="11.5703125" customWidth="1"/>
    <col min="7" max="7" width="30.85546875" customWidth="1"/>
    <col min="8" max="8" width="7.42578125" customWidth="1"/>
    <col min="9" max="9" width="23.5703125" customWidth="1"/>
    <col min="10" max="11" width="14.140625" style="29" customWidth="1"/>
    <col min="12" max="12" width="33.28515625" customWidth="1"/>
    <col min="13" max="13" width="24.28515625" customWidth="1"/>
    <col min="14" max="14" width="12" style="26" customWidth="1"/>
    <col min="15" max="15" width="8.42578125" customWidth="1"/>
    <col min="16" max="16" width="11.42578125" customWidth="1"/>
    <col min="17" max="17" width="9.42578125" customWidth="1"/>
    <col min="18" max="18" width="23.85546875" customWidth="1"/>
    <col min="19" max="19" width="22.28515625" customWidth="1"/>
    <col min="20" max="20" width="13.42578125" customWidth="1"/>
    <col min="21" max="21" width="19.5703125" customWidth="1"/>
    <col min="22" max="22" width="15.140625" style="30" customWidth="1"/>
    <col min="23" max="23" width="15" customWidth="1"/>
    <col min="24" max="24" width="14.7109375" customWidth="1"/>
    <col min="25" max="25" width="13.140625" style="3" customWidth="1"/>
    <col min="26" max="26" width="14.42578125" customWidth="1"/>
    <col min="27" max="27" width="12" customWidth="1"/>
    <col min="28" max="28" width="14.7109375" style="3" customWidth="1"/>
    <col min="29" max="29" width="15.85546875" customWidth="1"/>
    <col min="30" max="30" width="15.5703125" customWidth="1"/>
    <col min="31" max="31" width="12.28515625" style="34" customWidth="1"/>
    <col min="32" max="32" width="18" customWidth="1"/>
    <col min="33" max="33" width="17.28515625" customWidth="1"/>
    <col min="34" max="34" width="26.7109375" customWidth="1"/>
    <col min="35" max="35" width="14.42578125" customWidth="1"/>
    <col min="36" max="36" width="45.85546875" customWidth="1"/>
    <col min="40" max="40" width="26.85546875" style="27" customWidth="1"/>
    <col min="41" max="41" width="22.28515625" style="27" customWidth="1"/>
    <col min="42" max="42" width="25.85546875" style="27" customWidth="1"/>
  </cols>
  <sheetData>
    <row r="1" spans="1:42" s="15" customFormat="1" ht="33.75" customHeight="1" x14ac:dyDescent="0.25">
      <c r="A1" s="164" t="s">
        <v>72</v>
      </c>
      <c r="B1" s="165" t="s">
        <v>71</v>
      </c>
      <c r="C1" s="165" t="s">
        <v>0</v>
      </c>
      <c r="D1" s="165" t="s">
        <v>80</v>
      </c>
      <c r="E1" s="165" t="s">
        <v>1</v>
      </c>
      <c r="F1" s="165" t="s">
        <v>6</v>
      </c>
      <c r="G1" s="165" t="s">
        <v>2</v>
      </c>
      <c r="H1" s="165" t="s">
        <v>3</v>
      </c>
      <c r="I1" s="165" t="s">
        <v>4</v>
      </c>
      <c r="J1" s="166" t="s">
        <v>93</v>
      </c>
      <c r="K1" s="166" t="s">
        <v>94</v>
      </c>
      <c r="L1" s="165" t="s">
        <v>5</v>
      </c>
      <c r="M1" s="165" t="s">
        <v>7</v>
      </c>
      <c r="N1" s="165" t="s">
        <v>135</v>
      </c>
      <c r="O1" s="167" t="s">
        <v>9</v>
      </c>
      <c r="P1" s="167" t="s">
        <v>11</v>
      </c>
      <c r="Q1" s="167" t="s">
        <v>8</v>
      </c>
      <c r="R1" s="168" t="s">
        <v>25</v>
      </c>
      <c r="S1" s="168" t="s">
        <v>108</v>
      </c>
      <c r="T1" s="168" t="s">
        <v>105</v>
      </c>
      <c r="U1" s="168" t="s">
        <v>73</v>
      </c>
      <c r="V1" s="169" t="s">
        <v>26</v>
      </c>
      <c r="W1" s="167" t="s">
        <v>29</v>
      </c>
      <c r="X1" s="167" t="s">
        <v>43</v>
      </c>
      <c r="Y1" s="170" t="s">
        <v>30</v>
      </c>
      <c r="Z1" s="167" t="s">
        <v>31</v>
      </c>
      <c r="AA1" s="171" t="s">
        <v>34</v>
      </c>
      <c r="AB1" s="172" t="s">
        <v>45</v>
      </c>
      <c r="AC1" s="165" t="s">
        <v>33</v>
      </c>
      <c r="AD1" s="173" t="s">
        <v>65</v>
      </c>
      <c r="AE1" s="174" t="s">
        <v>66</v>
      </c>
      <c r="AF1" s="173" t="s">
        <v>51</v>
      </c>
      <c r="AG1" s="173" t="s">
        <v>67</v>
      </c>
      <c r="AH1" s="173" t="s">
        <v>68</v>
      </c>
      <c r="AI1" s="173" t="s">
        <v>69</v>
      </c>
      <c r="AJ1" s="175" t="s">
        <v>70</v>
      </c>
      <c r="AK1" s="175" t="s">
        <v>52</v>
      </c>
      <c r="AL1" s="175" t="s">
        <v>53</v>
      </c>
      <c r="AM1" s="175" t="s">
        <v>107</v>
      </c>
      <c r="AN1" s="165" t="s">
        <v>90</v>
      </c>
      <c r="AO1" s="165" t="s">
        <v>91</v>
      </c>
      <c r="AP1" s="171" t="s">
        <v>92</v>
      </c>
    </row>
    <row r="2" spans="1:42" ht="15.75" customHeight="1" x14ac:dyDescent="0.25">
      <c r="A2" s="163" t="str">
        <f t="shared" ref="A2:A9" si="0">IF(COUNTA(AD2,AG2,AH2,AI2)&gt;0,"OUI","NON")</f>
        <v>NON</v>
      </c>
      <c r="B2" s="56" t="s">
        <v>28</v>
      </c>
      <c r="C2" s="56" t="s">
        <v>120</v>
      </c>
      <c r="D2" s="56" t="str">
        <f>C2</f>
        <v>DUPONT</v>
      </c>
      <c r="E2" s="56" t="s">
        <v>14</v>
      </c>
      <c r="F2" s="16">
        <v>40714</v>
      </c>
      <c r="G2" s="56" t="s">
        <v>95</v>
      </c>
      <c r="H2" s="56">
        <v>44000</v>
      </c>
      <c r="I2" s="56" t="s">
        <v>132</v>
      </c>
      <c r="J2" s="28" t="s">
        <v>133</v>
      </c>
      <c r="K2" s="28">
        <v>612232524</v>
      </c>
      <c r="L2" s="17" t="s">
        <v>134</v>
      </c>
      <c r="M2" s="55" t="str">
        <f>INT((V2-F2)/365.25)&amp; " ans "&amp;MONTH(V2-F2)-1&amp;" mois "&amp;DAY(V2-F2)&amp;" jours"</f>
        <v>6 ans 0 mois 21 jours</v>
      </c>
      <c r="N2" s="55"/>
      <c r="O2" s="18">
        <v>200</v>
      </c>
      <c r="P2" s="5">
        <f>VLOOKUP(O2,Données!$B$2:$C$10,2,TRUE)</f>
        <v>2</v>
      </c>
      <c r="Q2" s="9">
        <f>HLOOKUP(R2,Données!$D$13:$O$22,VLOOKUP(P2,Données!$B$14:$C$22,1,FALSE)+1,FALSE)</f>
        <v>54</v>
      </c>
      <c r="R2" s="56" t="s">
        <v>12</v>
      </c>
      <c r="S2" s="56" t="s">
        <v>109</v>
      </c>
      <c r="T2" s="56" t="s">
        <v>106</v>
      </c>
      <c r="U2" s="25" t="str">
        <f>HLOOKUP(R2,Données!$B$13:$O$31,19,FALSE)</f>
        <v>Laure MASSÉ</v>
      </c>
      <c r="V2" s="4">
        <f>HLOOKUP(R2,Données!$D$13:$O$30,11,FALSE)</f>
        <v>42927</v>
      </c>
      <c r="W2" s="5" t="str">
        <f>HLOOKUP(R2,Données!$D$13:$O$30,13,FALSE)</f>
        <v>10h15</v>
      </c>
      <c r="X2" s="5" t="str">
        <f>HLOOKUP(R2,Données!$D$13:$O$30,14, FALSE)</f>
        <v>9h15</v>
      </c>
      <c r="Y2" s="4">
        <f>HLOOKUP(R2,Données!$D$13:$O$30,12,FALSE)</f>
        <v>42929</v>
      </c>
      <c r="Z2" s="5" t="str">
        <f>HLOOKUP(R2,Données!$D$13:$O$30,15,FALSE)</f>
        <v>16h45</v>
      </c>
      <c r="AA2" s="6" t="str">
        <f>HLOOKUP(R2,Données!$D$13:$O$30,18,FALSE)</f>
        <v>544szb</v>
      </c>
      <c r="AB2" s="4">
        <f>HLOOKUP(R2,Données!$D$13:$O$30,16,FALSE)</f>
        <v>42902</v>
      </c>
      <c r="AC2" s="55" t="str">
        <f>HLOOKUP(R2,Données!$D$13:$O$30,17,FALSE)</f>
        <v>18h30</v>
      </c>
      <c r="AD2" s="20"/>
      <c r="AE2" s="32"/>
      <c r="AF2" s="20"/>
      <c r="AG2" s="20"/>
      <c r="AH2" s="20"/>
      <c r="AI2" s="20"/>
      <c r="AJ2" s="21"/>
      <c r="AK2" s="21"/>
      <c r="AL2" s="21"/>
      <c r="AM2" s="21"/>
      <c r="AN2" s="55" t="str">
        <f>HLOOKUP(R2,Données!$D$13:$O$34,20,FALSE)</f>
        <v>Base de loisirs de Pont-Caffino</v>
      </c>
      <c r="AO2" s="55" t="str">
        <f>HLOOKUP(R2,Données!$D$13:$O$34,21,FALSE)</f>
        <v>Pont-Caffino</v>
      </c>
      <c r="AP2" s="6" t="str">
        <f>HLOOKUP(R2,Données!$D$13:$O$34,22,FALSE)</f>
        <v>44690 Maisdon sur Sèvre</v>
      </c>
    </row>
    <row r="3" spans="1:42" ht="15.75" customHeight="1" x14ac:dyDescent="0.25">
      <c r="A3" s="163" t="str">
        <f t="shared" si="0"/>
        <v>OUI</v>
      </c>
      <c r="B3" s="56" t="s">
        <v>28</v>
      </c>
      <c r="C3" s="56" t="s">
        <v>121</v>
      </c>
      <c r="D3" s="56" t="str">
        <f t="shared" ref="D3:D27" si="1">C3</f>
        <v>DURAND</v>
      </c>
      <c r="E3" s="56" t="s">
        <v>15</v>
      </c>
      <c r="F3" s="16">
        <v>41034</v>
      </c>
      <c r="G3" s="56" t="s">
        <v>128</v>
      </c>
      <c r="H3" s="56">
        <v>44000</v>
      </c>
      <c r="I3" s="56" t="s">
        <v>132</v>
      </c>
      <c r="J3" s="28" t="s">
        <v>133</v>
      </c>
      <c r="K3" s="28">
        <v>612232524</v>
      </c>
      <c r="L3" s="17" t="s">
        <v>134</v>
      </c>
      <c r="M3" s="55" t="str">
        <f>INT((V3-F3)/365.25)&amp; " ans "&amp;MONTH(V3-F3)-1&amp;" mois "&amp;DAY(V3-F3)&amp;" jours"</f>
        <v>5 ans 2 mois 7 jours</v>
      </c>
      <c r="N3" s="55"/>
      <c r="O3" s="18">
        <v>1739</v>
      </c>
      <c r="P3" s="55">
        <f>VLOOKUP(O3,Données!$B$2:$C$10,2,TRUE)</f>
        <v>8</v>
      </c>
      <c r="Q3" s="9">
        <f>HLOOKUP(R3,Données!$D$13:$O$22,VLOOKUP(P3,Données!$B$14:$C$22,1,FALSE)+1,FALSE)</f>
        <v>123</v>
      </c>
      <c r="R3" s="56" t="s">
        <v>12</v>
      </c>
      <c r="S3" s="56" t="s">
        <v>109</v>
      </c>
      <c r="T3" s="56" t="s">
        <v>106</v>
      </c>
      <c r="U3" s="25" t="str">
        <f>HLOOKUP(R3,Données!$B$13:$O$31,19,FALSE)</f>
        <v>Laure MASSÉ</v>
      </c>
      <c r="V3" s="4">
        <f>HLOOKUP(R3,Données!$D$13:$O$30,11,FALSE)</f>
        <v>42927</v>
      </c>
      <c r="W3" s="5" t="str">
        <f>HLOOKUP(R3,Données!$D$13:$O$30,13,FALSE)</f>
        <v>10h15</v>
      </c>
      <c r="X3" s="5" t="str">
        <f>HLOOKUP(R3,Données!$D$13:$O$30,14, FALSE)</f>
        <v>9h15</v>
      </c>
      <c r="Y3" s="4">
        <f>HLOOKUP(R3,Données!$D$13:$O$30,12,FALSE)</f>
        <v>42929</v>
      </c>
      <c r="Z3" s="5" t="str">
        <f>HLOOKUP(R3,Données!$D$13:$O$30,15,FALSE)</f>
        <v>16h45</v>
      </c>
      <c r="AA3" s="6" t="str">
        <f>HLOOKUP(R3,Données!$D$13:$O$30,18,FALSE)</f>
        <v>544szb</v>
      </c>
      <c r="AB3" s="4">
        <f>HLOOKUP(R3,Données!$D$13:$O$30,16,FALSE)</f>
        <v>42902</v>
      </c>
      <c r="AC3" s="55" t="str">
        <f>HLOOKUP(R3,Données!$D$13:$O$30,17,FALSE)</f>
        <v>18h30</v>
      </c>
      <c r="AD3" s="20">
        <v>329</v>
      </c>
      <c r="AE3" s="32">
        <v>3304776</v>
      </c>
      <c r="AF3" s="20" t="s">
        <v>104</v>
      </c>
      <c r="AG3" s="20"/>
      <c r="AH3" s="20"/>
      <c r="AI3" s="20"/>
      <c r="AJ3" s="21" t="s">
        <v>55</v>
      </c>
      <c r="AK3" s="21"/>
      <c r="AL3" s="21">
        <v>3481473</v>
      </c>
      <c r="AM3" s="21"/>
      <c r="AN3" s="55" t="str">
        <f>HLOOKUP(R3,Données!$D$13:$O$34,20,FALSE)</f>
        <v>Base de loisirs de Pont-Caffino</v>
      </c>
      <c r="AO3" s="55" t="str">
        <f>HLOOKUP(R3,Données!$D$13:$O$34,21,FALSE)</f>
        <v>Pont-Caffino</v>
      </c>
      <c r="AP3" s="6" t="str">
        <f>HLOOKUP(R3,Données!$D$13:$O$34,22,FALSE)</f>
        <v>44690 Maisdon sur Sèvre</v>
      </c>
    </row>
    <row r="4" spans="1:42" ht="15.75" customHeight="1" x14ac:dyDescent="0.25">
      <c r="A4" s="163" t="str">
        <f t="shared" si="0"/>
        <v>OUI</v>
      </c>
      <c r="B4" s="56" t="s">
        <v>28</v>
      </c>
      <c r="C4" s="56" t="s">
        <v>122</v>
      </c>
      <c r="D4" s="56" t="str">
        <f t="shared" si="1"/>
        <v>BERNARD</v>
      </c>
      <c r="E4" s="56" t="s">
        <v>127</v>
      </c>
      <c r="F4" s="16">
        <v>41173</v>
      </c>
      <c r="G4" s="56" t="s">
        <v>129</v>
      </c>
      <c r="H4" s="56">
        <v>44000</v>
      </c>
      <c r="I4" s="56" t="s">
        <v>132</v>
      </c>
      <c r="J4" s="28" t="s">
        <v>133</v>
      </c>
      <c r="K4" s="28">
        <v>612232524</v>
      </c>
      <c r="L4" s="17" t="s">
        <v>134</v>
      </c>
      <c r="M4" s="55" t="str">
        <f>INT((V4-F4)/365.25)&amp; " ans "&amp;MONTH(V4-F4)-1&amp;" mois "&amp;DAY(V4-F4)&amp;" jours"</f>
        <v>4 ans 10 mois 29 jours</v>
      </c>
      <c r="N4" s="55"/>
      <c r="O4" s="18">
        <v>752</v>
      </c>
      <c r="P4" s="55">
        <f>VLOOKUP(O4,Données!$B$2:$C$10,2,TRUE)</f>
        <v>4</v>
      </c>
      <c r="Q4" s="9">
        <f>HLOOKUP(R4,Données!$D$13:$O$22,VLOOKUP(P4,Données!$B$14:$C$22,1,FALSE)+1,FALSE)</f>
        <v>165</v>
      </c>
      <c r="R4" s="56" t="s">
        <v>13</v>
      </c>
      <c r="S4" s="56" t="s">
        <v>109</v>
      </c>
      <c r="T4" s="56" t="s">
        <v>106</v>
      </c>
      <c r="U4" s="25" t="str">
        <f>HLOOKUP(R4,Données!$B$13:$O$31,19,FALSE)</f>
        <v>Laure MASSÉ</v>
      </c>
      <c r="V4" s="4">
        <f>HLOOKUP(R4,Données!$D$13:$O$30,11,FALSE)</f>
        <v>42968</v>
      </c>
      <c r="W4" s="5" t="str">
        <f>HLOOKUP(R4,Données!$D$13:$O$30,13,FALSE)</f>
        <v>9h10</v>
      </c>
      <c r="X4" s="5" t="str">
        <f>HLOOKUP(R4,Données!$D$13:$O$30,14, FALSE)</f>
        <v>9h30</v>
      </c>
      <c r="Y4" s="4">
        <f>HLOOKUP(R4,Données!$D$13:$O$30,12,FALSE)</f>
        <v>42972</v>
      </c>
      <c r="Z4" s="5" t="str">
        <f>HLOOKUP(R4,Données!$D$13:$O$30,15,FALSE)</f>
        <v>17h30</v>
      </c>
      <c r="AA4" s="6" t="str">
        <f>HLOOKUP(R4,Données!$D$13:$O$30,18,FALSE)</f>
        <v>2ezyrc</v>
      </c>
      <c r="AB4" s="4">
        <f>HLOOKUP(R4,Données!$D$13:$O$30,16,FALSE)</f>
        <v>42902</v>
      </c>
      <c r="AC4" s="55" t="str">
        <f>HLOOKUP(R4,Données!$D$13:$O$30,17,FALSE)</f>
        <v>19h30</v>
      </c>
      <c r="AD4" s="20">
        <v>98</v>
      </c>
      <c r="AE4" s="33">
        <v>1761337</v>
      </c>
      <c r="AF4" s="20" t="s">
        <v>104</v>
      </c>
      <c r="AG4" s="20"/>
      <c r="AH4" s="20"/>
      <c r="AI4" s="20"/>
      <c r="AJ4" s="21"/>
      <c r="AK4" s="21"/>
      <c r="AL4" s="21">
        <v>3481473</v>
      </c>
      <c r="AM4" s="21"/>
      <c r="AN4" s="55" t="str">
        <f>HLOOKUP(R4,Données!$D$13:$O$34,20,FALSE)</f>
        <v>Camping de la Forêt</v>
      </c>
      <c r="AO4" s="55" t="str">
        <f>HLOOKUP(R4,Données!$D$13:$O$34,21,FALSE)</f>
        <v>Rue de l'Étang</v>
      </c>
      <c r="AP4" s="6" t="str">
        <f>HLOOKUP(R4,Données!$D$13:$O$34,22,FALSE)</f>
        <v>44130 Le Gâvre</v>
      </c>
    </row>
    <row r="5" spans="1:42" ht="15.75" customHeight="1" x14ac:dyDescent="0.25">
      <c r="A5" s="163" t="str">
        <f t="shared" si="0"/>
        <v>OUI</v>
      </c>
      <c r="B5" s="56" t="s">
        <v>28</v>
      </c>
      <c r="C5" s="56" t="s">
        <v>123</v>
      </c>
      <c r="D5" s="56" t="str">
        <f t="shared" si="1"/>
        <v>FERNAND</v>
      </c>
      <c r="E5" s="56" t="s">
        <v>18</v>
      </c>
      <c r="F5" s="16">
        <v>40868</v>
      </c>
      <c r="G5" s="56" t="s">
        <v>130</v>
      </c>
      <c r="H5" s="56">
        <v>44000</v>
      </c>
      <c r="I5" s="56" t="s">
        <v>132</v>
      </c>
      <c r="J5" s="28" t="s">
        <v>133</v>
      </c>
      <c r="K5" s="28">
        <v>612232524</v>
      </c>
      <c r="L5" s="17" t="s">
        <v>134</v>
      </c>
      <c r="M5" s="55" t="str">
        <f>INT((V5-F5)/365.25)&amp; " ans "&amp;MONTH(V5-F5)-1&amp;" mois "&amp;DAY(V5-F5)&amp;" jours"</f>
        <v>5 ans 7 mois 26 jours</v>
      </c>
      <c r="N5" s="55"/>
      <c r="O5" s="18">
        <v>1045</v>
      </c>
      <c r="P5" s="55">
        <f>VLOOKUP(O5,Données!$B$2:$C$10,2,TRUE)</f>
        <v>6</v>
      </c>
      <c r="Q5" s="9">
        <f>HLOOKUP(R5,Données!$D$13:$O$22,VLOOKUP(P5,Données!$B$14:$C$22,1,FALSE)+1,FALSE)</f>
        <v>182</v>
      </c>
      <c r="R5" s="56" t="s">
        <v>10</v>
      </c>
      <c r="S5" s="56" t="s">
        <v>109</v>
      </c>
      <c r="T5" s="56" t="s">
        <v>106</v>
      </c>
      <c r="U5" s="25" t="str">
        <f>HLOOKUP(R5,Données!$B$13:$O$31,19,FALSE)</f>
        <v>Laure MASSÉ</v>
      </c>
      <c r="V5" s="4">
        <f>HLOOKUP(R5,Données!$D$13:$O$30,11,FALSE)</f>
        <v>42933</v>
      </c>
      <c r="W5" s="5" t="str">
        <f>HLOOKUP(R5,Données!$D$13:$O$30,13,FALSE)</f>
        <v>9h10</v>
      </c>
      <c r="X5" s="5" t="str">
        <f>HLOOKUP(R5,Données!$D$13:$O$30,14, FALSE)</f>
        <v>9h30</v>
      </c>
      <c r="Y5" s="4">
        <f>HLOOKUP(R5,Données!$D$13:$O$30,12,FALSE)</f>
        <v>42937</v>
      </c>
      <c r="Z5" s="5" t="str">
        <f>HLOOKUP(R5,Données!$D$13:$O$30,15,FALSE)</f>
        <v>17h30</v>
      </c>
      <c r="AA5" s="6" t="str">
        <f>HLOOKUP(R5,Données!$D$13:$O$30,18,FALSE)</f>
        <v>8qj4dt</v>
      </c>
      <c r="AB5" s="4">
        <f>HLOOKUP(R5,Données!$D$13:$O$30,16,FALSE)</f>
        <v>42902</v>
      </c>
      <c r="AC5" s="55" t="str">
        <f>HLOOKUP(R5,Données!$D$13:$O$30,17,FALSE)</f>
        <v>19h30</v>
      </c>
      <c r="AD5" s="20">
        <v>8</v>
      </c>
      <c r="AE5" s="32" t="s">
        <v>57</v>
      </c>
      <c r="AF5" s="20" t="s">
        <v>104</v>
      </c>
      <c r="AG5" s="20">
        <v>100</v>
      </c>
      <c r="AH5" s="20"/>
      <c r="AI5" s="20"/>
      <c r="AJ5" s="21"/>
      <c r="AK5" s="21"/>
      <c r="AL5" s="21">
        <v>3481473</v>
      </c>
      <c r="AM5" s="21"/>
      <c r="AN5" s="55">
        <f>HLOOKUP(R5,Données!$D$13:$O$34,20,FALSE)</f>
        <v>0</v>
      </c>
      <c r="AO5" s="55">
        <f>HLOOKUP(R5,Données!$D$13:$O$34,21,FALSE)</f>
        <v>0</v>
      </c>
      <c r="AP5" s="6">
        <f>HLOOKUP(R5,Données!$D$13:$O$34,22,FALSE)</f>
        <v>0</v>
      </c>
    </row>
    <row r="6" spans="1:42" ht="15.75" customHeight="1" x14ac:dyDescent="0.25">
      <c r="A6" s="163" t="str">
        <f t="shared" si="0"/>
        <v>OUI</v>
      </c>
      <c r="B6" s="56" t="s">
        <v>28</v>
      </c>
      <c r="C6" s="56" t="s">
        <v>124</v>
      </c>
      <c r="D6" s="56" t="str">
        <f t="shared" si="1"/>
        <v>MATTHIEU</v>
      </c>
      <c r="E6" s="56" t="s">
        <v>19</v>
      </c>
      <c r="F6" s="16">
        <v>40396</v>
      </c>
      <c r="G6" s="56" t="s">
        <v>22</v>
      </c>
      <c r="H6" s="56">
        <v>44000</v>
      </c>
      <c r="I6" s="56" t="s">
        <v>132</v>
      </c>
      <c r="J6" s="28" t="s">
        <v>133</v>
      </c>
      <c r="K6" s="28">
        <v>612232524</v>
      </c>
      <c r="L6" s="17" t="s">
        <v>134</v>
      </c>
      <c r="M6" s="55" t="str">
        <f>INT((V6-F6)/365.25)&amp; " ans "&amp;MONTH(V6-F6)-1&amp;" mois "&amp;DAY(V6-F6)&amp;" jours"</f>
        <v>7 ans 0 mois 15 jours</v>
      </c>
      <c r="N6" s="55"/>
      <c r="O6" s="18">
        <v>1595</v>
      </c>
      <c r="P6" s="55">
        <f>VLOOKUP(O6,Données!$B$2:$C$10,2,TRUE)</f>
        <v>8</v>
      </c>
      <c r="Q6" s="9">
        <f>HLOOKUP(R6,Données!$D$13:$O$22,VLOOKUP(P6,Données!$B$14:$C$22,1,FALSE)+1,FALSE)</f>
        <v>206</v>
      </c>
      <c r="R6" s="56" t="s">
        <v>13</v>
      </c>
      <c r="S6" s="56" t="s">
        <v>109</v>
      </c>
      <c r="T6" s="56" t="s">
        <v>106</v>
      </c>
      <c r="U6" s="25" t="str">
        <f>HLOOKUP(R6,Données!$B$13:$O$31,19,FALSE)</f>
        <v>Laure MASSÉ</v>
      </c>
      <c r="V6" s="4">
        <f>HLOOKUP(R6,Données!$D$13:$O$30,11,FALSE)</f>
        <v>42968</v>
      </c>
      <c r="W6" s="5" t="str">
        <f>HLOOKUP(R6,Données!$D$13:$O$30,13,FALSE)</f>
        <v>9h10</v>
      </c>
      <c r="X6" s="5" t="str">
        <f>HLOOKUP(R6,Données!$D$13:$O$30,14, FALSE)</f>
        <v>9h30</v>
      </c>
      <c r="Y6" s="4">
        <f>HLOOKUP(R6,Données!$D$13:$O$30,12,FALSE)</f>
        <v>42972</v>
      </c>
      <c r="Z6" s="5" t="str">
        <f>HLOOKUP(R6,Données!$D$13:$O$30,15,FALSE)</f>
        <v>17h30</v>
      </c>
      <c r="AA6" s="6" t="str">
        <f>HLOOKUP(R6,Données!$D$13:$O$30,18,FALSE)</f>
        <v>2ezyrc</v>
      </c>
      <c r="AB6" s="4">
        <f>HLOOKUP(R6,Données!$D$13:$O$30,16,FALSE)</f>
        <v>42902</v>
      </c>
      <c r="AC6" s="55" t="str">
        <f>HLOOKUP(R6,Données!$D$13:$O$30,17,FALSE)</f>
        <v>19h30</v>
      </c>
      <c r="AD6" s="20">
        <v>9</v>
      </c>
      <c r="AE6" s="33">
        <v>5529248</v>
      </c>
      <c r="AF6" s="20" t="s">
        <v>104</v>
      </c>
      <c r="AG6" s="20">
        <v>114</v>
      </c>
      <c r="AH6" s="20"/>
      <c r="AI6" s="20"/>
      <c r="AJ6" s="21"/>
      <c r="AK6" s="21"/>
      <c r="AL6" s="21">
        <v>3481473</v>
      </c>
      <c r="AM6" s="21"/>
      <c r="AN6" s="55" t="str">
        <f>HLOOKUP(R6,Données!$D$13:$O$34,20,FALSE)</f>
        <v>Camping de la Forêt</v>
      </c>
      <c r="AO6" s="55" t="str">
        <f>HLOOKUP(R6,Données!$D$13:$O$34,21,FALSE)</f>
        <v>Rue de l'Étang</v>
      </c>
      <c r="AP6" s="6" t="str">
        <f>HLOOKUP(R6,Données!$D$13:$O$34,22,FALSE)</f>
        <v>44130 Le Gâvre</v>
      </c>
    </row>
    <row r="7" spans="1:42" ht="15.75" customHeight="1" x14ac:dyDescent="0.25">
      <c r="A7" s="163" t="str">
        <f t="shared" si="0"/>
        <v>OUI</v>
      </c>
      <c r="B7" s="56" t="s">
        <v>28</v>
      </c>
      <c r="C7" s="56" t="s">
        <v>125</v>
      </c>
      <c r="D7" s="56" t="str">
        <f t="shared" si="1"/>
        <v>DEJOIE</v>
      </c>
      <c r="E7" s="56" t="s">
        <v>20</v>
      </c>
      <c r="F7" s="16">
        <v>41465</v>
      </c>
      <c r="G7" s="56" t="s">
        <v>23</v>
      </c>
      <c r="H7" s="56">
        <v>44000</v>
      </c>
      <c r="I7" s="56" t="s">
        <v>132</v>
      </c>
      <c r="J7" s="28" t="s">
        <v>133</v>
      </c>
      <c r="K7" s="28">
        <v>612232524</v>
      </c>
      <c r="L7" s="17" t="s">
        <v>134</v>
      </c>
      <c r="M7" s="55" t="str">
        <f>INT((V7-F7)/365.25)&amp; " ans "&amp;MONTH(V7-F7)-1&amp;" mois "&amp;DAY(V7-F7)&amp;" jours"</f>
        <v>4 ans 0 mois 1 jours</v>
      </c>
      <c r="N7" s="55"/>
      <c r="O7" s="18">
        <v>831</v>
      </c>
      <c r="P7" s="55">
        <f>VLOOKUP(O7,Données!$B$2:$C$10,2,TRUE)</f>
        <v>5</v>
      </c>
      <c r="Q7" s="9">
        <f>HLOOKUP(R7,Données!$D$13:$O$22,VLOOKUP(P7,Données!$B$14:$C$22,1,FALSE)+1,FALSE)</f>
        <v>103</v>
      </c>
      <c r="R7" s="56" t="s">
        <v>12</v>
      </c>
      <c r="S7" s="56" t="s">
        <v>109</v>
      </c>
      <c r="T7" s="56" t="s">
        <v>106</v>
      </c>
      <c r="U7" s="25" t="str">
        <f>HLOOKUP(R7,Données!$B$13:$O$31,19,FALSE)</f>
        <v>Laure MASSÉ</v>
      </c>
      <c r="V7" s="4">
        <f>HLOOKUP(R7,Données!$D$13:$O$30,11,FALSE)</f>
        <v>42927</v>
      </c>
      <c r="W7" s="5" t="str">
        <f>HLOOKUP(R7,Données!$D$13:$O$30,13,FALSE)</f>
        <v>10h15</v>
      </c>
      <c r="X7" s="5" t="str">
        <f>HLOOKUP(R7,Données!$D$13:$O$30,14, FALSE)</f>
        <v>9h15</v>
      </c>
      <c r="Y7" s="4">
        <f>HLOOKUP(R7,Données!$D$13:$O$30,12,FALSE)</f>
        <v>42929</v>
      </c>
      <c r="Z7" s="5" t="str">
        <f>HLOOKUP(R7,Données!$D$13:$O$30,15,FALSE)</f>
        <v>16h45</v>
      </c>
      <c r="AA7" s="6" t="str">
        <f>HLOOKUP(R7,Données!$D$13:$O$30,18,FALSE)</f>
        <v>544szb</v>
      </c>
      <c r="AB7" s="4">
        <f>HLOOKUP(R7,Données!$D$13:$O$30,16,FALSE)</f>
        <v>42902</v>
      </c>
      <c r="AC7" s="55" t="str">
        <f>HLOOKUP(R7,Données!$D$13:$O$30,17,FALSE)</f>
        <v>18h30</v>
      </c>
      <c r="AD7" s="20">
        <v>103</v>
      </c>
      <c r="AE7" s="32" t="s">
        <v>60</v>
      </c>
      <c r="AF7" s="20" t="s">
        <v>104</v>
      </c>
      <c r="AG7" s="20"/>
      <c r="AH7" s="20"/>
      <c r="AI7" s="20"/>
      <c r="AJ7" s="21"/>
      <c r="AK7" s="21"/>
      <c r="AL7" s="21">
        <v>3481473</v>
      </c>
      <c r="AM7" s="21"/>
      <c r="AN7" s="55" t="str">
        <f>HLOOKUP(R7,Données!$D$13:$O$34,20,FALSE)</f>
        <v>Base de loisirs de Pont-Caffino</v>
      </c>
      <c r="AO7" s="55" t="str">
        <f>HLOOKUP(R7,Données!$D$13:$O$34,21,FALSE)</f>
        <v>Pont-Caffino</v>
      </c>
      <c r="AP7" s="6" t="str">
        <f>HLOOKUP(R7,Données!$D$13:$O$34,22,FALSE)</f>
        <v>44690 Maisdon sur Sèvre</v>
      </c>
    </row>
    <row r="8" spans="1:42" ht="15.75" customHeight="1" x14ac:dyDescent="0.25">
      <c r="A8" s="163" t="str">
        <f t="shared" si="0"/>
        <v>OUI</v>
      </c>
      <c r="B8" s="56" t="s">
        <v>28</v>
      </c>
      <c r="C8" s="56" t="s">
        <v>126</v>
      </c>
      <c r="D8" s="56" t="str">
        <f t="shared" si="1"/>
        <v>GOGENARD</v>
      </c>
      <c r="E8" s="56" t="s">
        <v>21</v>
      </c>
      <c r="F8" s="16">
        <v>40791</v>
      </c>
      <c r="G8" s="56" t="s">
        <v>24</v>
      </c>
      <c r="H8" s="56">
        <v>44000</v>
      </c>
      <c r="I8" s="56" t="s">
        <v>132</v>
      </c>
      <c r="J8" s="28" t="s">
        <v>133</v>
      </c>
      <c r="K8" s="28">
        <v>612232524</v>
      </c>
      <c r="L8" s="17" t="s">
        <v>134</v>
      </c>
      <c r="M8" s="55" t="str">
        <f>INT((V8-F8)/365.25)&amp; " ans "&amp;MONTH(V8-F8)-1&amp;" mois "&amp;DAY(V8-F8)&amp;" jours"</f>
        <v>5 ans 10 mois 17 jours</v>
      </c>
      <c r="N8" s="55"/>
      <c r="O8" s="18">
        <v>1427</v>
      </c>
      <c r="P8" s="55">
        <f>VLOOKUP(O8,Données!$B$2:$C$10,2,TRUE)</f>
        <v>7</v>
      </c>
      <c r="Q8" s="9">
        <f>HLOOKUP(R8,Données!$D$13:$O$22,VLOOKUP(P8,Données!$B$14:$C$22,1,FALSE)+1,FALSE)</f>
        <v>277</v>
      </c>
      <c r="R8" s="56" t="s">
        <v>78</v>
      </c>
      <c r="S8" s="56" t="s">
        <v>109</v>
      </c>
      <c r="T8" s="56" t="s">
        <v>106</v>
      </c>
      <c r="U8" s="25" t="str">
        <f>HLOOKUP(R8,Données!$B$13:$O$31,19,FALSE)</f>
        <v>Laure MASSÉ</v>
      </c>
      <c r="V8" s="4">
        <f>HLOOKUP(R8,Données!$D$13:$O$30,11,FALSE)</f>
        <v>42939</v>
      </c>
      <c r="W8" s="5" t="str">
        <f>HLOOKUP(R8,Données!$D$13:$O$30,13,FALSE)</f>
        <v>10h30</v>
      </c>
      <c r="X8" s="5" t="str">
        <f>HLOOKUP(R8,Données!$D$13:$O$30,14, FALSE)</f>
        <v>10h45</v>
      </c>
      <c r="Y8" s="4">
        <f>HLOOKUP(R8,Données!$D$13:$O$30,12,FALSE)</f>
        <v>42947</v>
      </c>
      <c r="Z8" s="5" t="str">
        <f>HLOOKUP(R8,Données!$D$13:$O$30,15,FALSE)</f>
        <v>17h30</v>
      </c>
      <c r="AA8" s="6" t="str">
        <f>HLOOKUP(R8,Données!$D$13:$O$30,18,FALSE)</f>
        <v>2huxqu</v>
      </c>
      <c r="AB8" s="4">
        <f>HLOOKUP(R8,Données!$D$13:$O$30,16,FALSE)</f>
        <v>42902</v>
      </c>
      <c r="AC8" s="55" t="str">
        <f>HLOOKUP(R8,Données!$D$13:$O$30,17,FALSE)</f>
        <v>20h30</v>
      </c>
      <c r="AD8" s="22">
        <v>118</v>
      </c>
      <c r="AE8" s="32" t="s">
        <v>62</v>
      </c>
      <c r="AF8" s="20" t="s">
        <v>104</v>
      </c>
      <c r="AG8" s="20"/>
      <c r="AH8" s="20"/>
      <c r="AI8" s="20"/>
      <c r="AJ8" s="21"/>
      <c r="AK8" s="21"/>
      <c r="AL8" s="21">
        <v>3481473</v>
      </c>
      <c r="AM8" s="21"/>
      <c r="AN8" s="55">
        <f>HLOOKUP(R8,Données!$D$13:$O$34,20,FALSE)</f>
        <v>0</v>
      </c>
      <c r="AO8" s="55">
        <f>HLOOKUP(R8,Données!$D$13:$O$34,21,FALSE)</f>
        <v>0</v>
      </c>
      <c r="AP8" s="6">
        <f>HLOOKUP(R8,Données!$D$13:$O$34,22,FALSE)</f>
        <v>0</v>
      </c>
    </row>
    <row r="9" spans="1:42" ht="15.75" customHeight="1" x14ac:dyDescent="0.25">
      <c r="A9" s="163" t="str">
        <f t="shared" si="0"/>
        <v>OUI</v>
      </c>
      <c r="B9" s="56" t="s">
        <v>28</v>
      </c>
      <c r="C9" s="56" t="s">
        <v>16</v>
      </c>
      <c r="D9" s="56" t="str">
        <f t="shared" si="1"/>
        <v>BOURGEOIS</v>
      </c>
      <c r="E9" s="56" t="s">
        <v>17</v>
      </c>
      <c r="F9" s="16">
        <v>38902</v>
      </c>
      <c r="G9" s="56" t="s">
        <v>131</v>
      </c>
      <c r="H9" s="56">
        <v>44000</v>
      </c>
      <c r="I9" s="56" t="s">
        <v>132</v>
      </c>
      <c r="J9" s="28" t="s">
        <v>133</v>
      </c>
      <c r="K9" s="28">
        <v>612232524</v>
      </c>
      <c r="L9" s="17" t="s">
        <v>134</v>
      </c>
      <c r="M9" s="55" t="str">
        <f>INT((V9-F9)/365.25)&amp; " ans "&amp;MONTH(V9-F9)-1&amp;" mois "&amp;DAY(V9-F9)&amp;" jours"</f>
        <v>11 ans 0 mois 13 jours</v>
      </c>
      <c r="N9" s="55"/>
      <c r="O9" s="18">
        <v>1047</v>
      </c>
      <c r="P9" s="55">
        <f>VLOOKUP(O9,Données!$B$2:$C$10,2,TRUE)</f>
        <v>6</v>
      </c>
      <c r="Q9" s="9">
        <f>HLOOKUP(R9,Données!$D$13:$O$22,VLOOKUP(P9,Données!$B$14:$C$22,1,FALSE)+1,FALSE)</f>
        <v>182</v>
      </c>
      <c r="R9" s="56" t="s">
        <v>10</v>
      </c>
      <c r="S9" s="56" t="s">
        <v>109</v>
      </c>
      <c r="T9" s="56" t="s">
        <v>106</v>
      </c>
      <c r="U9" s="25" t="str">
        <f>HLOOKUP(R9,Données!$B$13:$O$31,19,FALSE)</f>
        <v>Laure MASSÉ</v>
      </c>
      <c r="V9" s="4">
        <f>HLOOKUP(R9,Données!$D$13:$O$30,11,FALSE)</f>
        <v>42933</v>
      </c>
      <c r="W9" s="5" t="str">
        <f>HLOOKUP(R9,Données!$D$13:$O$30,13,FALSE)</f>
        <v>9h10</v>
      </c>
      <c r="X9" s="5" t="str">
        <f>HLOOKUP(R9,Données!$D$13:$O$30,14, FALSE)</f>
        <v>9h30</v>
      </c>
      <c r="Y9" s="4">
        <f>HLOOKUP(R9,Données!$D$13:$O$30,12,FALSE)</f>
        <v>42937</v>
      </c>
      <c r="Z9" s="5" t="str">
        <f>HLOOKUP(R9,Données!$D$13:$O$30,15,FALSE)</f>
        <v>17h30</v>
      </c>
      <c r="AA9" s="6" t="str">
        <f>HLOOKUP(R9,Données!$D$13:$O$30,18,FALSE)</f>
        <v>8qj4dt</v>
      </c>
      <c r="AB9" s="4">
        <f>HLOOKUP(R9,Données!$D$13:$O$30,16,FALSE)</f>
        <v>42902</v>
      </c>
      <c r="AC9" s="55" t="str">
        <f>HLOOKUP(R9,Données!$D$13:$O$30,17,FALSE)</f>
        <v>19h30</v>
      </c>
      <c r="AD9" s="20">
        <v>182</v>
      </c>
      <c r="AE9" s="35" t="s">
        <v>119</v>
      </c>
      <c r="AF9" s="20" t="s">
        <v>104</v>
      </c>
      <c r="AG9" s="20"/>
      <c r="AH9" s="20"/>
      <c r="AI9" s="20"/>
      <c r="AJ9" s="21"/>
      <c r="AK9" s="21"/>
      <c r="AL9" s="21"/>
      <c r="AM9" s="21"/>
      <c r="AN9" s="55">
        <f>HLOOKUP(R9,Données!$D$13:$O$34,20,FALSE)</f>
        <v>0</v>
      </c>
      <c r="AO9" s="55">
        <f>HLOOKUP(R9,Données!$D$13:$O$34,21,FALSE)</f>
        <v>0</v>
      </c>
      <c r="AP9" s="6">
        <f>HLOOKUP(R9,Données!$D$13:$O$34,22,FALSE)</f>
        <v>0</v>
      </c>
    </row>
    <row r="10" spans="1:42" x14ac:dyDescent="0.25">
      <c r="A10" s="163" t="str">
        <f t="shared" ref="A10:A58" si="2">IF(COUNTA(AD10,AG10,AH10,AI10)&gt;0,"OUI","NON")</f>
        <v>NON</v>
      </c>
      <c r="B10" s="56"/>
      <c r="C10" s="56"/>
      <c r="D10" s="56">
        <f t="shared" si="1"/>
        <v>0</v>
      </c>
      <c r="E10" s="56"/>
      <c r="F10" s="56"/>
      <c r="G10" s="56"/>
      <c r="H10" s="56"/>
      <c r="I10" s="56"/>
      <c r="J10" s="28"/>
      <c r="K10" s="28"/>
      <c r="L10" s="56"/>
      <c r="M10" s="55" t="e">
        <f>INT((V10-F10)/365.25)&amp; " ans "&amp;MONTH(V10-F10)-1&amp;" mois "&amp;DAY(V10-F10)&amp;" jours"</f>
        <v>#N/A</v>
      </c>
      <c r="N10" s="55"/>
      <c r="O10" s="19">
        <v>9999</v>
      </c>
      <c r="P10" s="55">
        <f>VLOOKUP(O10,Données!$B$2:$C$10,2,TRUE)</f>
        <v>9</v>
      </c>
      <c r="Q10" s="9" t="e">
        <f>HLOOKUP(R10,Données!$D$13:$O$22,VLOOKUP(P10,Données!$B$14:$C$22,1,FALSE)+1,FALSE)</f>
        <v>#N/A</v>
      </c>
      <c r="R10" s="56"/>
      <c r="S10" s="56"/>
      <c r="T10" s="56"/>
      <c r="U10" s="25" t="e">
        <f>HLOOKUP(R10,Données!$B$13:$O$31,19,FALSE)</f>
        <v>#N/A</v>
      </c>
      <c r="V10" s="4" t="e">
        <f>HLOOKUP(R10,Données!$D$13:$O$30,11,FALSE)</f>
        <v>#N/A</v>
      </c>
      <c r="W10" s="5" t="e">
        <f>HLOOKUP(R10,Données!$D$13:$O$30,13,FALSE)</f>
        <v>#N/A</v>
      </c>
      <c r="X10" s="5" t="e">
        <f>HLOOKUP(R10,Données!$D$13:$O$30,14, FALSE)</f>
        <v>#N/A</v>
      </c>
      <c r="Y10" s="4" t="e">
        <f>HLOOKUP(R10,Données!$D$13:$O$30,12,FALSE)</f>
        <v>#N/A</v>
      </c>
      <c r="Z10" s="5" t="e">
        <f>HLOOKUP(R10,Données!$D$13:$O$30,15,FALSE)</f>
        <v>#N/A</v>
      </c>
      <c r="AA10" s="6" t="e">
        <f>HLOOKUP(R10,Données!$D$13:$O$30,18,FALSE)</f>
        <v>#N/A</v>
      </c>
      <c r="AB10" s="4" t="e">
        <f>HLOOKUP(R10,Données!$D$13:$O$30,16,FALSE)</f>
        <v>#N/A</v>
      </c>
      <c r="AC10" s="55" t="e">
        <f>HLOOKUP(R10,Données!$D$13:$O$30,17,FALSE)</f>
        <v>#N/A</v>
      </c>
      <c r="AD10" s="24"/>
      <c r="AE10" s="33"/>
      <c r="AF10" s="20"/>
      <c r="AG10" s="24"/>
      <c r="AH10" s="24"/>
      <c r="AI10" s="24"/>
      <c r="AJ10" s="21"/>
      <c r="AK10" s="21"/>
      <c r="AL10" s="21"/>
      <c r="AM10" s="21"/>
      <c r="AN10" s="55" t="e">
        <f>HLOOKUP(R10,Données!$D$13:$O$34,20,FALSE)</f>
        <v>#N/A</v>
      </c>
      <c r="AO10" s="55" t="e">
        <f>HLOOKUP(R10,Données!$D$13:$O$34,21,FALSE)</f>
        <v>#N/A</v>
      </c>
      <c r="AP10" s="6" t="e">
        <f>HLOOKUP(R10,Données!$D$13:$O$34,22,FALSE)</f>
        <v>#N/A</v>
      </c>
    </row>
    <row r="11" spans="1:42" x14ac:dyDescent="0.25">
      <c r="A11" s="163" t="str">
        <f t="shared" si="2"/>
        <v>NON</v>
      </c>
      <c r="B11" s="56"/>
      <c r="C11" s="56"/>
      <c r="D11" s="56">
        <f t="shared" si="1"/>
        <v>0</v>
      </c>
      <c r="E11" s="56"/>
      <c r="F11" s="56"/>
      <c r="G11" s="56"/>
      <c r="H11" s="56"/>
      <c r="I11" s="56"/>
      <c r="J11" s="28"/>
      <c r="K11" s="28"/>
      <c r="L11" s="56"/>
      <c r="M11" s="55" t="e">
        <f>INT((V11-F11)/365.25)&amp; " ans "&amp;MONTH(V11-F11)-1&amp;" mois "&amp;DAY(V11-F11)&amp;" jours"</f>
        <v>#N/A</v>
      </c>
      <c r="N11" s="55"/>
      <c r="O11" s="19">
        <v>9999</v>
      </c>
      <c r="P11" s="55">
        <f>VLOOKUP(O11,Données!$B$2:$C$10,2,TRUE)</f>
        <v>9</v>
      </c>
      <c r="Q11" s="9" t="e">
        <f>HLOOKUP(R11,Données!$D$13:$O$22,VLOOKUP(P11,Données!$B$14:$C$22,1,FALSE)+1,FALSE)</f>
        <v>#N/A</v>
      </c>
      <c r="R11" s="56"/>
      <c r="S11" s="56"/>
      <c r="T11" s="56"/>
      <c r="U11" s="25" t="e">
        <f>HLOOKUP(R11,Données!$B$13:$O$31,19,FALSE)</f>
        <v>#N/A</v>
      </c>
      <c r="V11" s="4" t="e">
        <f>HLOOKUP(R11,Données!$D$13:$O$30,11,FALSE)</f>
        <v>#N/A</v>
      </c>
      <c r="W11" s="5" t="e">
        <f>HLOOKUP(R11,Données!$D$13:$O$30,13,FALSE)</f>
        <v>#N/A</v>
      </c>
      <c r="X11" s="5" t="e">
        <f>HLOOKUP(R11,Données!$D$13:$O$30,14, FALSE)</f>
        <v>#N/A</v>
      </c>
      <c r="Y11" s="4" t="e">
        <f>HLOOKUP(R11,Données!$D$13:$O$30,12,FALSE)</f>
        <v>#N/A</v>
      </c>
      <c r="Z11" s="5" t="e">
        <f>HLOOKUP(R11,Données!$D$13:$O$30,15,FALSE)</f>
        <v>#N/A</v>
      </c>
      <c r="AA11" s="6" t="e">
        <f>HLOOKUP(R11,Données!$D$13:$O$30,18,FALSE)</f>
        <v>#N/A</v>
      </c>
      <c r="AB11" s="4" t="e">
        <f>HLOOKUP(R11,Données!$D$13:$O$30,16,FALSE)</f>
        <v>#N/A</v>
      </c>
      <c r="AC11" s="55" t="e">
        <f>HLOOKUP(R11,Données!$D$13:$O$30,17,FALSE)</f>
        <v>#N/A</v>
      </c>
      <c r="AD11" s="24"/>
      <c r="AE11" s="33"/>
      <c r="AF11" s="20"/>
      <c r="AG11" s="24"/>
      <c r="AH11" s="24"/>
      <c r="AI11" s="24"/>
      <c r="AJ11" s="21"/>
      <c r="AK11" s="21"/>
      <c r="AL11" s="21"/>
      <c r="AM11" s="21"/>
      <c r="AN11" s="55" t="e">
        <f>HLOOKUP(R11,Données!$D$13:$O$34,20,FALSE)</f>
        <v>#N/A</v>
      </c>
      <c r="AO11" s="55" t="e">
        <f>HLOOKUP(R11,Données!$D$13:$O$34,21,FALSE)</f>
        <v>#N/A</v>
      </c>
      <c r="AP11" s="6" t="e">
        <f>HLOOKUP(R11,Données!$D$13:$O$34,22,FALSE)</f>
        <v>#N/A</v>
      </c>
    </row>
    <row r="12" spans="1:42" x14ac:dyDescent="0.25">
      <c r="A12" s="163" t="str">
        <f t="shared" si="2"/>
        <v>NON</v>
      </c>
      <c r="B12" s="56"/>
      <c r="C12" s="56"/>
      <c r="D12" s="56">
        <f t="shared" si="1"/>
        <v>0</v>
      </c>
      <c r="E12" s="56"/>
      <c r="F12" s="56"/>
      <c r="G12" s="56"/>
      <c r="H12" s="56"/>
      <c r="I12" s="56"/>
      <c r="J12" s="28"/>
      <c r="K12" s="28"/>
      <c r="L12" s="56"/>
      <c r="M12" s="55" t="e">
        <f>INT((V12-F12)/365.25)&amp; " ans "&amp;MONTH(V12-F12)-1&amp;" mois "&amp;DAY(V12-F12)&amp;" jours"</f>
        <v>#N/A</v>
      </c>
      <c r="N12" s="55"/>
      <c r="O12" s="19">
        <v>9999</v>
      </c>
      <c r="P12" s="55">
        <f>VLOOKUP(O12,Données!$B$2:$C$10,2,TRUE)</f>
        <v>9</v>
      </c>
      <c r="Q12" s="9" t="e">
        <f>HLOOKUP(R12,Données!$D$13:$O$22,VLOOKUP(P12,Données!$B$14:$C$22,1,FALSE)+1,FALSE)</f>
        <v>#N/A</v>
      </c>
      <c r="R12" s="56"/>
      <c r="S12" s="56"/>
      <c r="T12" s="56"/>
      <c r="U12" s="25" t="e">
        <f>HLOOKUP(R12,Données!$B$13:$O$31,19,FALSE)</f>
        <v>#N/A</v>
      </c>
      <c r="V12" s="4" t="e">
        <f>HLOOKUP(R12,Données!$D$13:$O$30,11,FALSE)</f>
        <v>#N/A</v>
      </c>
      <c r="W12" s="5" t="e">
        <f>HLOOKUP(R12,Données!$D$13:$O$30,13,FALSE)</f>
        <v>#N/A</v>
      </c>
      <c r="X12" s="5" t="e">
        <f>HLOOKUP(R12,Données!$D$13:$O$30,14, FALSE)</f>
        <v>#N/A</v>
      </c>
      <c r="Y12" s="4" t="e">
        <f>HLOOKUP(R12,Données!$D$13:$O$30,12,FALSE)</f>
        <v>#N/A</v>
      </c>
      <c r="Z12" s="5" t="e">
        <f>HLOOKUP(R12,Données!$D$13:$O$30,15,FALSE)</f>
        <v>#N/A</v>
      </c>
      <c r="AA12" s="6" t="e">
        <f>HLOOKUP(R12,Données!$D$13:$O$30,18,FALSE)</f>
        <v>#N/A</v>
      </c>
      <c r="AB12" s="4" t="e">
        <f>HLOOKUP(R12,Données!$D$13:$O$30,16,FALSE)</f>
        <v>#N/A</v>
      </c>
      <c r="AC12" s="55" t="e">
        <f>HLOOKUP(R12,Données!$D$13:$O$30,17,FALSE)</f>
        <v>#N/A</v>
      </c>
      <c r="AD12" s="24"/>
      <c r="AE12" s="33"/>
      <c r="AF12" s="20"/>
      <c r="AG12" s="24"/>
      <c r="AH12" s="24"/>
      <c r="AI12" s="24"/>
      <c r="AJ12" s="21"/>
      <c r="AK12" s="21"/>
      <c r="AL12" s="21"/>
      <c r="AM12" s="21"/>
      <c r="AN12" s="55" t="e">
        <f>HLOOKUP(R12,Données!$D$13:$O$34,20,FALSE)</f>
        <v>#N/A</v>
      </c>
      <c r="AO12" s="55" t="e">
        <f>HLOOKUP(R12,Données!$D$13:$O$34,21,FALSE)</f>
        <v>#N/A</v>
      </c>
      <c r="AP12" s="6" t="e">
        <f>HLOOKUP(R12,Données!$D$13:$O$34,22,FALSE)</f>
        <v>#N/A</v>
      </c>
    </row>
    <row r="13" spans="1:42" x14ac:dyDescent="0.25">
      <c r="A13" s="163" t="str">
        <f t="shared" si="2"/>
        <v>NON</v>
      </c>
      <c r="B13" s="56"/>
      <c r="C13" s="56"/>
      <c r="D13" s="56">
        <f t="shared" si="1"/>
        <v>0</v>
      </c>
      <c r="E13" s="56"/>
      <c r="F13" s="56"/>
      <c r="G13" s="56"/>
      <c r="H13" s="56"/>
      <c r="I13" s="56"/>
      <c r="J13" s="28"/>
      <c r="K13" s="28"/>
      <c r="L13" s="56"/>
      <c r="M13" s="55" t="e">
        <f>INT((V13-F13)/365.25)&amp; " ans "&amp;MONTH(V13-F13)-1&amp;" mois "&amp;DAY(V13-F13)&amp;" jours"</f>
        <v>#N/A</v>
      </c>
      <c r="N13" s="55"/>
      <c r="O13" s="19">
        <v>9999</v>
      </c>
      <c r="P13" s="55">
        <f>VLOOKUP(O13,Données!$B$2:$C$10,2,TRUE)</f>
        <v>9</v>
      </c>
      <c r="Q13" s="9" t="e">
        <f>HLOOKUP(R13,Données!$D$13:$O$22,VLOOKUP(P13,Données!$B$14:$C$22,1,FALSE)+1,FALSE)</f>
        <v>#N/A</v>
      </c>
      <c r="R13" s="56"/>
      <c r="S13" s="56"/>
      <c r="T13" s="56"/>
      <c r="U13" s="25" t="e">
        <f>HLOOKUP(R13,Données!$B$13:$O$31,19,FALSE)</f>
        <v>#N/A</v>
      </c>
      <c r="V13" s="4" t="e">
        <f>HLOOKUP(R13,Données!$D$13:$O$30,11,FALSE)</f>
        <v>#N/A</v>
      </c>
      <c r="W13" s="5" t="e">
        <f>HLOOKUP(R13,Données!$D$13:$O$30,13,FALSE)</f>
        <v>#N/A</v>
      </c>
      <c r="X13" s="5" t="e">
        <f>HLOOKUP(R13,Données!$D$13:$O$30,14, FALSE)</f>
        <v>#N/A</v>
      </c>
      <c r="Y13" s="4" t="e">
        <f>HLOOKUP(R13,Données!$D$13:$O$30,12,FALSE)</f>
        <v>#N/A</v>
      </c>
      <c r="Z13" s="5" t="e">
        <f>HLOOKUP(R13,Données!$D$13:$O$30,15,FALSE)</f>
        <v>#N/A</v>
      </c>
      <c r="AA13" s="6" t="e">
        <f>HLOOKUP(R13,Données!$D$13:$O$30,18,FALSE)</f>
        <v>#N/A</v>
      </c>
      <c r="AB13" s="4" t="e">
        <f>HLOOKUP(R13,Données!$D$13:$O$30,16,FALSE)</f>
        <v>#N/A</v>
      </c>
      <c r="AC13" s="55" t="e">
        <f>HLOOKUP(R13,Données!$D$13:$O$30,17,FALSE)</f>
        <v>#N/A</v>
      </c>
      <c r="AD13" s="24"/>
      <c r="AE13" s="33"/>
      <c r="AF13" s="20"/>
      <c r="AG13" s="24"/>
      <c r="AH13" s="24"/>
      <c r="AI13" s="24"/>
      <c r="AJ13" s="21"/>
      <c r="AK13" s="21"/>
      <c r="AL13" s="21"/>
      <c r="AM13" s="21"/>
      <c r="AN13" s="55" t="e">
        <f>HLOOKUP(R13,Données!$D$13:$O$34,20,FALSE)</f>
        <v>#N/A</v>
      </c>
      <c r="AO13" s="55" t="e">
        <f>HLOOKUP(R13,Données!$D$13:$O$34,21,FALSE)</f>
        <v>#N/A</v>
      </c>
      <c r="AP13" s="6" t="e">
        <f>HLOOKUP(R13,Données!$D$13:$O$34,22,FALSE)</f>
        <v>#N/A</v>
      </c>
    </row>
    <row r="14" spans="1:42" x14ac:dyDescent="0.25">
      <c r="A14" s="163" t="str">
        <f t="shared" si="2"/>
        <v>NON</v>
      </c>
      <c r="B14" s="56"/>
      <c r="C14" s="56"/>
      <c r="D14" s="56">
        <f t="shared" si="1"/>
        <v>0</v>
      </c>
      <c r="E14" s="56"/>
      <c r="F14" s="56"/>
      <c r="G14" s="56"/>
      <c r="H14" s="56"/>
      <c r="I14" s="56"/>
      <c r="J14" s="28"/>
      <c r="K14" s="28"/>
      <c r="L14" s="56"/>
      <c r="M14" s="55" t="e">
        <f>INT((V14-F14)/365.25)&amp; " ans "&amp;MONTH(V14-F14)-1&amp;" mois "&amp;DAY(V14-F14)&amp;" jours"</f>
        <v>#N/A</v>
      </c>
      <c r="N14" s="55"/>
      <c r="O14" s="19">
        <v>9999</v>
      </c>
      <c r="P14" s="55">
        <f>VLOOKUP(O14,Données!$B$2:$C$10,2,TRUE)</f>
        <v>9</v>
      </c>
      <c r="Q14" s="9" t="e">
        <f>HLOOKUP(R14,Données!$D$13:$O$22,VLOOKUP(P14,Données!$B$14:$C$22,1,FALSE)+1,FALSE)</f>
        <v>#N/A</v>
      </c>
      <c r="R14" s="56"/>
      <c r="S14" s="56"/>
      <c r="T14" s="56"/>
      <c r="U14" s="25" t="e">
        <f>HLOOKUP(R14,Données!$B$13:$O$31,19,FALSE)</f>
        <v>#N/A</v>
      </c>
      <c r="V14" s="4" t="e">
        <f>HLOOKUP(R14,Données!$D$13:$O$30,11,FALSE)</f>
        <v>#N/A</v>
      </c>
      <c r="W14" s="5" t="e">
        <f>HLOOKUP(R14,Données!$D$13:$O$30,13,FALSE)</f>
        <v>#N/A</v>
      </c>
      <c r="X14" s="5" t="e">
        <f>HLOOKUP(R14,Données!$D$13:$O$30,14, FALSE)</f>
        <v>#N/A</v>
      </c>
      <c r="Y14" s="4" t="e">
        <f>HLOOKUP(R14,Données!$D$13:$O$30,12,FALSE)</f>
        <v>#N/A</v>
      </c>
      <c r="Z14" s="5" t="e">
        <f>HLOOKUP(R14,Données!$D$13:$O$30,15,FALSE)</f>
        <v>#N/A</v>
      </c>
      <c r="AA14" s="6" t="e">
        <f>HLOOKUP(R14,Données!$D$13:$O$30,18,FALSE)</f>
        <v>#N/A</v>
      </c>
      <c r="AB14" s="4" t="e">
        <f>HLOOKUP(R14,Données!$D$13:$O$30,16,FALSE)</f>
        <v>#N/A</v>
      </c>
      <c r="AC14" s="55" t="e">
        <f>HLOOKUP(R14,Données!$D$13:$O$30,17,FALSE)</f>
        <v>#N/A</v>
      </c>
      <c r="AD14" s="24"/>
      <c r="AE14" s="33"/>
      <c r="AF14" s="20"/>
      <c r="AG14" s="24"/>
      <c r="AH14" s="24"/>
      <c r="AI14" s="24"/>
      <c r="AJ14" s="21"/>
      <c r="AK14" s="21"/>
      <c r="AL14" s="21"/>
      <c r="AM14" s="21"/>
      <c r="AN14" s="55" t="e">
        <f>HLOOKUP(R14,Données!$D$13:$O$34,20,FALSE)</f>
        <v>#N/A</v>
      </c>
      <c r="AO14" s="55" t="e">
        <f>HLOOKUP(R14,Données!$D$13:$O$34,21,FALSE)</f>
        <v>#N/A</v>
      </c>
      <c r="AP14" s="6" t="e">
        <f>HLOOKUP(R14,Données!$D$13:$O$34,22,FALSE)</f>
        <v>#N/A</v>
      </c>
    </row>
    <row r="15" spans="1:42" x14ac:dyDescent="0.25">
      <c r="A15" s="163" t="str">
        <f t="shared" si="2"/>
        <v>NON</v>
      </c>
      <c r="B15" s="56"/>
      <c r="C15" s="56"/>
      <c r="D15" s="56">
        <f t="shared" si="1"/>
        <v>0</v>
      </c>
      <c r="E15" s="56"/>
      <c r="F15" s="56"/>
      <c r="G15" s="56"/>
      <c r="H15" s="56"/>
      <c r="I15" s="56"/>
      <c r="J15" s="28"/>
      <c r="K15" s="28"/>
      <c r="L15" s="56"/>
      <c r="M15" s="55" t="e">
        <f>INT((V15-F15)/365.25)&amp; " ans "&amp;MONTH(V15-F15)-1&amp;" mois "&amp;DAY(V15-F15)&amp;" jours"</f>
        <v>#N/A</v>
      </c>
      <c r="N15" s="55"/>
      <c r="O15" s="19">
        <v>9999</v>
      </c>
      <c r="P15" s="55">
        <f>VLOOKUP(O15,Données!$B$2:$C$10,2,TRUE)</f>
        <v>9</v>
      </c>
      <c r="Q15" s="9" t="e">
        <f>HLOOKUP(R15,Données!$D$13:$O$22,VLOOKUP(P15,Données!$B$14:$C$22,1,FALSE)+1,FALSE)</f>
        <v>#N/A</v>
      </c>
      <c r="R15" s="56"/>
      <c r="S15" s="56"/>
      <c r="T15" s="56"/>
      <c r="U15" s="25" t="e">
        <f>HLOOKUP(R15,Données!$B$13:$O$31,19,FALSE)</f>
        <v>#N/A</v>
      </c>
      <c r="V15" s="4" t="e">
        <f>HLOOKUP(R15,Données!$D$13:$O$30,11,FALSE)</f>
        <v>#N/A</v>
      </c>
      <c r="W15" s="5" t="e">
        <f>HLOOKUP(R15,Données!$D$13:$O$30,13,FALSE)</f>
        <v>#N/A</v>
      </c>
      <c r="X15" s="5" t="e">
        <f>HLOOKUP(R15,Données!$D$13:$O$30,14, FALSE)</f>
        <v>#N/A</v>
      </c>
      <c r="Y15" s="4" t="e">
        <f>HLOOKUP(R15,Données!$D$13:$O$30,12,FALSE)</f>
        <v>#N/A</v>
      </c>
      <c r="Z15" s="5" t="e">
        <f>HLOOKUP(R15,Données!$D$13:$O$30,15,FALSE)</f>
        <v>#N/A</v>
      </c>
      <c r="AA15" s="6" t="e">
        <f>HLOOKUP(R15,Données!$D$13:$O$30,18,FALSE)</f>
        <v>#N/A</v>
      </c>
      <c r="AB15" s="4" t="e">
        <f>HLOOKUP(R15,Données!$D$13:$O$30,16,FALSE)</f>
        <v>#N/A</v>
      </c>
      <c r="AC15" s="55" t="e">
        <f>HLOOKUP(R15,Données!$D$13:$O$30,17,FALSE)</f>
        <v>#N/A</v>
      </c>
      <c r="AD15" s="24"/>
      <c r="AE15" s="33"/>
      <c r="AF15" s="20"/>
      <c r="AG15" s="24"/>
      <c r="AH15" s="24"/>
      <c r="AI15" s="24"/>
      <c r="AJ15" s="21"/>
      <c r="AK15" s="21"/>
      <c r="AL15" s="21"/>
      <c r="AM15" s="21"/>
      <c r="AN15" s="55" t="e">
        <f>HLOOKUP(R15,Données!$D$13:$O$34,20,FALSE)</f>
        <v>#N/A</v>
      </c>
      <c r="AO15" s="55" t="e">
        <f>HLOOKUP(R15,Données!$D$13:$O$34,21,FALSE)</f>
        <v>#N/A</v>
      </c>
      <c r="AP15" s="6" t="e">
        <f>HLOOKUP(R15,Données!$D$13:$O$34,22,FALSE)</f>
        <v>#N/A</v>
      </c>
    </row>
    <row r="16" spans="1:42" x14ac:dyDescent="0.25">
      <c r="A16" s="163" t="str">
        <f t="shared" si="2"/>
        <v>NON</v>
      </c>
      <c r="B16" s="56"/>
      <c r="C16" s="56"/>
      <c r="D16" s="56">
        <f t="shared" si="1"/>
        <v>0</v>
      </c>
      <c r="E16" s="56"/>
      <c r="F16" s="56"/>
      <c r="G16" s="56"/>
      <c r="H16" s="56"/>
      <c r="I16" s="56"/>
      <c r="J16" s="28"/>
      <c r="K16" s="28"/>
      <c r="L16" s="56"/>
      <c r="M16" s="55" t="e">
        <f>INT((V16-F16)/365.25)&amp; " ans "&amp;MONTH(V16-F16)-1&amp;" mois "&amp;DAY(V16-F16)&amp;" jours"</f>
        <v>#N/A</v>
      </c>
      <c r="N16" s="55"/>
      <c r="O16" s="19">
        <v>9999</v>
      </c>
      <c r="P16" s="55">
        <f>VLOOKUP(O16,Données!$B$2:$C$10,2,TRUE)</f>
        <v>9</v>
      </c>
      <c r="Q16" s="9" t="e">
        <f>HLOOKUP(R16,Données!$D$13:$O$22,VLOOKUP(P16,Données!$B$14:$C$22,1,FALSE)+1,FALSE)</f>
        <v>#N/A</v>
      </c>
      <c r="R16" s="56"/>
      <c r="S16" s="56"/>
      <c r="T16" s="56"/>
      <c r="U16" s="25" t="e">
        <f>HLOOKUP(R16,Données!$B$13:$O$31,19,FALSE)</f>
        <v>#N/A</v>
      </c>
      <c r="V16" s="4" t="e">
        <f>HLOOKUP(R16,Données!$D$13:$O$30,11,FALSE)</f>
        <v>#N/A</v>
      </c>
      <c r="W16" s="5" t="e">
        <f>HLOOKUP(R16,Données!$D$13:$O$30,13,FALSE)</f>
        <v>#N/A</v>
      </c>
      <c r="X16" s="5" t="e">
        <f>HLOOKUP(R16,Données!$D$13:$O$30,14, FALSE)</f>
        <v>#N/A</v>
      </c>
      <c r="Y16" s="4" t="e">
        <f>HLOOKUP(R16,Données!$D$13:$O$30,12,FALSE)</f>
        <v>#N/A</v>
      </c>
      <c r="Z16" s="5" t="e">
        <f>HLOOKUP(R16,Données!$D$13:$O$30,15,FALSE)</f>
        <v>#N/A</v>
      </c>
      <c r="AA16" s="6" t="e">
        <f>HLOOKUP(R16,Données!$D$13:$O$30,18,FALSE)</f>
        <v>#N/A</v>
      </c>
      <c r="AB16" s="4" t="e">
        <f>HLOOKUP(R16,Données!$D$13:$O$30,16,FALSE)</f>
        <v>#N/A</v>
      </c>
      <c r="AC16" s="55" t="e">
        <f>HLOOKUP(R16,Données!$D$13:$O$30,17,FALSE)</f>
        <v>#N/A</v>
      </c>
      <c r="AD16" s="24"/>
      <c r="AE16" s="33"/>
      <c r="AF16" s="20"/>
      <c r="AG16" s="24"/>
      <c r="AH16" s="24"/>
      <c r="AI16" s="24"/>
      <c r="AJ16" s="21"/>
      <c r="AK16" s="21"/>
      <c r="AL16" s="21"/>
      <c r="AM16" s="21"/>
      <c r="AN16" s="55" t="e">
        <f>HLOOKUP(R16,Données!$D$13:$O$34,20,FALSE)</f>
        <v>#N/A</v>
      </c>
      <c r="AO16" s="55" t="e">
        <f>HLOOKUP(R16,Données!$D$13:$O$34,21,FALSE)</f>
        <v>#N/A</v>
      </c>
      <c r="AP16" s="6" t="e">
        <f>HLOOKUP(R16,Données!$D$13:$O$34,22,FALSE)</f>
        <v>#N/A</v>
      </c>
    </row>
    <row r="17" spans="1:42" x14ac:dyDescent="0.25">
      <c r="A17" s="163" t="str">
        <f t="shared" si="2"/>
        <v>NON</v>
      </c>
      <c r="B17" s="56"/>
      <c r="C17" s="56"/>
      <c r="D17" s="56">
        <f t="shared" si="1"/>
        <v>0</v>
      </c>
      <c r="E17" s="56"/>
      <c r="F17" s="56"/>
      <c r="G17" s="56"/>
      <c r="H17" s="56"/>
      <c r="I17" s="56"/>
      <c r="J17" s="28"/>
      <c r="K17" s="28"/>
      <c r="L17" s="56"/>
      <c r="M17" s="55" t="e">
        <f>INT((V17-F17)/365.25)&amp; " ans "&amp;MONTH(V17-F17)-1&amp;" mois "&amp;DAY(V17-F17)&amp;" jours"</f>
        <v>#N/A</v>
      </c>
      <c r="N17" s="55"/>
      <c r="O17" s="19">
        <v>9999</v>
      </c>
      <c r="P17" s="55">
        <f>VLOOKUP(O17,Données!$B$2:$C$10,2,TRUE)</f>
        <v>9</v>
      </c>
      <c r="Q17" s="9" t="e">
        <f>HLOOKUP(R17,Données!$D$13:$O$22,VLOOKUP(P17,Données!$B$14:$C$22,1,FALSE)+1,FALSE)</f>
        <v>#N/A</v>
      </c>
      <c r="R17" s="56"/>
      <c r="S17" s="56"/>
      <c r="T17" s="56"/>
      <c r="U17" s="25" t="e">
        <f>HLOOKUP(R17,Données!$B$13:$O$31,19,FALSE)</f>
        <v>#N/A</v>
      </c>
      <c r="V17" s="4" t="e">
        <f>HLOOKUP(R17,Données!$D$13:$O$30,11,FALSE)</f>
        <v>#N/A</v>
      </c>
      <c r="W17" s="5" t="e">
        <f>HLOOKUP(R17,Données!$D$13:$O$30,13,FALSE)</f>
        <v>#N/A</v>
      </c>
      <c r="X17" s="5" t="e">
        <f>HLOOKUP(R17,Données!$D$13:$O$30,14, FALSE)</f>
        <v>#N/A</v>
      </c>
      <c r="Y17" s="4" t="e">
        <f>HLOOKUP(R17,Données!$D$13:$O$30,12,FALSE)</f>
        <v>#N/A</v>
      </c>
      <c r="Z17" s="5" t="e">
        <f>HLOOKUP(R17,Données!$D$13:$O$30,15,FALSE)</f>
        <v>#N/A</v>
      </c>
      <c r="AA17" s="6" t="e">
        <f>HLOOKUP(R17,Données!$D$13:$O$30,18,FALSE)</f>
        <v>#N/A</v>
      </c>
      <c r="AB17" s="4" t="e">
        <f>HLOOKUP(R17,Données!$D$13:$O$30,16,FALSE)</f>
        <v>#N/A</v>
      </c>
      <c r="AC17" s="55" t="e">
        <f>HLOOKUP(R17,Données!$D$13:$O$30,17,FALSE)</f>
        <v>#N/A</v>
      </c>
      <c r="AD17" s="24"/>
      <c r="AE17" s="33"/>
      <c r="AF17" s="20"/>
      <c r="AG17" s="24"/>
      <c r="AH17" s="24"/>
      <c r="AI17" s="24"/>
      <c r="AJ17" s="21"/>
      <c r="AK17" s="21"/>
      <c r="AL17" s="21"/>
      <c r="AM17" s="21"/>
      <c r="AN17" s="55" t="e">
        <f>HLOOKUP(R17,Données!$D$13:$O$34,20,FALSE)</f>
        <v>#N/A</v>
      </c>
      <c r="AO17" s="55" t="e">
        <f>HLOOKUP(R17,Données!$D$13:$O$34,21,FALSE)</f>
        <v>#N/A</v>
      </c>
      <c r="AP17" s="6" t="e">
        <f>HLOOKUP(R17,Données!$D$13:$O$34,22,FALSE)</f>
        <v>#N/A</v>
      </c>
    </row>
    <row r="18" spans="1:42" x14ac:dyDescent="0.25">
      <c r="A18" s="163" t="str">
        <f t="shared" si="2"/>
        <v>NON</v>
      </c>
      <c r="B18" s="56"/>
      <c r="C18" s="31"/>
      <c r="D18" s="56">
        <f t="shared" si="1"/>
        <v>0</v>
      </c>
      <c r="E18" s="31"/>
      <c r="F18" s="31"/>
      <c r="G18" s="31"/>
      <c r="H18" s="31"/>
      <c r="I18" s="31"/>
      <c r="J18" s="53"/>
      <c r="K18" s="53"/>
      <c r="L18" s="31"/>
      <c r="M18" s="55" t="e">
        <f>INT((V18-F18)/365.25)&amp; " ans "&amp;MONTH(V18-F18)-1&amp;" mois "&amp;DAY(V18-F18)&amp;" jours"</f>
        <v>#N/A</v>
      </c>
      <c r="N18" s="55"/>
      <c r="O18" s="19">
        <v>9999</v>
      </c>
      <c r="P18" s="55">
        <f>VLOOKUP(O18,Données!$B$2:$C$10,2,TRUE)</f>
        <v>9</v>
      </c>
      <c r="Q18" s="9" t="e">
        <f>HLOOKUP(R18,Données!$D$13:$O$22,VLOOKUP(P18,Données!$B$14:$C$22,1,FALSE)+1,FALSE)</f>
        <v>#N/A</v>
      </c>
      <c r="R18" s="56"/>
      <c r="S18" s="56"/>
      <c r="T18" s="56"/>
      <c r="U18" s="25" t="e">
        <f>HLOOKUP(R18,Données!$B$13:$O$31,19,FALSE)</f>
        <v>#N/A</v>
      </c>
      <c r="V18" s="4" t="e">
        <f>HLOOKUP(R18,Données!$D$13:$O$30,11,FALSE)</f>
        <v>#N/A</v>
      </c>
      <c r="W18" s="5" t="e">
        <f>HLOOKUP(R18,Données!$D$13:$O$30,13,FALSE)</f>
        <v>#N/A</v>
      </c>
      <c r="X18" s="5" t="e">
        <f>HLOOKUP(R18,Données!$D$13:$O$30,14, FALSE)</f>
        <v>#N/A</v>
      </c>
      <c r="Y18" s="4" t="e">
        <f>HLOOKUP(R18,Données!$D$13:$O$30,12,FALSE)</f>
        <v>#N/A</v>
      </c>
      <c r="Z18" s="5" t="e">
        <f>HLOOKUP(R18,Données!$D$13:$O$30,15,FALSE)</f>
        <v>#N/A</v>
      </c>
      <c r="AA18" s="6" t="e">
        <f>HLOOKUP(R18,Données!$D$13:$O$30,18,FALSE)</f>
        <v>#N/A</v>
      </c>
      <c r="AB18" s="4" t="e">
        <f>HLOOKUP(R18,Données!$D$13:$O$30,16,FALSE)</f>
        <v>#N/A</v>
      </c>
      <c r="AC18" s="55" t="e">
        <f>HLOOKUP(R18,Données!$D$13:$O$30,17,FALSE)</f>
        <v>#N/A</v>
      </c>
      <c r="AD18" s="31"/>
      <c r="AE18" s="54"/>
      <c r="AF18" s="20"/>
      <c r="AG18" s="31"/>
      <c r="AH18" s="31"/>
      <c r="AI18" s="31"/>
      <c r="AJ18" s="31"/>
      <c r="AK18" s="31"/>
      <c r="AL18" s="31"/>
      <c r="AM18" s="31"/>
      <c r="AN18" s="55" t="e">
        <f>HLOOKUP(R18,Données!$D$13:$O$34,20,FALSE)</f>
        <v>#N/A</v>
      </c>
      <c r="AO18" s="55" t="e">
        <f>HLOOKUP(R18,Données!$D$13:$O$34,21,FALSE)</f>
        <v>#N/A</v>
      </c>
      <c r="AP18" s="6" t="e">
        <f>HLOOKUP(R18,Données!$D$13:$O$34,22,FALSE)</f>
        <v>#N/A</v>
      </c>
    </row>
    <row r="19" spans="1:42" x14ac:dyDescent="0.25">
      <c r="A19" s="163" t="str">
        <f t="shared" si="2"/>
        <v>NON</v>
      </c>
      <c r="B19" s="56"/>
      <c r="C19" s="31"/>
      <c r="D19" s="56">
        <f t="shared" si="1"/>
        <v>0</v>
      </c>
      <c r="E19" s="31"/>
      <c r="F19" s="31"/>
      <c r="G19" s="31"/>
      <c r="H19" s="31"/>
      <c r="I19" s="31"/>
      <c r="J19" s="53"/>
      <c r="K19" s="53"/>
      <c r="L19" s="31"/>
      <c r="M19" s="55" t="e">
        <f>INT((V19-F19)/365.25)&amp; " ans "&amp;MONTH(V19-F19)-1&amp;" mois "&amp;DAY(V19-F19)&amp;" jours"</f>
        <v>#N/A</v>
      </c>
      <c r="N19" s="55"/>
      <c r="O19" s="19">
        <v>9999</v>
      </c>
      <c r="P19" s="55">
        <f>VLOOKUP(O19,Données!$B$2:$C$10,2,TRUE)</f>
        <v>9</v>
      </c>
      <c r="Q19" s="9" t="e">
        <f>HLOOKUP(R19,Données!$D$13:$O$22,VLOOKUP(P19,Données!$B$14:$C$22,1,FALSE)+1,FALSE)</f>
        <v>#N/A</v>
      </c>
      <c r="R19" s="56"/>
      <c r="S19" s="56"/>
      <c r="T19" s="56"/>
      <c r="U19" s="25" t="e">
        <f>HLOOKUP(R19,Données!$B$13:$O$31,19,FALSE)</f>
        <v>#N/A</v>
      </c>
      <c r="V19" s="4" t="e">
        <f>HLOOKUP(R19,Données!$D$13:$O$30,11,FALSE)</f>
        <v>#N/A</v>
      </c>
      <c r="W19" s="5" t="e">
        <f>HLOOKUP(R19,Données!$D$13:$O$30,13,FALSE)</f>
        <v>#N/A</v>
      </c>
      <c r="X19" s="5" t="e">
        <f>HLOOKUP(R19,Données!$D$13:$O$30,14, FALSE)</f>
        <v>#N/A</v>
      </c>
      <c r="Y19" s="4" t="e">
        <f>HLOOKUP(R19,Données!$D$13:$O$30,12,FALSE)</f>
        <v>#N/A</v>
      </c>
      <c r="Z19" s="5" t="e">
        <f>HLOOKUP(R19,Données!$D$13:$O$30,15,FALSE)</f>
        <v>#N/A</v>
      </c>
      <c r="AA19" s="6" t="e">
        <f>HLOOKUP(R19,Données!$D$13:$O$30,18,FALSE)</f>
        <v>#N/A</v>
      </c>
      <c r="AB19" s="4" t="e">
        <f>HLOOKUP(R19,Données!$D$13:$O$30,16,FALSE)</f>
        <v>#N/A</v>
      </c>
      <c r="AC19" s="55" t="e">
        <f>HLOOKUP(R19,Données!$D$13:$O$30,17,FALSE)</f>
        <v>#N/A</v>
      </c>
      <c r="AD19" s="31"/>
      <c r="AE19" s="54"/>
      <c r="AF19" s="20"/>
      <c r="AG19" s="31"/>
      <c r="AH19" s="31"/>
      <c r="AI19" s="31"/>
      <c r="AJ19" s="31"/>
      <c r="AK19" s="31"/>
      <c r="AL19" s="31"/>
      <c r="AM19" s="31"/>
      <c r="AN19" s="55" t="e">
        <f>HLOOKUP(R19,Données!$D$13:$O$34,20,FALSE)</f>
        <v>#N/A</v>
      </c>
      <c r="AO19" s="55" t="e">
        <f>HLOOKUP(R19,Données!$D$13:$O$34,21,FALSE)</f>
        <v>#N/A</v>
      </c>
      <c r="AP19" s="6" t="e">
        <f>HLOOKUP(R19,Données!$D$13:$O$34,22,FALSE)</f>
        <v>#N/A</v>
      </c>
    </row>
    <row r="20" spans="1:42" x14ac:dyDescent="0.25">
      <c r="A20" s="163" t="str">
        <f t="shared" si="2"/>
        <v>NON</v>
      </c>
      <c r="B20" s="56"/>
      <c r="C20" s="31"/>
      <c r="D20" s="56">
        <f t="shared" si="1"/>
        <v>0</v>
      </c>
      <c r="E20" s="31"/>
      <c r="F20" s="31"/>
      <c r="G20" s="31"/>
      <c r="H20" s="31"/>
      <c r="I20" s="31"/>
      <c r="J20" s="53"/>
      <c r="K20" s="53"/>
      <c r="L20" s="31"/>
      <c r="M20" s="55" t="e">
        <f>INT((V20-F20)/365.25)&amp; " ans "&amp;MONTH(V20-F20)-1&amp;" mois "&amp;DAY(V20-F20)&amp;" jours"</f>
        <v>#N/A</v>
      </c>
      <c r="N20" s="55"/>
      <c r="O20" s="19">
        <v>9999</v>
      </c>
      <c r="P20" s="55">
        <f>VLOOKUP(O20,Données!$B$2:$C$10,2,TRUE)</f>
        <v>9</v>
      </c>
      <c r="Q20" s="9" t="e">
        <f>HLOOKUP(R20,Données!$D$13:$O$22,VLOOKUP(P20,Données!$B$14:$C$22,1,FALSE)+1,FALSE)</f>
        <v>#N/A</v>
      </c>
      <c r="R20" s="56"/>
      <c r="S20" s="56"/>
      <c r="T20" s="56"/>
      <c r="U20" s="25" t="e">
        <f>HLOOKUP(R20,Données!$B$13:$O$31,19,FALSE)</f>
        <v>#N/A</v>
      </c>
      <c r="V20" s="4" t="e">
        <f>HLOOKUP(R20,Données!$D$13:$O$30,11,FALSE)</f>
        <v>#N/A</v>
      </c>
      <c r="W20" s="5" t="e">
        <f>HLOOKUP(R20,Données!$D$13:$O$30,13,FALSE)</f>
        <v>#N/A</v>
      </c>
      <c r="X20" s="5" t="e">
        <f>HLOOKUP(R20,Données!$D$13:$O$30,14, FALSE)</f>
        <v>#N/A</v>
      </c>
      <c r="Y20" s="4" t="e">
        <f>HLOOKUP(R20,Données!$D$13:$O$30,12,FALSE)</f>
        <v>#N/A</v>
      </c>
      <c r="Z20" s="5" t="e">
        <f>HLOOKUP(R20,Données!$D$13:$O$30,15,FALSE)</f>
        <v>#N/A</v>
      </c>
      <c r="AA20" s="6" t="e">
        <f>HLOOKUP(R20,Données!$D$13:$O$30,18,FALSE)</f>
        <v>#N/A</v>
      </c>
      <c r="AB20" s="4" t="e">
        <f>HLOOKUP(R20,Données!$D$13:$O$30,16,FALSE)</f>
        <v>#N/A</v>
      </c>
      <c r="AC20" s="55" t="e">
        <f>HLOOKUP(R20,Données!$D$13:$O$30,17,FALSE)</f>
        <v>#N/A</v>
      </c>
      <c r="AD20" s="31"/>
      <c r="AE20" s="54"/>
      <c r="AF20" s="20"/>
      <c r="AG20" s="31"/>
      <c r="AH20" s="31"/>
      <c r="AI20" s="31"/>
      <c r="AJ20" s="31"/>
      <c r="AK20" s="31"/>
      <c r="AL20" s="31"/>
      <c r="AM20" s="31"/>
      <c r="AN20" s="55" t="e">
        <f>HLOOKUP(R20,Données!$D$13:$O$34,20,FALSE)</f>
        <v>#N/A</v>
      </c>
      <c r="AO20" s="55" t="e">
        <f>HLOOKUP(R20,Données!$D$13:$O$34,21,FALSE)</f>
        <v>#N/A</v>
      </c>
      <c r="AP20" s="6" t="e">
        <f>HLOOKUP(R20,Données!$D$13:$O$34,22,FALSE)</f>
        <v>#N/A</v>
      </c>
    </row>
    <row r="21" spans="1:42" x14ac:dyDescent="0.25">
      <c r="A21" s="163" t="str">
        <f t="shared" si="2"/>
        <v>NON</v>
      </c>
      <c r="B21" s="56"/>
      <c r="C21" s="31"/>
      <c r="D21" s="56">
        <f t="shared" si="1"/>
        <v>0</v>
      </c>
      <c r="E21" s="31"/>
      <c r="F21" s="31"/>
      <c r="G21" s="31"/>
      <c r="H21" s="31"/>
      <c r="I21" s="31"/>
      <c r="J21" s="53"/>
      <c r="K21" s="53"/>
      <c r="L21" s="31"/>
      <c r="M21" s="55" t="e">
        <f>INT((V21-F21)/365.25)&amp; " ans "&amp;MONTH(V21-F21)-1&amp;" mois "&amp;DAY(V21-F21)&amp;" jours"</f>
        <v>#N/A</v>
      </c>
      <c r="N21" s="55"/>
      <c r="O21" s="19">
        <v>9999</v>
      </c>
      <c r="P21" s="55">
        <f>VLOOKUP(O21,Données!$B$2:$C$10,2,TRUE)</f>
        <v>9</v>
      </c>
      <c r="Q21" s="9" t="e">
        <f>HLOOKUP(R21,Données!$D$13:$O$22,VLOOKUP(P21,Données!$B$14:$C$22,1,FALSE)+1,FALSE)</f>
        <v>#N/A</v>
      </c>
      <c r="R21" s="56"/>
      <c r="S21" s="56"/>
      <c r="T21" s="56"/>
      <c r="U21" s="25" t="e">
        <f>HLOOKUP(R21,Données!$B$13:$O$31,19,FALSE)</f>
        <v>#N/A</v>
      </c>
      <c r="V21" s="4" t="e">
        <f>HLOOKUP(R21,Données!$D$13:$O$30,11,FALSE)</f>
        <v>#N/A</v>
      </c>
      <c r="W21" s="5" t="e">
        <f>HLOOKUP(R21,Données!$D$13:$O$30,13,FALSE)</f>
        <v>#N/A</v>
      </c>
      <c r="X21" s="5" t="e">
        <f>HLOOKUP(R21,Données!$D$13:$O$30,14, FALSE)</f>
        <v>#N/A</v>
      </c>
      <c r="Y21" s="4" t="e">
        <f>HLOOKUP(R21,Données!$D$13:$O$30,12,FALSE)</f>
        <v>#N/A</v>
      </c>
      <c r="Z21" s="5" t="e">
        <f>HLOOKUP(R21,Données!$D$13:$O$30,15,FALSE)</f>
        <v>#N/A</v>
      </c>
      <c r="AA21" s="6" t="e">
        <f>HLOOKUP(R21,Données!$D$13:$O$30,18,FALSE)</f>
        <v>#N/A</v>
      </c>
      <c r="AB21" s="4" t="e">
        <f>HLOOKUP(R21,Données!$D$13:$O$30,16,FALSE)</f>
        <v>#N/A</v>
      </c>
      <c r="AC21" s="55" t="e">
        <f>HLOOKUP(R21,Données!$D$13:$O$30,17,FALSE)</f>
        <v>#N/A</v>
      </c>
      <c r="AD21" s="31"/>
      <c r="AE21" s="54"/>
      <c r="AF21" s="20"/>
      <c r="AG21" s="31"/>
      <c r="AH21" s="31"/>
      <c r="AI21" s="31"/>
      <c r="AJ21" s="31"/>
      <c r="AK21" s="31"/>
      <c r="AL21" s="31"/>
      <c r="AM21" s="31"/>
      <c r="AN21" s="55" t="e">
        <f>HLOOKUP(R21,Données!$D$13:$O$34,20,FALSE)</f>
        <v>#N/A</v>
      </c>
      <c r="AO21" s="55" t="e">
        <f>HLOOKUP(R21,Données!$D$13:$O$34,21,FALSE)</f>
        <v>#N/A</v>
      </c>
      <c r="AP21" s="6" t="e">
        <f>HLOOKUP(R21,Données!$D$13:$O$34,22,FALSE)</f>
        <v>#N/A</v>
      </c>
    </row>
    <row r="22" spans="1:42" x14ac:dyDescent="0.25">
      <c r="A22" s="163" t="str">
        <f t="shared" si="2"/>
        <v>NON</v>
      </c>
      <c r="B22" s="56"/>
      <c r="C22" s="31"/>
      <c r="D22" s="56">
        <f t="shared" si="1"/>
        <v>0</v>
      </c>
      <c r="E22" s="31"/>
      <c r="F22" s="31"/>
      <c r="G22" s="31"/>
      <c r="H22" s="31"/>
      <c r="I22" s="31"/>
      <c r="J22" s="53"/>
      <c r="K22" s="53"/>
      <c r="L22" s="31"/>
      <c r="M22" s="55" t="e">
        <f>INT((V22-F22)/365.25)&amp; " ans "&amp;MONTH(V22-F22)-1&amp;" mois "&amp;DAY(V22-F22)&amp;" jours"</f>
        <v>#N/A</v>
      </c>
      <c r="N22" s="55"/>
      <c r="O22" s="19">
        <v>9999</v>
      </c>
      <c r="P22" s="55">
        <f>VLOOKUP(O22,Données!$B$2:$C$10,2,TRUE)</f>
        <v>9</v>
      </c>
      <c r="Q22" s="9" t="e">
        <f>HLOOKUP(R22,Données!$D$13:$O$22,VLOOKUP(P22,Données!$B$14:$C$22,1,FALSE)+1,FALSE)</f>
        <v>#N/A</v>
      </c>
      <c r="R22" s="56"/>
      <c r="S22" s="56"/>
      <c r="T22" s="56"/>
      <c r="U22" s="25" t="e">
        <f>HLOOKUP(R22,Données!$B$13:$O$31,19,FALSE)</f>
        <v>#N/A</v>
      </c>
      <c r="V22" s="4" t="e">
        <f>HLOOKUP(R22,Données!$D$13:$O$30,11,FALSE)</f>
        <v>#N/A</v>
      </c>
      <c r="W22" s="5" t="e">
        <f>HLOOKUP(R22,Données!$D$13:$O$30,13,FALSE)</f>
        <v>#N/A</v>
      </c>
      <c r="X22" s="5" t="e">
        <f>HLOOKUP(R22,Données!$D$13:$O$30,14, FALSE)</f>
        <v>#N/A</v>
      </c>
      <c r="Y22" s="4" t="e">
        <f>HLOOKUP(R22,Données!$D$13:$O$30,12,FALSE)</f>
        <v>#N/A</v>
      </c>
      <c r="Z22" s="5" t="e">
        <f>HLOOKUP(R22,Données!$D$13:$O$30,15,FALSE)</f>
        <v>#N/A</v>
      </c>
      <c r="AA22" s="6" t="e">
        <f>HLOOKUP(R22,Données!$D$13:$O$30,18,FALSE)</f>
        <v>#N/A</v>
      </c>
      <c r="AB22" s="4" t="e">
        <f>HLOOKUP(R22,Données!$D$13:$O$30,16,FALSE)</f>
        <v>#N/A</v>
      </c>
      <c r="AC22" s="55" t="e">
        <f>HLOOKUP(R22,Données!$D$13:$O$30,17,FALSE)</f>
        <v>#N/A</v>
      </c>
      <c r="AD22" s="31"/>
      <c r="AE22" s="54"/>
      <c r="AF22" s="20"/>
      <c r="AG22" s="31"/>
      <c r="AH22" s="31"/>
      <c r="AI22" s="31"/>
      <c r="AJ22" s="31"/>
      <c r="AK22" s="31"/>
      <c r="AL22" s="31"/>
      <c r="AM22" s="31"/>
      <c r="AN22" s="55" t="e">
        <f>HLOOKUP(R22,Données!$D$13:$O$34,20,FALSE)</f>
        <v>#N/A</v>
      </c>
      <c r="AO22" s="55" t="e">
        <f>HLOOKUP(R22,Données!$D$13:$O$34,21,FALSE)</f>
        <v>#N/A</v>
      </c>
      <c r="AP22" s="6" t="e">
        <f>HLOOKUP(R22,Données!$D$13:$O$34,22,FALSE)</f>
        <v>#N/A</v>
      </c>
    </row>
    <row r="23" spans="1:42" x14ac:dyDescent="0.25">
      <c r="A23" s="163" t="str">
        <f t="shared" si="2"/>
        <v>NON</v>
      </c>
      <c r="B23" s="56"/>
      <c r="C23" s="31"/>
      <c r="D23" s="56">
        <f t="shared" si="1"/>
        <v>0</v>
      </c>
      <c r="E23" s="31"/>
      <c r="F23" s="31"/>
      <c r="G23" s="31"/>
      <c r="H23" s="31"/>
      <c r="I23" s="31"/>
      <c r="J23" s="53"/>
      <c r="K23" s="53"/>
      <c r="L23" s="31"/>
      <c r="M23" s="55" t="e">
        <f>INT((V23-F23)/365.25)&amp; " ans "&amp;MONTH(V23-F23)-1&amp;" mois "&amp;DAY(V23-F23)&amp;" jours"</f>
        <v>#N/A</v>
      </c>
      <c r="N23" s="55"/>
      <c r="O23" s="19">
        <v>9999</v>
      </c>
      <c r="P23" s="55">
        <f>VLOOKUP(O23,Données!$B$2:$C$10,2,TRUE)</f>
        <v>9</v>
      </c>
      <c r="Q23" s="9" t="e">
        <f>HLOOKUP(R23,Données!$D$13:$O$22,VLOOKUP(P23,Données!$B$14:$C$22,1,FALSE)+1,FALSE)</f>
        <v>#N/A</v>
      </c>
      <c r="R23" s="56"/>
      <c r="S23" s="56"/>
      <c r="T23" s="56"/>
      <c r="U23" s="25" t="e">
        <f>HLOOKUP(R23,Données!$B$13:$O$31,19,FALSE)</f>
        <v>#N/A</v>
      </c>
      <c r="V23" s="4" t="e">
        <f>HLOOKUP(R23,Données!$D$13:$O$30,11,FALSE)</f>
        <v>#N/A</v>
      </c>
      <c r="W23" s="5" t="e">
        <f>HLOOKUP(R23,Données!$D$13:$O$30,13,FALSE)</f>
        <v>#N/A</v>
      </c>
      <c r="X23" s="5" t="e">
        <f>HLOOKUP(R23,Données!$D$13:$O$30,14, FALSE)</f>
        <v>#N/A</v>
      </c>
      <c r="Y23" s="4" t="e">
        <f>HLOOKUP(R23,Données!$D$13:$O$30,12,FALSE)</f>
        <v>#N/A</v>
      </c>
      <c r="Z23" s="5" t="e">
        <f>HLOOKUP(R23,Données!$D$13:$O$30,15,FALSE)</f>
        <v>#N/A</v>
      </c>
      <c r="AA23" s="6" t="e">
        <f>HLOOKUP(R23,Données!$D$13:$O$30,18,FALSE)</f>
        <v>#N/A</v>
      </c>
      <c r="AB23" s="4" t="e">
        <f>HLOOKUP(R23,Données!$D$13:$O$30,16,FALSE)</f>
        <v>#N/A</v>
      </c>
      <c r="AC23" s="55" t="e">
        <f>HLOOKUP(R23,Données!$D$13:$O$30,17,FALSE)</f>
        <v>#N/A</v>
      </c>
      <c r="AD23" s="31"/>
      <c r="AE23" s="54"/>
      <c r="AF23" s="20"/>
      <c r="AG23" s="31"/>
      <c r="AH23" s="31"/>
      <c r="AI23" s="31"/>
      <c r="AJ23" s="31"/>
      <c r="AK23" s="31"/>
      <c r="AL23" s="31"/>
      <c r="AM23" s="31"/>
      <c r="AN23" s="55" t="e">
        <f>HLOOKUP(R23,Données!$D$13:$O$34,20,FALSE)</f>
        <v>#N/A</v>
      </c>
      <c r="AO23" s="55" t="e">
        <f>HLOOKUP(R23,Données!$D$13:$O$34,21,FALSE)</f>
        <v>#N/A</v>
      </c>
      <c r="AP23" s="6" t="e">
        <f>HLOOKUP(R23,Données!$D$13:$O$34,22,FALSE)</f>
        <v>#N/A</v>
      </c>
    </row>
    <row r="24" spans="1:42" x14ac:dyDescent="0.25">
      <c r="A24" s="163" t="str">
        <f t="shared" si="2"/>
        <v>NON</v>
      </c>
      <c r="B24" s="56"/>
      <c r="C24" s="31"/>
      <c r="D24" s="56">
        <f t="shared" si="1"/>
        <v>0</v>
      </c>
      <c r="E24" s="31"/>
      <c r="F24" s="31"/>
      <c r="G24" s="31"/>
      <c r="H24" s="31"/>
      <c r="I24" s="31"/>
      <c r="J24" s="53"/>
      <c r="K24" s="53"/>
      <c r="L24" s="31"/>
      <c r="M24" s="55" t="e">
        <f>INT((V24-F24)/365.25)&amp; " ans "&amp;MONTH(V24-F24)-1&amp;" mois "&amp;DAY(V24-F24)&amp;" jours"</f>
        <v>#N/A</v>
      </c>
      <c r="N24" s="55"/>
      <c r="O24" s="19">
        <v>9999</v>
      </c>
      <c r="P24" s="55">
        <f>VLOOKUP(O24,Données!$B$2:$C$10,2,TRUE)</f>
        <v>9</v>
      </c>
      <c r="Q24" s="9" t="e">
        <f>HLOOKUP(R24,Données!$D$13:$O$22,VLOOKUP(P24,Données!$B$14:$C$22,1,FALSE)+1,FALSE)</f>
        <v>#N/A</v>
      </c>
      <c r="R24" s="56"/>
      <c r="S24" s="56"/>
      <c r="T24" s="56"/>
      <c r="U24" s="25" t="e">
        <f>HLOOKUP(R24,Données!$B$13:$O$31,19,FALSE)</f>
        <v>#N/A</v>
      </c>
      <c r="V24" s="4" t="e">
        <f>HLOOKUP(R24,Données!$D$13:$O$30,11,FALSE)</f>
        <v>#N/A</v>
      </c>
      <c r="W24" s="5" t="e">
        <f>HLOOKUP(R24,Données!$D$13:$O$30,13,FALSE)</f>
        <v>#N/A</v>
      </c>
      <c r="X24" s="5" t="e">
        <f>HLOOKUP(R24,Données!$D$13:$O$30,14, FALSE)</f>
        <v>#N/A</v>
      </c>
      <c r="Y24" s="4" t="e">
        <f>HLOOKUP(R24,Données!$D$13:$O$30,12,FALSE)</f>
        <v>#N/A</v>
      </c>
      <c r="Z24" s="5" t="e">
        <f>HLOOKUP(R24,Données!$D$13:$O$30,15,FALSE)</f>
        <v>#N/A</v>
      </c>
      <c r="AA24" s="6" t="e">
        <f>HLOOKUP(R24,Données!$D$13:$O$30,18,FALSE)</f>
        <v>#N/A</v>
      </c>
      <c r="AB24" s="4" t="e">
        <f>HLOOKUP(R24,Données!$D$13:$O$30,16,FALSE)</f>
        <v>#N/A</v>
      </c>
      <c r="AC24" s="55" t="e">
        <f>HLOOKUP(R24,Données!$D$13:$O$30,17,FALSE)</f>
        <v>#N/A</v>
      </c>
      <c r="AD24" s="31"/>
      <c r="AE24" s="54"/>
      <c r="AF24" s="20"/>
      <c r="AG24" s="31"/>
      <c r="AH24" s="31"/>
      <c r="AI24" s="31"/>
      <c r="AJ24" s="31"/>
      <c r="AK24" s="31"/>
      <c r="AL24" s="31"/>
      <c r="AM24" s="31"/>
      <c r="AN24" s="55" t="e">
        <f>HLOOKUP(R24,Données!$D$13:$O$34,20,FALSE)</f>
        <v>#N/A</v>
      </c>
      <c r="AO24" s="55" t="e">
        <f>HLOOKUP(R24,Données!$D$13:$O$34,21,FALSE)</f>
        <v>#N/A</v>
      </c>
      <c r="AP24" s="6" t="e">
        <f>HLOOKUP(R24,Données!$D$13:$O$34,22,FALSE)</f>
        <v>#N/A</v>
      </c>
    </row>
    <row r="25" spans="1:42" x14ac:dyDescent="0.25">
      <c r="A25" s="163" t="str">
        <f t="shared" si="2"/>
        <v>NON</v>
      </c>
      <c r="B25" s="56"/>
      <c r="C25" s="31"/>
      <c r="D25" s="56">
        <f t="shared" si="1"/>
        <v>0</v>
      </c>
      <c r="E25" s="31"/>
      <c r="F25" s="31"/>
      <c r="G25" s="31"/>
      <c r="H25" s="31"/>
      <c r="I25" s="31"/>
      <c r="J25" s="53"/>
      <c r="K25" s="53"/>
      <c r="L25" s="31"/>
      <c r="M25" s="55" t="e">
        <f>INT((V25-F25)/365.25)&amp; " ans "&amp;MONTH(V25-F25)-1&amp;" mois "&amp;DAY(V25-F25)&amp;" jours"</f>
        <v>#N/A</v>
      </c>
      <c r="N25" s="55"/>
      <c r="O25" s="19">
        <v>9999</v>
      </c>
      <c r="P25" s="55">
        <f>VLOOKUP(O25,Données!$B$2:$C$10,2,TRUE)</f>
        <v>9</v>
      </c>
      <c r="Q25" s="9" t="e">
        <f>HLOOKUP(R25,Données!$D$13:$O$22,VLOOKUP(P25,Données!$B$14:$C$22,1,FALSE)+1,FALSE)</f>
        <v>#N/A</v>
      </c>
      <c r="R25" s="56"/>
      <c r="S25" s="56"/>
      <c r="T25" s="56"/>
      <c r="U25" s="25" t="e">
        <f>HLOOKUP(R25,Données!$B$13:$O$31,19,FALSE)</f>
        <v>#N/A</v>
      </c>
      <c r="V25" s="4" t="e">
        <f>HLOOKUP(R25,Données!$D$13:$O$30,11,FALSE)</f>
        <v>#N/A</v>
      </c>
      <c r="W25" s="5" t="e">
        <f>HLOOKUP(R25,Données!$D$13:$O$30,13,FALSE)</f>
        <v>#N/A</v>
      </c>
      <c r="X25" s="5" t="e">
        <f>HLOOKUP(R25,Données!$D$13:$O$30,14, FALSE)</f>
        <v>#N/A</v>
      </c>
      <c r="Y25" s="4" t="e">
        <f>HLOOKUP(R25,Données!$D$13:$O$30,12,FALSE)</f>
        <v>#N/A</v>
      </c>
      <c r="Z25" s="5" t="e">
        <f>HLOOKUP(R25,Données!$D$13:$O$30,15,FALSE)</f>
        <v>#N/A</v>
      </c>
      <c r="AA25" s="6" t="e">
        <f>HLOOKUP(R25,Données!$D$13:$O$30,18,FALSE)</f>
        <v>#N/A</v>
      </c>
      <c r="AB25" s="4" t="e">
        <f>HLOOKUP(R25,Données!$D$13:$O$30,16,FALSE)</f>
        <v>#N/A</v>
      </c>
      <c r="AC25" s="55" t="e">
        <f>HLOOKUP(R25,Données!$D$13:$O$30,17,FALSE)</f>
        <v>#N/A</v>
      </c>
      <c r="AD25" s="31"/>
      <c r="AE25" s="54"/>
      <c r="AF25" s="20"/>
      <c r="AG25" s="31"/>
      <c r="AH25" s="31"/>
      <c r="AI25" s="31"/>
      <c r="AJ25" s="31"/>
      <c r="AK25" s="31"/>
      <c r="AL25" s="31"/>
      <c r="AM25" s="31"/>
      <c r="AN25" s="55" t="e">
        <f>HLOOKUP(R25,Données!$D$13:$O$34,20,FALSE)</f>
        <v>#N/A</v>
      </c>
      <c r="AO25" s="55" t="e">
        <f>HLOOKUP(R25,Données!$D$13:$O$34,21,FALSE)</f>
        <v>#N/A</v>
      </c>
      <c r="AP25" s="6" t="e">
        <f>HLOOKUP(R25,Données!$D$13:$O$34,22,FALSE)</f>
        <v>#N/A</v>
      </c>
    </row>
    <row r="26" spans="1:42" x14ac:dyDescent="0.25">
      <c r="A26" s="163" t="str">
        <f t="shared" si="2"/>
        <v>NON</v>
      </c>
      <c r="B26" s="56"/>
      <c r="C26" s="31"/>
      <c r="D26" s="56">
        <f t="shared" si="1"/>
        <v>0</v>
      </c>
      <c r="E26" s="31"/>
      <c r="F26" s="31"/>
      <c r="G26" s="31"/>
      <c r="H26" s="31"/>
      <c r="I26" s="31"/>
      <c r="J26" s="53"/>
      <c r="K26" s="53"/>
      <c r="L26" s="31"/>
      <c r="M26" s="55" t="e">
        <f>INT((V26-F26)/365.25)&amp; " ans "&amp;MONTH(V26-F26)-1&amp;" mois "&amp;DAY(V26-F26)&amp;" jours"</f>
        <v>#N/A</v>
      </c>
      <c r="N26" s="55"/>
      <c r="O26" s="19">
        <v>9999</v>
      </c>
      <c r="P26" s="55">
        <f>VLOOKUP(O26,Données!$B$2:$C$10,2,TRUE)</f>
        <v>9</v>
      </c>
      <c r="Q26" s="9" t="e">
        <f>HLOOKUP(R26,Données!$D$13:$O$22,VLOOKUP(P26,Données!$B$14:$C$22,1,FALSE)+1,FALSE)</f>
        <v>#N/A</v>
      </c>
      <c r="R26" s="56"/>
      <c r="S26" s="56"/>
      <c r="T26" s="56"/>
      <c r="U26" s="25" t="e">
        <f>HLOOKUP(R26,Données!$B$13:$O$31,19,FALSE)</f>
        <v>#N/A</v>
      </c>
      <c r="V26" s="4" t="e">
        <f>HLOOKUP(R26,Données!$D$13:$O$30,11,FALSE)</f>
        <v>#N/A</v>
      </c>
      <c r="W26" s="5" t="e">
        <f>HLOOKUP(R26,Données!$D$13:$O$30,13,FALSE)</f>
        <v>#N/A</v>
      </c>
      <c r="X26" s="5" t="e">
        <f>HLOOKUP(R26,Données!$D$13:$O$30,14, FALSE)</f>
        <v>#N/A</v>
      </c>
      <c r="Y26" s="4" t="e">
        <f>HLOOKUP(R26,Données!$D$13:$O$30,12,FALSE)</f>
        <v>#N/A</v>
      </c>
      <c r="Z26" s="5" t="e">
        <f>HLOOKUP(R26,Données!$D$13:$O$30,15,FALSE)</f>
        <v>#N/A</v>
      </c>
      <c r="AA26" s="6" t="e">
        <f>HLOOKUP(R26,Données!$D$13:$O$30,18,FALSE)</f>
        <v>#N/A</v>
      </c>
      <c r="AB26" s="4" t="e">
        <f>HLOOKUP(R26,Données!$D$13:$O$30,16,FALSE)</f>
        <v>#N/A</v>
      </c>
      <c r="AC26" s="55" t="e">
        <f>HLOOKUP(R26,Données!$D$13:$O$30,17,FALSE)</f>
        <v>#N/A</v>
      </c>
      <c r="AD26" s="31"/>
      <c r="AE26" s="54"/>
      <c r="AF26" s="20"/>
      <c r="AG26" s="31"/>
      <c r="AH26" s="31"/>
      <c r="AI26" s="31"/>
      <c r="AJ26" s="31"/>
      <c r="AK26" s="31"/>
      <c r="AL26" s="31"/>
      <c r="AM26" s="31"/>
      <c r="AN26" s="55" t="e">
        <f>HLOOKUP(R26,Données!$D$13:$O$34,20,FALSE)</f>
        <v>#N/A</v>
      </c>
      <c r="AO26" s="55" t="e">
        <f>HLOOKUP(R26,Données!$D$13:$O$34,21,FALSE)</f>
        <v>#N/A</v>
      </c>
      <c r="AP26" s="6" t="e">
        <f>HLOOKUP(R26,Données!$D$13:$O$34,22,FALSE)</f>
        <v>#N/A</v>
      </c>
    </row>
    <row r="27" spans="1:42" x14ac:dyDescent="0.25">
      <c r="A27" s="163" t="str">
        <f t="shared" si="2"/>
        <v>NON</v>
      </c>
      <c r="B27" s="56"/>
      <c r="C27" s="31"/>
      <c r="D27" s="56">
        <f t="shared" si="1"/>
        <v>0</v>
      </c>
      <c r="E27" s="31"/>
      <c r="F27" s="31"/>
      <c r="G27" s="31"/>
      <c r="H27" s="31"/>
      <c r="I27" s="31"/>
      <c r="J27" s="53"/>
      <c r="K27" s="53"/>
      <c r="L27" s="31"/>
      <c r="M27" s="55" t="e">
        <f>INT((V27-F27)/365.25)&amp; " ans "&amp;MONTH(V27-F27)-1&amp;" mois "&amp;DAY(V27-F27)&amp;" jours"</f>
        <v>#N/A</v>
      </c>
      <c r="N27" s="55"/>
      <c r="O27" s="19">
        <v>9999</v>
      </c>
      <c r="P27" s="55">
        <f>VLOOKUP(O27,Données!$B$2:$C$10,2,TRUE)</f>
        <v>9</v>
      </c>
      <c r="Q27" s="9" t="e">
        <f>HLOOKUP(R27,Données!$D$13:$O$22,VLOOKUP(P27,Données!$B$14:$C$22,1,FALSE)+1,FALSE)</f>
        <v>#N/A</v>
      </c>
      <c r="R27" s="56"/>
      <c r="S27" s="56"/>
      <c r="T27" s="56"/>
      <c r="U27" s="25" t="e">
        <f>HLOOKUP(R27,Données!$B$13:$O$31,19,FALSE)</f>
        <v>#N/A</v>
      </c>
      <c r="V27" s="4" t="e">
        <f>HLOOKUP(R27,Données!$D$13:$O$30,11,FALSE)</f>
        <v>#N/A</v>
      </c>
      <c r="W27" s="5" t="e">
        <f>HLOOKUP(R27,Données!$D$13:$O$30,13,FALSE)</f>
        <v>#N/A</v>
      </c>
      <c r="X27" s="5" t="e">
        <f>HLOOKUP(R27,Données!$D$13:$O$30,14, FALSE)</f>
        <v>#N/A</v>
      </c>
      <c r="Y27" s="4" t="e">
        <f>HLOOKUP(R27,Données!$D$13:$O$30,12,FALSE)</f>
        <v>#N/A</v>
      </c>
      <c r="Z27" s="5" t="e">
        <f>HLOOKUP(R27,Données!$D$13:$O$30,15,FALSE)</f>
        <v>#N/A</v>
      </c>
      <c r="AA27" s="6" t="e">
        <f>HLOOKUP(R27,Données!$D$13:$O$30,18,FALSE)</f>
        <v>#N/A</v>
      </c>
      <c r="AB27" s="4" t="e">
        <f>HLOOKUP(R27,Données!$D$13:$O$30,16,FALSE)</f>
        <v>#N/A</v>
      </c>
      <c r="AC27" s="55" t="e">
        <f>HLOOKUP(R27,Données!$D$13:$O$30,17,FALSE)</f>
        <v>#N/A</v>
      </c>
      <c r="AD27" s="31"/>
      <c r="AE27" s="54"/>
      <c r="AF27" s="20"/>
      <c r="AG27" s="31"/>
      <c r="AH27" s="31"/>
      <c r="AI27" s="31"/>
      <c r="AJ27" s="31"/>
      <c r="AK27" s="31"/>
      <c r="AL27" s="31"/>
      <c r="AM27" s="31"/>
      <c r="AN27" s="55" t="e">
        <f>HLOOKUP(R27,Données!$D$13:$O$34,20,FALSE)</f>
        <v>#N/A</v>
      </c>
      <c r="AO27" s="55" t="e">
        <f>HLOOKUP(R27,Données!$D$13:$O$34,21,FALSE)</f>
        <v>#N/A</v>
      </c>
      <c r="AP27" s="6" t="e">
        <f>HLOOKUP(R27,Données!$D$13:$O$34,22,FALSE)</f>
        <v>#N/A</v>
      </c>
    </row>
    <row r="28" spans="1:42" x14ac:dyDescent="0.25">
      <c r="A28" s="163" t="str">
        <f t="shared" si="2"/>
        <v>NON</v>
      </c>
      <c r="B28" s="56"/>
      <c r="C28" s="31"/>
      <c r="D28" s="56">
        <f t="shared" ref="D28:D61" si="3">C28</f>
        <v>0</v>
      </c>
      <c r="E28" s="31"/>
      <c r="F28" s="31"/>
      <c r="G28" s="31"/>
      <c r="H28" s="31"/>
      <c r="I28" s="31"/>
      <c r="J28" s="53"/>
      <c r="K28" s="53"/>
      <c r="L28" s="31"/>
      <c r="M28" s="55" t="e">
        <f>INT((V28-F28)/365.25)&amp; " ans "&amp;MONTH(V28-F28)-1&amp;" mois "&amp;DAY(V28-F28)&amp;" jours"</f>
        <v>#N/A</v>
      </c>
      <c r="N28" s="55"/>
      <c r="O28" s="19">
        <v>9999</v>
      </c>
      <c r="P28" s="55">
        <f>VLOOKUP(O28,Données!$B$2:$C$10,2,TRUE)</f>
        <v>9</v>
      </c>
      <c r="Q28" s="9" t="e">
        <f>HLOOKUP(R28,Données!$D$13:$O$22,VLOOKUP(P28,Données!$B$14:$C$22,1,FALSE)+1,FALSE)</f>
        <v>#N/A</v>
      </c>
      <c r="R28" s="56"/>
      <c r="S28" s="56"/>
      <c r="T28" s="56"/>
      <c r="U28" s="25" t="e">
        <f>HLOOKUP(R28,Données!$B$13:$O$31,19,FALSE)</f>
        <v>#N/A</v>
      </c>
      <c r="V28" s="4" t="e">
        <f>HLOOKUP(R28,Données!$D$13:$O$30,11,FALSE)</f>
        <v>#N/A</v>
      </c>
      <c r="W28" s="5" t="e">
        <f>HLOOKUP(R28,Données!$D$13:$O$30,13,FALSE)</f>
        <v>#N/A</v>
      </c>
      <c r="X28" s="5" t="e">
        <f>HLOOKUP(R28,Données!$D$13:$O$30,14, FALSE)</f>
        <v>#N/A</v>
      </c>
      <c r="Y28" s="4" t="e">
        <f>HLOOKUP(R28,Données!$D$13:$O$30,12,FALSE)</f>
        <v>#N/A</v>
      </c>
      <c r="Z28" s="5" t="e">
        <f>HLOOKUP(R28,Données!$D$13:$O$30,15,FALSE)</f>
        <v>#N/A</v>
      </c>
      <c r="AA28" s="6" t="e">
        <f>HLOOKUP(R28,Données!$D$13:$O$30,18,FALSE)</f>
        <v>#N/A</v>
      </c>
      <c r="AB28" s="4" t="e">
        <f>HLOOKUP(R28,Données!$D$13:$O$30,16,FALSE)</f>
        <v>#N/A</v>
      </c>
      <c r="AC28" s="55" t="e">
        <f>HLOOKUP(R28,Données!$D$13:$O$30,17,FALSE)</f>
        <v>#N/A</v>
      </c>
      <c r="AD28" s="31"/>
      <c r="AE28" s="54"/>
      <c r="AF28" s="20"/>
      <c r="AG28" s="31"/>
      <c r="AH28" s="31"/>
      <c r="AI28" s="31"/>
      <c r="AJ28" s="31"/>
      <c r="AK28" s="31"/>
      <c r="AL28" s="31"/>
      <c r="AM28" s="31"/>
      <c r="AN28" s="55" t="e">
        <f>HLOOKUP(R28,Données!$D$13:$O$34,20,FALSE)</f>
        <v>#N/A</v>
      </c>
      <c r="AO28" s="55" t="e">
        <f>HLOOKUP(R28,Données!$D$13:$O$34,21,FALSE)</f>
        <v>#N/A</v>
      </c>
      <c r="AP28" s="6" t="e">
        <f>HLOOKUP(R28,Données!$D$13:$O$34,22,FALSE)</f>
        <v>#N/A</v>
      </c>
    </row>
    <row r="29" spans="1:42" x14ac:dyDescent="0.25">
      <c r="A29" s="163" t="str">
        <f t="shared" si="2"/>
        <v>NON</v>
      </c>
      <c r="B29" s="56"/>
      <c r="C29" s="31"/>
      <c r="D29" s="56">
        <f t="shared" si="3"/>
        <v>0</v>
      </c>
      <c r="E29" s="31"/>
      <c r="F29" s="31"/>
      <c r="G29" s="31"/>
      <c r="H29" s="31"/>
      <c r="I29" s="31"/>
      <c r="J29" s="53"/>
      <c r="K29" s="53"/>
      <c r="L29" s="31"/>
      <c r="M29" s="55" t="e">
        <f>INT((V29-F29)/365.25)&amp; " ans "&amp;MONTH(V29-F29)-1&amp;" mois "&amp;DAY(V29-F29)&amp;" jours"</f>
        <v>#N/A</v>
      </c>
      <c r="N29" s="55"/>
      <c r="O29" s="19">
        <v>9999</v>
      </c>
      <c r="P29" s="55">
        <f>VLOOKUP(O29,Données!$B$2:$C$10,2,TRUE)</f>
        <v>9</v>
      </c>
      <c r="Q29" s="9" t="e">
        <f>HLOOKUP(R29,Données!$D$13:$O$22,VLOOKUP(P29,Données!$B$14:$C$22,1,FALSE)+1,FALSE)</f>
        <v>#N/A</v>
      </c>
      <c r="R29" s="56"/>
      <c r="S29" s="56"/>
      <c r="T29" s="56"/>
      <c r="U29" s="25" t="e">
        <f>HLOOKUP(R29,Données!$B$13:$O$31,19,FALSE)</f>
        <v>#N/A</v>
      </c>
      <c r="V29" s="4" t="e">
        <f>HLOOKUP(R29,Données!$D$13:$O$30,11,FALSE)</f>
        <v>#N/A</v>
      </c>
      <c r="W29" s="5" t="e">
        <f>HLOOKUP(R29,Données!$D$13:$O$30,13,FALSE)</f>
        <v>#N/A</v>
      </c>
      <c r="X29" s="5" t="e">
        <f>HLOOKUP(R29,Données!$D$13:$O$30,14, FALSE)</f>
        <v>#N/A</v>
      </c>
      <c r="Y29" s="4" t="e">
        <f>HLOOKUP(R29,Données!$D$13:$O$30,12,FALSE)</f>
        <v>#N/A</v>
      </c>
      <c r="Z29" s="5" t="e">
        <f>HLOOKUP(R29,Données!$D$13:$O$30,15,FALSE)</f>
        <v>#N/A</v>
      </c>
      <c r="AA29" s="6" t="e">
        <f>HLOOKUP(R29,Données!$D$13:$O$30,18,FALSE)</f>
        <v>#N/A</v>
      </c>
      <c r="AB29" s="4" t="e">
        <f>HLOOKUP(R29,Données!$D$13:$O$30,16,FALSE)</f>
        <v>#N/A</v>
      </c>
      <c r="AC29" s="55" t="e">
        <f>HLOOKUP(R29,Données!$D$13:$O$30,17,FALSE)</f>
        <v>#N/A</v>
      </c>
      <c r="AD29" s="31"/>
      <c r="AE29" s="54"/>
      <c r="AF29" s="20"/>
      <c r="AG29" s="31"/>
      <c r="AH29" s="31"/>
      <c r="AI29" s="31"/>
      <c r="AJ29" s="31"/>
      <c r="AK29" s="31"/>
      <c r="AL29" s="31"/>
      <c r="AM29" s="31"/>
      <c r="AN29" s="55" t="e">
        <f>HLOOKUP(R29,Données!$D$13:$O$34,20,FALSE)</f>
        <v>#N/A</v>
      </c>
      <c r="AO29" s="55" t="e">
        <f>HLOOKUP(R29,Données!$D$13:$O$34,21,FALSE)</f>
        <v>#N/A</v>
      </c>
      <c r="AP29" s="6" t="e">
        <f>HLOOKUP(R29,Données!$D$13:$O$34,22,FALSE)</f>
        <v>#N/A</v>
      </c>
    </row>
    <row r="30" spans="1:42" x14ac:dyDescent="0.25">
      <c r="A30" s="163" t="str">
        <f t="shared" si="2"/>
        <v>NON</v>
      </c>
      <c r="B30" s="56"/>
      <c r="C30" s="31"/>
      <c r="D30" s="56">
        <f t="shared" si="3"/>
        <v>0</v>
      </c>
      <c r="E30" s="31"/>
      <c r="F30" s="31"/>
      <c r="G30" s="31"/>
      <c r="H30" s="31"/>
      <c r="I30" s="31"/>
      <c r="J30" s="53"/>
      <c r="K30" s="53"/>
      <c r="L30" s="31"/>
      <c r="M30" s="55" t="e">
        <f>INT((V30-F30)/365.25)&amp; " ans "&amp;MONTH(V30-F30)-1&amp;" mois "&amp;DAY(V30-F30)&amp;" jours"</f>
        <v>#N/A</v>
      </c>
      <c r="N30" s="55"/>
      <c r="O30" s="19">
        <v>9999</v>
      </c>
      <c r="P30" s="55">
        <f>VLOOKUP(O30,Données!$B$2:$C$10,2,TRUE)</f>
        <v>9</v>
      </c>
      <c r="Q30" s="9" t="e">
        <f>HLOOKUP(R30,Données!$D$13:$O$22,VLOOKUP(P30,Données!$B$14:$C$22,1,FALSE)+1,FALSE)</f>
        <v>#N/A</v>
      </c>
      <c r="R30" s="56"/>
      <c r="S30" s="56"/>
      <c r="T30" s="56"/>
      <c r="U30" s="25" t="e">
        <f>HLOOKUP(R30,Données!$B$13:$O$31,19,FALSE)</f>
        <v>#N/A</v>
      </c>
      <c r="V30" s="4" t="e">
        <f>HLOOKUP(R30,Données!$D$13:$O$30,11,FALSE)</f>
        <v>#N/A</v>
      </c>
      <c r="W30" s="5" t="e">
        <f>HLOOKUP(R30,Données!$D$13:$O$30,13,FALSE)</f>
        <v>#N/A</v>
      </c>
      <c r="X30" s="5" t="e">
        <f>HLOOKUP(R30,Données!$D$13:$O$30,14, FALSE)</f>
        <v>#N/A</v>
      </c>
      <c r="Y30" s="4" t="e">
        <f>HLOOKUP(R30,Données!$D$13:$O$30,12,FALSE)</f>
        <v>#N/A</v>
      </c>
      <c r="Z30" s="5" t="e">
        <f>HLOOKUP(R30,Données!$D$13:$O$30,15,FALSE)</f>
        <v>#N/A</v>
      </c>
      <c r="AA30" s="6" t="e">
        <f>HLOOKUP(R30,Données!$D$13:$O$30,18,FALSE)</f>
        <v>#N/A</v>
      </c>
      <c r="AB30" s="4" t="e">
        <f>HLOOKUP(R30,Données!$D$13:$O$30,16,FALSE)</f>
        <v>#N/A</v>
      </c>
      <c r="AC30" s="55" t="e">
        <f>HLOOKUP(R30,Données!$D$13:$O$30,17,FALSE)</f>
        <v>#N/A</v>
      </c>
      <c r="AD30" s="31"/>
      <c r="AE30" s="54"/>
      <c r="AF30" s="20"/>
      <c r="AG30" s="31"/>
      <c r="AH30" s="31"/>
      <c r="AI30" s="31"/>
      <c r="AJ30" s="31"/>
      <c r="AK30" s="31"/>
      <c r="AL30" s="31"/>
      <c r="AM30" s="31"/>
      <c r="AN30" s="55" t="e">
        <f>HLOOKUP(R30,Données!$D$13:$O$34,20,FALSE)</f>
        <v>#N/A</v>
      </c>
      <c r="AO30" s="55" t="e">
        <f>HLOOKUP(R30,Données!$D$13:$O$34,21,FALSE)</f>
        <v>#N/A</v>
      </c>
      <c r="AP30" s="6" t="e">
        <f>HLOOKUP(R30,Données!$D$13:$O$34,22,FALSE)</f>
        <v>#N/A</v>
      </c>
    </row>
    <row r="31" spans="1:42" x14ac:dyDescent="0.25">
      <c r="A31" s="163" t="str">
        <f t="shared" si="2"/>
        <v>NON</v>
      </c>
      <c r="B31" s="56"/>
      <c r="C31" s="31"/>
      <c r="D31" s="56">
        <f t="shared" si="3"/>
        <v>0</v>
      </c>
      <c r="E31" s="31"/>
      <c r="F31" s="31"/>
      <c r="G31" s="31"/>
      <c r="H31" s="31"/>
      <c r="I31" s="31"/>
      <c r="J31" s="53"/>
      <c r="K31" s="53"/>
      <c r="L31" s="31"/>
      <c r="M31" s="55" t="e">
        <f>INT((V31-F31)/365.25)&amp; " ans "&amp;MONTH(V31-F31)-1&amp;" mois "&amp;DAY(V31-F31)&amp;" jours"</f>
        <v>#N/A</v>
      </c>
      <c r="N31" s="55"/>
      <c r="O31" s="19">
        <v>9999</v>
      </c>
      <c r="P31" s="55">
        <f>VLOOKUP(O31,Données!$B$2:$C$10,2,TRUE)</f>
        <v>9</v>
      </c>
      <c r="Q31" s="9" t="e">
        <f>HLOOKUP(R31,Données!$D$13:$O$22,VLOOKUP(P31,Données!$B$14:$C$22,1,FALSE)+1,FALSE)</f>
        <v>#N/A</v>
      </c>
      <c r="R31" s="56"/>
      <c r="S31" s="56"/>
      <c r="T31" s="56"/>
      <c r="U31" s="25" t="e">
        <f>HLOOKUP(R31,Données!$B$13:$O$31,19,FALSE)</f>
        <v>#N/A</v>
      </c>
      <c r="V31" s="4" t="e">
        <f>HLOOKUP(R31,Données!$D$13:$O$30,11,FALSE)</f>
        <v>#N/A</v>
      </c>
      <c r="W31" s="5" t="e">
        <f>HLOOKUP(R31,Données!$D$13:$O$30,13,FALSE)</f>
        <v>#N/A</v>
      </c>
      <c r="X31" s="5" t="e">
        <f>HLOOKUP(R31,Données!$D$13:$O$30,14, FALSE)</f>
        <v>#N/A</v>
      </c>
      <c r="Y31" s="4" t="e">
        <f>HLOOKUP(R31,Données!$D$13:$O$30,12,FALSE)</f>
        <v>#N/A</v>
      </c>
      <c r="Z31" s="5" t="e">
        <f>HLOOKUP(R31,Données!$D$13:$O$30,15,FALSE)</f>
        <v>#N/A</v>
      </c>
      <c r="AA31" s="6" t="e">
        <f>HLOOKUP(R31,Données!$D$13:$O$30,18,FALSE)</f>
        <v>#N/A</v>
      </c>
      <c r="AB31" s="4" t="e">
        <f>HLOOKUP(R31,Données!$D$13:$O$30,16,FALSE)</f>
        <v>#N/A</v>
      </c>
      <c r="AC31" s="55" t="e">
        <f>HLOOKUP(R31,Données!$D$13:$O$30,17,FALSE)</f>
        <v>#N/A</v>
      </c>
      <c r="AD31" s="31"/>
      <c r="AE31" s="54"/>
      <c r="AF31" s="20"/>
      <c r="AG31" s="31"/>
      <c r="AH31" s="31"/>
      <c r="AI31" s="31"/>
      <c r="AJ31" s="31"/>
      <c r="AK31" s="31"/>
      <c r="AL31" s="31"/>
      <c r="AM31" s="31"/>
      <c r="AN31" s="55" t="e">
        <f>HLOOKUP(R31,Données!$D$13:$O$34,20,FALSE)</f>
        <v>#N/A</v>
      </c>
      <c r="AO31" s="55" t="e">
        <f>HLOOKUP(R31,Données!$D$13:$O$34,21,FALSE)</f>
        <v>#N/A</v>
      </c>
      <c r="AP31" s="6" t="e">
        <f>HLOOKUP(R31,Données!$D$13:$O$34,22,FALSE)</f>
        <v>#N/A</v>
      </c>
    </row>
    <row r="32" spans="1:42" x14ac:dyDescent="0.25">
      <c r="A32" s="163" t="str">
        <f t="shared" si="2"/>
        <v>NON</v>
      </c>
      <c r="B32" s="56"/>
      <c r="C32" s="31"/>
      <c r="D32" s="56">
        <f t="shared" si="3"/>
        <v>0</v>
      </c>
      <c r="E32" s="31"/>
      <c r="F32" s="31"/>
      <c r="G32" s="31"/>
      <c r="H32" s="31"/>
      <c r="I32" s="31"/>
      <c r="J32" s="53"/>
      <c r="K32" s="53"/>
      <c r="L32" s="31"/>
      <c r="M32" s="55" t="e">
        <f>INT((V32-F32)/365.25)&amp; " ans "&amp;MONTH(V32-F32)-1&amp;" mois "&amp;DAY(V32-F32)&amp;" jours"</f>
        <v>#N/A</v>
      </c>
      <c r="N32" s="55"/>
      <c r="O32" s="19">
        <v>9999</v>
      </c>
      <c r="P32" s="55">
        <f>VLOOKUP(O32,Données!$B$2:$C$10,2,TRUE)</f>
        <v>9</v>
      </c>
      <c r="Q32" s="9" t="e">
        <f>HLOOKUP(R32,Données!$D$13:$O$22,VLOOKUP(P32,Données!$B$14:$C$22,1,FALSE)+1,FALSE)</f>
        <v>#N/A</v>
      </c>
      <c r="R32" s="56"/>
      <c r="S32" s="56"/>
      <c r="T32" s="56"/>
      <c r="U32" s="25" t="e">
        <f>HLOOKUP(R32,Données!$B$13:$O$31,19,FALSE)</f>
        <v>#N/A</v>
      </c>
      <c r="V32" s="4" t="e">
        <f>HLOOKUP(R32,Données!$D$13:$O$30,11,FALSE)</f>
        <v>#N/A</v>
      </c>
      <c r="W32" s="5" t="e">
        <f>HLOOKUP(R32,Données!$D$13:$O$30,13,FALSE)</f>
        <v>#N/A</v>
      </c>
      <c r="X32" s="5" t="e">
        <f>HLOOKUP(R32,Données!$D$13:$O$30,14, FALSE)</f>
        <v>#N/A</v>
      </c>
      <c r="Y32" s="4" t="e">
        <f>HLOOKUP(R32,Données!$D$13:$O$30,12,FALSE)</f>
        <v>#N/A</v>
      </c>
      <c r="Z32" s="5" t="e">
        <f>HLOOKUP(R32,Données!$D$13:$O$30,15,FALSE)</f>
        <v>#N/A</v>
      </c>
      <c r="AA32" s="6" t="e">
        <f>HLOOKUP(R32,Données!$D$13:$O$30,18,FALSE)</f>
        <v>#N/A</v>
      </c>
      <c r="AB32" s="4" t="e">
        <f>HLOOKUP(R32,Données!$D$13:$O$30,16,FALSE)</f>
        <v>#N/A</v>
      </c>
      <c r="AC32" s="55" t="e">
        <f>HLOOKUP(R32,Données!$D$13:$O$30,17,FALSE)</f>
        <v>#N/A</v>
      </c>
      <c r="AD32" s="31"/>
      <c r="AE32" s="54"/>
      <c r="AF32" s="20"/>
      <c r="AG32" s="31"/>
      <c r="AH32" s="31"/>
      <c r="AI32" s="31"/>
      <c r="AJ32" s="31"/>
      <c r="AK32" s="31"/>
      <c r="AL32" s="31"/>
      <c r="AM32" s="31"/>
      <c r="AN32" s="55" t="e">
        <f>HLOOKUP(R32,Données!$D$13:$O$34,20,FALSE)</f>
        <v>#N/A</v>
      </c>
      <c r="AO32" s="55" t="e">
        <f>HLOOKUP(R32,Données!$D$13:$O$34,21,FALSE)</f>
        <v>#N/A</v>
      </c>
      <c r="AP32" s="6" t="e">
        <f>HLOOKUP(R32,Données!$D$13:$O$34,22,FALSE)</f>
        <v>#N/A</v>
      </c>
    </row>
    <row r="33" spans="1:42" x14ac:dyDescent="0.25">
      <c r="A33" s="163" t="str">
        <f t="shared" si="2"/>
        <v>NON</v>
      </c>
      <c r="B33" s="56"/>
      <c r="C33" s="31"/>
      <c r="D33" s="56">
        <f t="shared" si="3"/>
        <v>0</v>
      </c>
      <c r="E33" s="31"/>
      <c r="F33" s="31"/>
      <c r="G33" s="31"/>
      <c r="H33" s="31"/>
      <c r="I33" s="31"/>
      <c r="J33" s="53"/>
      <c r="K33" s="53"/>
      <c r="L33" s="31"/>
      <c r="M33" s="55" t="e">
        <f>INT((V33-F33)/365.25)&amp; " ans "&amp;MONTH(V33-F33)-1&amp;" mois "&amp;DAY(V33-F33)&amp;" jours"</f>
        <v>#N/A</v>
      </c>
      <c r="N33" s="55"/>
      <c r="O33" s="19">
        <v>9999</v>
      </c>
      <c r="P33" s="55">
        <f>VLOOKUP(O33,Données!$B$2:$C$10,2,TRUE)</f>
        <v>9</v>
      </c>
      <c r="Q33" s="9" t="e">
        <f>HLOOKUP(R33,Données!$D$13:$O$22,VLOOKUP(P33,Données!$B$14:$C$22,1,FALSE)+1,FALSE)</f>
        <v>#N/A</v>
      </c>
      <c r="R33" s="56"/>
      <c r="S33" s="56"/>
      <c r="T33" s="56"/>
      <c r="U33" s="25" t="e">
        <f>HLOOKUP(R33,Données!$B$13:$O$31,19,FALSE)</f>
        <v>#N/A</v>
      </c>
      <c r="V33" s="4" t="e">
        <f>HLOOKUP(R33,Données!$D$13:$O$30,11,FALSE)</f>
        <v>#N/A</v>
      </c>
      <c r="W33" s="5" t="e">
        <f>HLOOKUP(R33,Données!$D$13:$O$30,13,FALSE)</f>
        <v>#N/A</v>
      </c>
      <c r="X33" s="5" t="e">
        <f>HLOOKUP(R33,Données!$D$13:$O$30,14, FALSE)</f>
        <v>#N/A</v>
      </c>
      <c r="Y33" s="4" t="e">
        <f>HLOOKUP(R33,Données!$D$13:$O$30,12,FALSE)</f>
        <v>#N/A</v>
      </c>
      <c r="Z33" s="5" t="e">
        <f>HLOOKUP(R33,Données!$D$13:$O$30,15,FALSE)</f>
        <v>#N/A</v>
      </c>
      <c r="AA33" s="6" t="e">
        <f>HLOOKUP(R33,Données!$D$13:$O$30,18,FALSE)</f>
        <v>#N/A</v>
      </c>
      <c r="AB33" s="4" t="e">
        <f>HLOOKUP(R33,Données!$D$13:$O$30,16,FALSE)</f>
        <v>#N/A</v>
      </c>
      <c r="AC33" s="55" t="e">
        <f>HLOOKUP(R33,Données!$D$13:$O$30,17,FALSE)</f>
        <v>#N/A</v>
      </c>
      <c r="AD33" s="31"/>
      <c r="AE33" s="54"/>
      <c r="AF33" s="20"/>
      <c r="AG33" s="31"/>
      <c r="AH33" s="31"/>
      <c r="AI33" s="31"/>
      <c r="AJ33" s="31"/>
      <c r="AK33" s="31"/>
      <c r="AL33" s="31"/>
      <c r="AM33" s="31"/>
      <c r="AN33" s="55" t="e">
        <f>HLOOKUP(R33,Données!$D$13:$O$34,20,FALSE)</f>
        <v>#N/A</v>
      </c>
      <c r="AO33" s="55" t="e">
        <f>HLOOKUP(R33,Données!$D$13:$O$34,21,FALSE)</f>
        <v>#N/A</v>
      </c>
      <c r="AP33" s="6" t="e">
        <f>HLOOKUP(R33,Données!$D$13:$O$34,22,FALSE)</f>
        <v>#N/A</v>
      </c>
    </row>
    <row r="34" spans="1:42" x14ac:dyDescent="0.25">
      <c r="A34" s="163" t="str">
        <f t="shared" si="2"/>
        <v>NON</v>
      </c>
      <c r="B34" s="56"/>
      <c r="C34" s="31"/>
      <c r="D34" s="56">
        <f t="shared" si="3"/>
        <v>0</v>
      </c>
      <c r="E34" s="31"/>
      <c r="F34" s="31"/>
      <c r="G34" s="31"/>
      <c r="H34" s="31"/>
      <c r="I34" s="31"/>
      <c r="J34" s="53"/>
      <c r="K34" s="53"/>
      <c r="L34" s="31"/>
      <c r="M34" s="55" t="e">
        <f>INT((V34-F34)/365.25)&amp; " ans "&amp;MONTH(V34-F34)-1&amp;" mois "&amp;DAY(V34-F34)&amp;" jours"</f>
        <v>#N/A</v>
      </c>
      <c r="N34" s="55"/>
      <c r="O34" s="19">
        <v>9999</v>
      </c>
      <c r="P34" s="55">
        <f>VLOOKUP(O34,Données!$B$2:$C$10,2,TRUE)</f>
        <v>9</v>
      </c>
      <c r="Q34" s="9" t="e">
        <f>HLOOKUP(R34,Données!$D$13:$O$22,VLOOKUP(P34,Données!$B$14:$C$22,1,FALSE)+1,FALSE)</f>
        <v>#N/A</v>
      </c>
      <c r="R34" s="56"/>
      <c r="S34" s="56"/>
      <c r="T34" s="56"/>
      <c r="U34" s="25" t="e">
        <f>HLOOKUP(R34,Données!$B$13:$O$31,19,FALSE)</f>
        <v>#N/A</v>
      </c>
      <c r="V34" s="4" t="e">
        <f>HLOOKUP(R34,Données!$D$13:$O$30,11,FALSE)</f>
        <v>#N/A</v>
      </c>
      <c r="W34" s="5" t="e">
        <f>HLOOKUP(R34,Données!$D$13:$O$30,13,FALSE)</f>
        <v>#N/A</v>
      </c>
      <c r="X34" s="5" t="e">
        <f>HLOOKUP(R34,Données!$D$13:$O$30,14, FALSE)</f>
        <v>#N/A</v>
      </c>
      <c r="Y34" s="4" t="e">
        <f>HLOOKUP(R34,Données!$D$13:$O$30,12,FALSE)</f>
        <v>#N/A</v>
      </c>
      <c r="Z34" s="5" t="e">
        <f>HLOOKUP(R34,Données!$D$13:$O$30,15,FALSE)</f>
        <v>#N/A</v>
      </c>
      <c r="AA34" s="6" t="e">
        <f>HLOOKUP(R34,Données!$D$13:$O$30,18,FALSE)</f>
        <v>#N/A</v>
      </c>
      <c r="AB34" s="4" t="e">
        <f>HLOOKUP(R34,Données!$D$13:$O$30,16,FALSE)</f>
        <v>#N/A</v>
      </c>
      <c r="AC34" s="55" t="e">
        <f>HLOOKUP(R34,Données!$D$13:$O$30,17,FALSE)</f>
        <v>#N/A</v>
      </c>
      <c r="AD34" s="31"/>
      <c r="AE34" s="54"/>
      <c r="AF34" s="20"/>
      <c r="AG34" s="31"/>
      <c r="AH34" s="31"/>
      <c r="AI34" s="31"/>
      <c r="AJ34" s="31"/>
      <c r="AK34" s="31"/>
      <c r="AL34" s="31"/>
      <c r="AM34" s="31"/>
      <c r="AN34" s="55" t="e">
        <f>HLOOKUP(R34,Données!$D$13:$O$34,20,FALSE)</f>
        <v>#N/A</v>
      </c>
      <c r="AO34" s="55" t="e">
        <f>HLOOKUP(R34,Données!$D$13:$O$34,21,FALSE)</f>
        <v>#N/A</v>
      </c>
      <c r="AP34" s="6" t="e">
        <f>HLOOKUP(R34,Données!$D$13:$O$34,22,FALSE)</f>
        <v>#N/A</v>
      </c>
    </row>
    <row r="35" spans="1:42" x14ac:dyDescent="0.25">
      <c r="A35" s="163" t="str">
        <f t="shared" si="2"/>
        <v>NON</v>
      </c>
      <c r="B35" s="56"/>
      <c r="C35" s="31"/>
      <c r="D35" s="56">
        <f t="shared" si="3"/>
        <v>0</v>
      </c>
      <c r="E35" s="31"/>
      <c r="F35" s="31"/>
      <c r="G35" s="31"/>
      <c r="H35" s="31"/>
      <c r="I35" s="31"/>
      <c r="J35" s="53"/>
      <c r="K35" s="53"/>
      <c r="L35" s="31"/>
      <c r="M35" s="55" t="e">
        <f>INT((V35-F35)/365.25)&amp; " ans "&amp;MONTH(V35-F35)-1&amp;" mois "&amp;DAY(V35-F35)&amp;" jours"</f>
        <v>#N/A</v>
      </c>
      <c r="N35" s="55"/>
      <c r="O35" s="19">
        <v>9999</v>
      </c>
      <c r="P35" s="55">
        <f>VLOOKUP(O35,Données!$B$2:$C$10,2,TRUE)</f>
        <v>9</v>
      </c>
      <c r="Q35" s="9" t="e">
        <f>HLOOKUP(R35,Données!$D$13:$O$22,VLOOKUP(P35,Données!$B$14:$C$22,1,FALSE)+1,FALSE)</f>
        <v>#N/A</v>
      </c>
      <c r="R35" s="56"/>
      <c r="S35" s="56"/>
      <c r="T35" s="56"/>
      <c r="U35" s="25" t="e">
        <f>HLOOKUP(R35,Données!$B$13:$O$31,19,FALSE)</f>
        <v>#N/A</v>
      </c>
      <c r="V35" s="4" t="e">
        <f>HLOOKUP(R35,Données!$D$13:$O$30,11,FALSE)</f>
        <v>#N/A</v>
      </c>
      <c r="W35" s="5" t="e">
        <f>HLOOKUP(R35,Données!$D$13:$O$30,13,FALSE)</f>
        <v>#N/A</v>
      </c>
      <c r="X35" s="5" t="e">
        <f>HLOOKUP(R35,Données!$D$13:$O$30,14, FALSE)</f>
        <v>#N/A</v>
      </c>
      <c r="Y35" s="4" t="e">
        <f>HLOOKUP(R35,Données!$D$13:$O$30,12,FALSE)</f>
        <v>#N/A</v>
      </c>
      <c r="Z35" s="5" t="e">
        <f>HLOOKUP(R35,Données!$D$13:$O$30,15,FALSE)</f>
        <v>#N/A</v>
      </c>
      <c r="AA35" s="6" t="e">
        <f>HLOOKUP(R35,Données!$D$13:$O$30,18,FALSE)</f>
        <v>#N/A</v>
      </c>
      <c r="AB35" s="4" t="e">
        <f>HLOOKUP(R35,Données!$D$13:$O$30,16,FALSE)</f>
        <v>#N/A</v>
      </c>
      <c r="AC35" s="55" t="e">
        <f>HLOOKUP(R35,Données!$D$13:$O$30,17,FALSE)</f>
        <v>#N/A</v>
      </c>
      <c r="AD35" s="31"/>
      <c r="AE35" s="54"/>
      <c r="AF35" s="20"/>
      <c r="AG35" s="31"/>
      <c r="AH35" s="31"/>
      <c r="AI35" s="31"/>
      <c r="AJ35" s="31"/>
      <c r="AK35" s="31"/>
      <c r="AL35" s="31"/>
      <c r="AM35" s="31"/>
      <c r="AN35" s="55" t="e">
        <f>HLOOKUP(R35,Données!$D$13:$O$34,20,FALSE)</f>
        <v>#N/A</v>
      </c>
      <c r="AO35" s="55" t="e">
        <f>HLOOKUP(R35,Données!$D$13:$O$34,21,FALSE)</f>
        <v>#N/A</v>
      </c>
      <c r="AP35" s="6" t="e">
        <f>HLOOKUP(R35,Données!$D$13:$O$34,22,FALSE)</f>
        <v>#N/A</v>
      </c>
    </row>
    <row r="36" spans="1:42" x14ac:dyDescent="0.25">
      <c r="A36" s="163" t="str">
        <f t="shared" si="2"/>
        <v>NON</v>
      </c>
      <c r="B36" s="56"/>
      <c r="C36" s="31"/>
      <c r="D36" s="56">
        <f t="shared" si="3"/>
        <v>0</v>
      </c>
      <c r="E36" s="31"/>
      <c r="F36" s="31"/>
      <c r="G36" s="31"/>
      <c r="H36" s="31"/>
      <c r="I36" s="31"/>
      <c r="J36" s="53"/>
      <c r="K36" s="53"/>
      <c r="L36" s="31"/>
      <c r="M36" s="55" t="e">
        <f>INT((V36-F36)/365.25)&amp; " ans "&amp;MONTH(V36-F36)-1&amp;" mois "&amp;DAY(V36-F36)&amp;" jours"</f>
        <v>#N/A</v>
      </c>
      <c r="N36" s="55"/>
      <c r="O36" s="19">
        <v>9999</v>
      </c>
      <c r="P36" s="55">
        <f>VLOOKUP(O36,Données!$B$2:$C$10,2,TRUE)</f>
        <v>9</v>
      </c>
      <c r="Q36" s="9" t="e">
        <f>HLOOKUP(R36,Données!$D$13:$O$22,VLOOKUP(P36,Données!$B$14:$C$22,1,FALSE)+1,FALSE)</f>
        <v>#N/A</v>
      </c>
      <c r="R36" s="56"/>
      <c r="S36" s="56"/>
      <c r="T36" s="56"/>
      <c r="U36" s="25" t="e">
        <f>HLOOKUP(R36,Données!$B$13:$O$31,19,FALSE)</f>
        <v>#N/A</v>
      </c>
      <c r="V36" s="4" t="e">
        <f>HLOOKUP(R36,Données!$D$13:$O$30,11,FALSE)</f>
        <v>#N/A</v>
      </c>
      <c r="W36" s="5" t="e">
        <f>HLOOKUP(R36,Données!$D$13:$O$30,13,FALSE)</f>
        <v>#N/A</v>
      </c>
      <c r="X36" s="5" t="e">
        <f>HLOOKUP(R36,Données!$D$13:$O$30,14, FALSE)</f>
        <v>#N/A</v>
      </c>
      <c r="Y36" s="4" t="e">
        <f>HLOOKUP(R36,Données!$D$13:$O$30,12,FALSE)</f>
        <v>#N/A</v>
      </c>
      <c r="Z36" s="5" t="e">
        <f>HLOOKUP(R36,Données!$D$13:$O$30,15,FALSE)</f>
        <v>#N/A</v>
      </c>
      <c r="AA36" s="6" t="e">
        <f>HLOOKUP(R36,Données!$D$13:$O$30,18,FALSE)</f>
        <v>#N/A</v>
      </c>
      <c r="AB36" s="4" t="e">
        <f>HLOOKUP(R36,Données!$D$13:$O$30,16,FALSE)</f>
        <v>#N/A</v>
      </c>
      <c r="AC36" s="55" t="e">
        <f>HLOOKUP(R36,Données!$D$13:$O$30,17,FALSE)</f>
        <v>#N/A</v>
      </c>
      <c r="AD36" s="31"/>
      <c r="AE36" s="54"/>
      <c r="AF36" s="20"/>
      <c r="AG36" s="31"/>
      <c r="AH36" s="31"/>
      <c r="AI36" s="31"/>
      <c r="AJ36" s="31"/>
      <c r="AK36" s="31"/>
      <c r="AL36" s="31"/>
      <c r="AM36" s="31"/>
      <c r="AN36" s="55" t="e">
        <f>HLOOKUP(R36,Données!$D$13:$O$34,20,FALSE)</f>
        <v>#N/A</v>
      </c>
      <c r="AO36" s="55" t="e">
        <f>HLOOKUP(R36,Données!$D$13:$O$34,21,FALSE)</f>
        <v>#N/A</v>
      </c>
      <c r="AP36" s="6" t="e">
        <f>HLOOKUP(R36,Données!$D$13:$O$34,22,FALSE)</f>
        <v>#N/A</v>
      </c>
    </row>
    <row r="37" spans="1:42" x14ac:dyDescent="0.25">
      <c r="A37" s="163" t="str">
        <f t="shared" si="2"/>
        <v>NON</v>
      </c>
      <c r="B37" s="56"/>
      <c r="C37" s="31"/>
      <c r="D37" s="56">
        <f t="shared" si="3"/>
        <v>0</v>
      </c>
      <c r="E37" s="31"/>
      <c r="F37" s="31"/>
      <c r="G37" s="31"/>
      <c r="H37" s="31"/>
      <c r="I37" s="31"/>
      <c r="J37" s="53"/>
      <c r="K37" s="53"/>
      <c r="L37" s="31"/>
      <c r="M37" s="55" t="e">
        <f>INT((V37-F37)/365.25)&amp; " ans "&amp;MONTH(V37-F37)-1&amp;" mois "&amp;DAY(V37-F37)&amp;" jours"</f>
        <v>#N/A</v>
      </c>
      <c r="N37" s="55"/>
      <c r="O37" s="19">
        <v>9999</v>
      </c>
      <c r="P37" s="55">
        <f>VLOOKUP(O37,Données!$B$2:$C$10,2,TRUE)</f>
        <v>9</v>
      </c>
      <c r="Q37" s="9" t="e">
        <f>HLOOKUP(R37,Données!$D$13:$O$22,VLOOKUP(P37,Données!$B$14:$C$22,1,FALSE)+1,FALSE)</f>
        <v>#N/A</v>
      </c>
      <c r="R37" s="56"/>
      <c r="S37" s="56"/>
      <c r="T37" s="56"/>
      <c r="U37" s="25" t="e">
        <f>HLOOKUP(R37,Données!$B$13:$O$31,19,FALSE)</f>
        <v>#N/A</v>
      </c>
      <c r="V37" s="4" t="e">
        <f>HLOOKUP(R37,Données!$D$13:$O$30,11,FALSE)</f>
        <v>#N/A</v>
      </c>
      <c r="W37" s="5" t="e">
        <f>HLOOKUP(R37,Données!$D$13:$O$30,13,FALSE)</f>
        <v>#N/A</v>
      </c>
      <c r="X37" s="5" t="e">
        <f>HLOOKUP(R37,Données!$D$13:$O$30,14, FALSE)</f>
        <v>#N/A</v>
      </c>
      <c r="Y37" s="4" t="e">
        <f>HLOOKUP(R37,Données!$D$13:$O$30,12,FALSE)</f>
        <v>#N/A</v>
      </c>
      <c r="Z37" s="5" t="e">
        <f>HLOOKUP(R37,Données!$D$13:$O$30,15,FALSE)</f>
        <v>#N/A</v>
      </c>
      <c r="AA37" s="6" t="e">
        <f>HLOOKUP(R37,Données!$D$13:$O$30,18,FALSE)</f>
        <v>#N/A</v>
      </c>
      <c r="AB37" s="4" t="e">
        <f>HLOOKUP(R37,Données!$D$13:$O$30,16,FALSE)</f>
        <v>#N/A</v>
      </c>
      <c r="AC37" s="55" t="e">
        <f>HLOOKUP(R37,Données!$D$13:$O$30,17,FALSE)</f>
        <v>#N/A</v>
      </c>
      <c r="AD37" s="31"/>
      <c r="AE37" s="54"/>
      <c r="AF37" s="20"/>
      <c r="AG37" s="31"/>
      <c r="AH37" s="31"/>
      <c r="AI37" s="31"/>
      <c r="AJ37" s="31"/>
      <c r="AK37" s="31"/>
      <c r="AL37" s="31"/>
      <c r="AM37" s="31"/>
      <c r="AN37" s="55" t="e">
        <f>HLOOKUP(R37,Données!$D$13:$O$34,20,FALSE)</f>
        <v>#N/A</v>
      </c>
      <c r="AO37" s="55" t="e">
        <f>HLOOKUP(R37,Données!$D$13:$O$34,21,FALSE)</f>
        <v>#N/A</v>
      </c>
      <c r="AP37" s="6" t="e">
        <f>HLOOKUP(R37,Données!$D$13:$O$34,22,FALSE)</f>
        <v>#N/A</v>
      </c>
    </row>
    <row r="38" spans="1:42" x14ac:dyDescent="0.25">
      <c r="A38" s="163" t="str">
        <f t="shared" si="2"/>
        <v>NON</v>
      </c>
      <c r="B38" s="56"/>
      <c r="C38" s="31"/>
      <c r="D38" s="56">
        <f t="shared" si="3"/>
        <v>0</v>
      </c>
      <c r="E38" s="31"/>
      <c r="F38" s="31"/>
      <c r="G38" s="31"/>
      <c r="H38" s="31"/>
      <c r="I38" s="31"/>
      <c r="J38" s="53"/>
      <c r="K38" s="53"/>
      <c r="L38" s="31"/>
      <c r="M38" s="55" t="e">
        <f>INT((V38-F38)/365.25)&amp; " ans "&amp;MONTH(V38-F38)-1&amp;" mois "&amp;DAY(V38-F38)&amp;" jours"</f>
        <v>#N/A</v>
      </c>
      <c r="N38" s="55"/>
      <c r="O38" s="19">
        <v>9999</v>
      </c>
      <c r="P38" s="55">
        <f>VLOOKUP(O38,Données!$B$2:$C$10,2,TRUE)</f>
        <v>9</v>
      </c>
      <c r="Q38" s="9" t="e">
        <f>HLOOKUP(R38,Données!$D$13:$O$22,VLOOKUP(P38,Données!$B$14:$C$22,1,FALSE)+1,FALSE)</f>
        <v>#N/A</v>
      </c>
      <c r="R38" s="56"/>
      <c r="S38" s="56"/>
      <c r="T38" s="56"/>
      <c r="U38" s="25" t="e">
        <f>HLOOKUP(R38,Données!$B$13:$O$31,19,FALSE)</f>
        <v>#N/A</v>
      </c>
      <c r="V38" s="4" t="e">
        <f>HLOOKUP(R38,Données!$D$13:$O$30,11,FALSE)</f>
        <v>#N/A</v>
      </c>
      <c r="W38" s="5" t="e">
        <f>HLOOKUP(R38,Données!$D$13:$O$30,13,FALSE)</f>
        <v>#N/A</v>
      </c>
      <c r="X38" s="5" t="e">
        <f>HLOOKUP(R38,Données!$D$13:$O$30,14, FALSE)</f>
        <v>#N/A</v>
      </c>
      <c r="Y38" s="4" t="e">
        <f>HLOOKUP(R38,Données!$D$13:$O$30,12,FALSE)</f>
        <v>#N/A</v>
      </c>
      <c r="Z38" s="5" t="e">
        <f>HLOOKUP(R38,Données!$D$13:$O$30,15,FALSE)</f>
        <v>#N/A</v>
      </c>
      <c r="AA38" s="6" t="e">
        <f>HLOOKUP(R38,Données!$D$13:$O$30,18,FALSE)</f>
        <v>#N/A</v>
      </c>
      <c r="AB38" s="4" t="e">
        <f>HLOOKUP(R38,Données!$D$13:$O$30,16,FALSE)</f>
        <v>#N/A</v>
      </c>
      <c r="AC38" s="55" t="e">
        <f>HLOOKUP(R38,Données!$D$13:$O$30,17,FALSE)</f>
        <v>#N/A</v>
      </c>
      <c r="AD38" s="31"/>
      <c r="AE38" s="54"/>
      <c r="AF38" s="20"/>
      <c r="AG38" s="31"/>
      <c r="AH38" s="31"/>
      <c r="AI38" s="31"/>
      <c r="AJ38" s="31"/>
      <c r="AK38" s="31"/>
      <c r="AL38" s="31"/>
      <c r="AM38" s="31"/>
      <c r="AN38" s="55" t="e">
        <f>HLOOKUP(R38,Données!$D$13:$O$34,20,FALSE)</f>
        <v>#N/A</v>
      </c>
      <c r="AO38" s="55" t="e">
        <f>HLOOKUP(R38,Données!$D$13:$O$34,21,FALSE)</f>
        <v>#N/A</v>
      </c>
      <c r="AP38" s="6" t="e">
        <f>HLOOKUP(R38,Données!$D$13:$O$34,22,FALSE)</f>
        <v>#N/A</v>
      </c>
    </row>
    <row r="39" spans="1:42" x14ac:dyDescent="0.25">
      <c r="A39" s="163" t="str">
        <f t="shared" si="2"/>
        <v>NON</v>
      </c>
      <c r="B39" s="56"/>
      <c r="C39" s="31"/>
      <c r="D39" s="56">
        <f t="shared" si="3"/>
        <v>0</v>
      </c>
      <c r="E39" s="31"/>
      <c r="F39" s="31"/>
      <c r="G39" s="31"/>
      <c r="H39" s="31"/>
      <c r="I39" s="31"/>
      <c r="J39" s="53"/>
      <c r="K39" s="53"/>
      <c r="L39" s="31"/>
      <c r="M39" s="55" t="e">
        <f>INT((V39-F39)/365.25)&amp; " ans "&amp;MONTH(V39-F39)-1&amp;" mois "&amp;DAY(V39-F39)&amp;" jours"</f>
        <v>#N/A</v>
      </c>
      <c r="N39" s="55"/>
      <c r="O39" s="19">
        <v>9999</v>
      </c>
      <c r="P39" s="55">
        <f>VLOOKUP(O39,Données!$B$2:$C$10,2,TRUE)</f>
        <v>9</v>
      </c>
      <c r="Q39" s="9" t="e">
        <f>HLOOKUP(R39,Données!$D$13:$O$22,VLOOKUP(P39,Données!$B$14:$C$22,1,FALSE)+1,FALSE)</f>
        <v>#N/A</v>
      </c>
      <c r="R39" s="56"/>
      <c r="S39" s="56"/>
      <c r="T39" s="56"/>
      <c r="U39" s="25" t="e">
        <f>HLOOKUP(R39,Données!$B$13:$O$31,19,FALSE)</f>
        <v>#N/A</v>
      </c>
      <c r="V39" s="4" t="e">
        <f>HLOOKUP(R39,Données!$D$13:$O$30,11,FALSE)</f>
        <v>#N/A</v>
      </c>
      <c r="W39" s="5" t="e">
        <f>HLOOKUP(R39,Données!$D$13:$O$30,13,FALSE)</f>
        <v>#N/A</v>
      </c>
      <c r="X39" s="5" t="e">
        <f>HLOOKUP(R39,Données!$D$13:$O$30,14, FALSE)</f>
        <v>#N/A</v>
      </c>
      <c r="Y39" s="4" t="e">
        <f>HLOOKUP(R39,Données!$D$13:$O$30,12,FALSE)</f>
        <v>#N/A</v>
      </c>
      <c r="Z39" s="5" t="e">
        <f>HLOOKUP(R39,Données!$D$13:$O$30,15,FALSE)</f>
        <v>#N/A</v>
      </c>
      <c r="AA39" s="6" t="e">
        <f>HLOOKUP(R39,Données!$D$13:$O$30,18,FALSE)</f>
        <v>#N/A</v>
      </c>
      <c r="AB39" s="4" t="e">
        <f>HLOOKUP(R39,Données!$D$13:$O$30,16,FALSE)</f>
        <v>#N/A</v>
      </c>
      <c r="AC39" s="55" t="e">
        <f>HLOOKUP(R39,Données!$D$13:$O$30,17,FALSE)</f>
        <v>#N/A</v>
      </c>
      <c r="AD39" s="31"/>
      <c r="AE39" s="54"/>
      <c r="AF39" s="20"/>
      <c r="AG39" s="31"/>
      <c r="AH39" s="31"/>
      <c r="AI39" s="31"/>
      <c r="AJ39" s="31"/>
      <c r="AK39" s="31"/>
      <c r="AL39" s="31"/>
      <c r="AM39" s="31"/>
      <c r="AN39" s="55" t="e">
        <f>HLOOKUP(R39,Données!$D$13:$O$34,20,FALSE)</f>
        <v>#N/A</v>
      </c>
      <c r="AO39" s="55" t="e">
        <f>HLOOKUP(R39,Données!$D$13:$O$34,21,FALSE)</f>
        <v>#N/A</v>
      </c>
      <c r="AP39" s="6" t="e">
        <f>HLOOKUP(R39,Données!$D$13:$O$34,22,FALSE)</f>
        <v>#N/A</v>
      </c>
    </row>
    <row r="40" spans="1:42" x14ac:dyDescent="0.25">
      <c r="A40" s="163" t="str">
        <f t="shared" si="2"/>
        <v>NON</v>
      </c>
      <c r="B40" s="56"/>
      <c r="C40" s="31"/>
      <c r="D40" s="56">
        <f t="shared" si="3"/>
        <v>0</v>
      </c>
      <c r="E40" s="31"/>
      <c r="F40" s="31"/>
      <c r="G40" s="31"/>
      <c r="H40" s="31"/>
      <c r="I40" s="31"/>
      <c r="J40" s="53"/>
      <c r="K40" s="53"/>
      <c r="L40" s="31"/>
      <c r="M40" s="55" t="e">
        <f>INT((V40-F40)/365.25)&amp; " ans "&amp;MONTH(V40-F40)-1&amp;" mois "&amp;DAY(V40-F40)&amp;" jours"</f>
        <v>#N/A</v>
      </c>
      <c r="N40" s="55"/>
      <c r="O40" s="19">
        <v>9999</v>
      </c>
      <c r="P40" s="55">
        <f>VLOOKUP(O40,Données!$B$2:$C$10,2,TRUE)</f>
        <v>9</v>
      </c>
      <c r="Q40" s="9" t="e">
        <f>HLOOKUP(R40,Données!$D$13:$O$22,VLOOKUP(P40,Données!$B$14:$C$22,1,FALSE)+1,FALSE)</f>
        <v>#N/A</v>
      </c>
      <c r="R40" s="56"/>
      <c r="S40" s="56"/>
      <c r="T40" s="56"/>
      <c r="U40" s="25" t="e">
        <f>HLOOKUP(R40,Données!$B$13:$O$31,19,FALSE)</f>
        <v>#N/A</v>
      </c>
      <c r="V40" s="4" t="e">
        <f>HLOOKUP(R40,Données!$D$13:$O$30,11,FALSE)</f>
        <v>#N/A</v>
      </c>
      <c r="W40" s="5" t="e">
        <f>HLOOKUP(R40,Données!$D$13:$O$30,13,FALSE)</f>
        <v>#N/A</v>
      </c>
      <c r="X40" s="5" t="e">
        <f>HLOOKUP(R40,Données!$D$13:$O$30,14, FALSE)</f>
        <v>#N/A</v>
      </c>
      <c r="Y40" s="4" t="e">
        <f>HLOOKUP(R40,Données!$D$13:$O$30,12,FALSE)</f>
        <v>#N/A</v>
      </c>
      <c r="Z40" s="5" t="e">
        <f>HLOOKUP(R40,Données!$D$13:$O$30,15,FALSE)</f>
        <v>#N/A</v>
      </c>
      <c r="AA40" s="6" t="e">
        <f>HLOOKUP(R40,Données!$D$13:$O$30,18,FALSE)</f>
        <v>#N/A</v>
      </c>
      <c r="AB40" s="4" t="e">
        <f>HLOOKUP(R40,Données!$D$13:$O$30,16,FALSE)</f>
        <v>#N/A</v>
      </c>
      <c r="AC40" s="55" t="e">
        <f>HLOOKUP(R40,Données!$D$13:$O$30,17,FALSE)</f>
        <v>#N/A</v>
      </c>
      <c r="AD40" s="31"/>
      <c r="AE40" s="54"/>
      <c r="AF40" s="20"/>
      <c r="AG40" s="31"/>
      <c r="AH40" s="31"/>
      <c r="AI40" s="31"/>
      <c r="AJ40" s="31"/>
      <c r="AK40" s="31"/>
      <c r="AL40" s="31"/>
      <c r="AM40" s="31"/>
      <c r="AN40" s="55" t="e">
        <f>HLOOKUP(R40,Données!$D$13:$O$34,20,FALSE)</f>
        <v>#N/A</v>
      </c>
      <c r="AO40" s="55" t="e">
        <f>HLOOKUP(R40,Données!$D$13:$O$34,21,FALSE)</f>
        <v>#N/A</v>
      </c>
      <c r="AP40" s="6" t="e">
        <f>HLOOKUP(R40,Données!$D$13:$O$34,22,FALSE)</f>
        <v>#N/A</v>
      </c>
    </row>
    <row r="41" spans="1:42" x14ac:dyDescent="0.25">
      <c r="A41" s="163" t="str">
        <f t="shared" si="2"/>
        <v>NON</v>
      </c>
      <c r="B41" s="56"/>
      <c r="C41" s="31"/>
      <c r="D41" s="56">
        <f t="shared" si="3"/>
        <v>0</v>
      </c>
      <c r="E41" s="31"/>
      <c r="F41" s="31"/>
      <c r="G41" s="31"/>
      <c r="H41" s="31"/>
      <c r="I41" s="31"/>
      <c r="J41" s="53"/>
      <c r="K41" s="53"/>
      <c r="L41" s="31"/>
      <c r="M41" s="55" t="e">
        <f>INT((V41-F41)/365.25)&amp; " ans "&amp;MONTH(V41-F41)-1&amp;" mois "&amp;DAY(V41-F41)&amp;" jours"</f>
        <v>#N/A</v>
      </c>
      <c r="N41" s="55"/>
      <c r="O41" s="19">
        <v>9999</v>
      </c>
      <c r="P41" s="55">
        <f>VLOOKUP(O41,Données!$B$2:$C$10,2,TRUE)</f>
        <v>9</v>
      </c>
      <c r="Q41" s="9" t="e">
        <f>HLOOKUP(R41,Données!$D$13:$O$22,VLOOKUP(P41,Données!$B$14:$C$22,1,FALSE)+1,FALSE)</f>
        <v>#N/A</v>
      </c>
      <c r="R41" s="56"/>
      <c r="S41" s="56"/>
      <c r="T41" s="56"/>
      <c r="U41" s="25" t="e">
        <f>HLOOKUP(R41,Données!$B$13:$O$31,19,FALSE)</f>
        <v>#N/A</v>
      </c>
      <c r="V41" s="4" t="e">
        <f>HLOOKUP(R41,Données!$D$13:$O$30,11,FALSE)</f>
        <v>#N/A</v>
      </c>
      <c r="W41" s="5" t="e">
        <f>HLOOKUP(R41,Données!$D$13:$O$30,13,FALSE)</f>
        <v>#N/A</v>
      </c>
      <c r="X41" s="5" t="e">
        <f>HLOOKUP(R41,Données!$D$13:$O$30,14, FALSE)</f>
        <v>#N/A</v>
      </c>
      <c r="Y41" s="4" t="e">
        <f>HLOOKUP(R41,Données!$D$13:$O$30,12,FALSE)</f>
        <v>#N/A</v>
      </c>
      <c r="Z41" s="5" t="e">
        <f>HLOOKUP(R41,Données!$D$13:$O$30,15,FALSE)</f>
        <v>#N/A</v>
      </c>
      <c r="AA41" s="6" t="e">
        <f>HLOOKUP(R41,Données!$D$13:$O$30,18,FALSE)</f>
        <v>#N/A</v>
      </c>
      <c r="AB41" s="4" t="e">
        <f>HLOOKUP(R41,Données!$D$13:$O$30,16,FALSE)</f>
        <v>#N/A</v>
      </c>
      <c r="AC41" s="55" t="e">
        <f>HLOOKUP(R41,Données!$D$13:$O$30,17,FALSE)</f>
        <v>#N/A</v>
      </c>
      <c r="AD41" s="31"/>
      <c r="AE41" s="54"/>
      <c r="AF41" s="20"/>
      <c r="AG41" s="31"/>
      <c r="AH41" s="31"/>
      <c r="AI41" s="31"/>
      <c r="AJ41" s="31"/>
      <c r="AK41" s="31"/>
      <c r="AL41" s="31"/>
      <c r="AM41" s="31"/>
      <c r="AN41" s="55" t="e">
        <f>HLOOKUP(R41,Données!$D$13:$O$34,20,FALSE)</f>
        <v>#N/A</v>
      </c>
      <c r="AO41" s="55" t="e">
        <f>HLOOKUP(R41,Données!$D$13:$O$34,21,FALSE)</f>
        <v>#N/A</v>
      </c>
      <c r="AP41" s="6" t="e">
        <f>HLOOKUP(R41,Données!$D$13:$O$34,22,FALSE)</f>
        <v>#N/A</v>
      </c>
    </row>
    <row r="42" spans="1:42" x14ac:dyDescent="0.25">
      <c r="A42" s="163" t="str">
        <f t="shared" si="2"/>
        <v>NON</v>
      </c>
      <c r="B42" s="56"/>
      <c r="C42" s="31"/>
      <c r="D42" s="56">
        <f t="shared" si="3"/>
        <v>0</v>
      </c>
      <c r="E42" s="31"/>
      <c r="F42" s="31"/>
      <c r="G42" s="31"/>
      <c r="H42" s="31"/>
      <c r="I42" s="31"/>
      <c r="J42" s="53"/>
      <c r="K42" s="53"/>
      <c r="L42" s="31"/>
      <c r="M42" s="55" t="e">
        <f>INT((V42-F42)/365.25)&amp; " ans "&amp;MONTH(V42-F42)-1&amp;" mois "&amp;DAY(V42-F42)&amp;" jours"</f>
        <v>#N/A</v>
      </c>
      <c r="N42" s="55"/>
      <c r="O42" s="19">
        <v>9999</v>
      </c>
      <c r="P42" s="55">
        <f>VLOOKUP(O42,Données!$B$2:$C$10,2,TRUE)</f>
        <v>9</v>
      </c>
      <c r="Q42" s="9" t="e">
        <f>HLOOKUP(R42,Données!$D$13:$O$22,VLOOKUP(P42,Données!$B$14:$C$22,1,FALSE)+1,FALSE)</f>
        <v>#N/A</v>
      </c>
      <c r="R42" s="56"/>
      <c r="S42" s="56"/>
      <c r="T42" s="56"/>
      <c r="U42" s="25" t="e">
        <f>HLOOKUP(R42,Données!$B$13:$O$31,19,FALSE)</f>
        <v>#N/A</v>
      </c>
      <c r="V42" s="4" t="e">
        <f>HLOOKUP(R42,Données!$D$13:$O$30,11,FALSE)</f>
        <v>#N/A</v>
      </c>
      <c r="W42" s="5" t="e">
        <f>HLOOKUP(R42,Données!$D$13:$O$30,13,FALSE)</f>
        <v>#N/A</v>
      </c>
      <c r="X42" s="5" t="e">
        <f>HLOOKUP(R42,Données!$D$13:$O$30,14, FALSE)</f>
        <v>#N/A</v>
      </c>
      <c r="Y42" s="4" t="e">
        <f>HLOOKUP(R42,Données!$D$13:$O$30,12,FALSE)</f>
        <v>#N/A</v>
      </c>
      <c r="Z42" s="5" t="e">
        <f>HLOOKUP(R42,Données!$D$13:$O$30,15,FALSE)</f>
        <v>#N/A</v>
      </c>
      <c r="AA42" s="6" t="e">
        <f>HLOOKUP(R42,Données!$D$13:$O$30,18,FALSE)</f>
        <v>#N/A</v>
      </c>
      <c r="AB42" s="4" t="e">
        <f>HLOOKUP(R42,Données!$D$13:$O$30,16,FALSE)</f>
        <v>#N/A</v>
      </c>
      <c r="AC42" s="55" t="e">
        <f>HLOOKUP(R42,Données!$D$13:$O$30,17,FALSE)</f>
        <v>#N/A</v>
      </c>
      <c r="AD42" s="31"/>
      <c r="AE42" s="54"/>
      <c r="AF42" s="20"/>
      <c r="AG42" s="31"/>
      <c r="AH42" s="31"/>
      <c r="AI42" s="31"/>
      <c r="AJ42" s="31"/>
      <c r="AK42" s="31"/>
      <c r="AL42" s="31"/>
      <c r="AM42" s="31"/>
      <c r="AN42" s="55" t="e">
        <f>HLOOKUP(R42,Données!$D$13:$O$34,20,FALSE)</f>
        <v>#N/A</v>
      </c>
      <c r="AO42" s="55" t="e">
        <f>HLOOKUP(R42,Données!$D$13:$O$34,21,FALSE)</f>
        <v>#N/A</v>
      </c>
      <c r="AP42" s="6" t="e">
        <f>HLOOKUP(R42,Données!$D$13:$O$34,22,FALSE)</f>
        <v>#N/A</v>
      </c>
    </row>
    <row r="43" spans="1:42" x14ac:dyDescent="0.25">
      <c r="A43" s="163" t="str">
        <f t="shared" si="2"/>
        <v>NON</v>
      </c>
      <c r="B43" s="56"/>
      <c r="C43" s="31"/>
      <c r="D43" s="56">
        <f t="shared" si="3"/>
        <v>0</v>
      </c>
      <c r="E43" s="31"/>
      <c r="F43" s="31"/>
      <c r="G43" s="31"/>
      <c r="H43" s="31"/>
      <c r="I43" s="31"/>
      <c r="J43" s="53"/>
      <c r="K43" s="53"/>
      <c r="L43" s="31"/>
      <c r="M43" s="55" t="e">
        <f>INT((V43-F43)/365.25)&amp; " ans "&amp;MONTH(V43-F43)-1&amp;" mois "&amp;DAY(V43-F43)&amp;" jours"</f>
        <v>#N/A</v>
      </c>
      <c r="N43" s="55"/>
      <c r="O43" s="19">
        <v>9999</v>
      </c>
      <c r="P43" s="55">
        <f>VLOOKUP(O43,Données!$B$2:$C$10,2,TRUE)</f>
        <v>9</v>
      </c>
      <c r="Q43" s="9" t="e">
        <f>HLOOKUP(R43,Données!$D$13:$O$22,VLOOKUP(P43,Données!$B$14:$C$22,1,FALSE)+1,FALSE)</f>
        <v>#N/A</v>
      </c>
      <c r="R43" s="56"/>
      <c r="S43" s="56"/>
      <c r="T43" s="56"/>
      <c r="U43" s="25" t="e">
        <f>HLOOKUP(R43,Données!$B$13:$O$31,19,FALSE)</f>
        <v>#N/A</v>
      </c>
      <c r="V43" s="4" t="e">
        <f>HLOOKUP(R43,Données!$D$13:$O$30,11,FALSE)</f>
        <v>#N/A</v>
      </c>
      <c r="W43" s="5" t="e">
        <f>HLOOKUP(R43,Données!$D$13:$O$30,13,FALSE)</f>
        <v>#N/A</v>
      </c>
      <c r="X43" s="5" t="e">
        <f>HLOOKUP(R43,Données!$D$13:$O$30,14, FALSE)</f>
        <v>#N/A</v>
      </c>
      <c r="Y43" s="4" t="e">
        <f>HLOOKUP(R43,Données!$D$13:$O$30,12,FALSE)</f>
        <v>#N/A</v>
      </c>
      <c r="Z43" s="5" t="e">
        <f>HLOOKUP(R43,Données!$D$13:$O$30,15,FALSE)</f>
        <v>#N/A</v>
      </c>
      <c r="AA43" s="6" t="e">
        <f>HLOOKUP(R43,Données!$D$13:$O$30,18,FALSE)</f>
        <v>#N/A</v>
      </c>
      <c r="AB43" s="4" t="e">
        <f>HLOOKUP(R43,Données!$D$13:$O$30,16,FALSE)</f>
        <v>#N/A</v>
      </c>
      <c r="AC43" s="55" t="e">
        <f>HLOOKUP(R43,Données!$D$13:$O$30,17,FALSE)</f>
        <v>#N/A</v>
      </c>
      <c r="AD43" s="31"/>
      <c r="AE43" s="54"/>
      <c r="AF43" s="20"/>
      <c r="AG43" s="31"/>
      <c r="AH43" s="31"/>
      <c r="AI43" s="31"/>
      <c r="AJ43" s="31"/>
      <c r="AK43" s="31"/>
      <c r="AL43" s="31"/>
      <c r="AM43" s="31"/>
      <c r="AN43" s="55" t="e">
        <f>HLOOKUP(R43,Données!$D$13:$O$34,20,FALSE)</f>
        <v>#N/A</v>
      </c>
      <c r="AO43" s="55" t="e">
        <f>HLOOKUP(R43,Données!$D$13:$O$34,21,FALSE)</f>
        <v>#N/A</v>
      </c>
      <c r="AP43" s="6" t="e">
        <f>HLOOKUP(R43,Données!$D$13:$O$34,22,FALSE)</f>
        <v>#N/A</v>
      </c>
    </row>
    <row r="44" spans="1:42" x14ac:dyDescent="0.25">
      <c r="A44" s="163" t="str">
        <f t="shared" si="2"/>
        <v>NON</v>
      </c>
      <c r="B44" s="56"/>
      <c r="C44" s="31"/>
      <c r="D44" s="56">
        <f t="shared" si="3"/>
        <v>0</v>
      </c>
      <c r="E44" s="31"/>
      <c r="F44" s="31"/>
      <c r="G44" s="31"/>
      <c r="H44" s="31"/>
      <c r="I44" s="31"/>
      <c r="J44" s="53"/>
      <c r="K44" s="53"/>
      <c r="L44" s="31"/>
      <c r="M44" s="55" t="e">
        <f>INT((V44-F44)/365.25)&amp; " ans "&amp;MONTH(V44-F44)-1&amp;" mois "&amp;DAY(V44-F44)&amp;" jours"</f>
        <v>#N/A</v>
      </c>
      <c r="N44" s="55"/>
      <c r="O44" s="19">
        <v>9999</v>
      </c>
      <c r="P44" s="55">
        <f>VLOOKUP(O44,Données!$B$2:$C$10,2,TRUE)</f>
        <v>9</v>
      </c>
      <c r="Q44" s="9" t="e">
        <f>HLOOKUP(R44,Données!$D$13:$O$22,VLOOKUP(P44,Données!$B$14:$C$22,1,FALSE)+1,FALSE)</f>
        <v>#N/A</v>
      </c>
      <c r="R44" s="56"/>
      <c r="S44" s="56"/>
      <c r="T44" s="56"/>
      <c r="U44" s="25" t="e">
        <f>HLOOKUP(R44,Données!$B$13:$O$31,19,FALSE)</f>
        <v>#N/A</v>
      </c>
      <c r="V44" s="4" t="e">
        <f>HLOOKUP(R44,Données!$D$13:$O$30,11,FALSE)</f>
        <v>#N/A</v>
      </c>
      <c r="W44" s="5" t="e">
        <f>HLOOKUP(R44,Données!$D$13:$O$30,13,FALSE)</f>
        <v>#N/A</v>
      </c>
      <c r="X44" s="5" t="e">
        <f>HLOOKUP(R44,Données!$D$13:$O$30,14, FALSE)</f>
        <v>#N/A</v>
      </c>
      <c r="Y44" s="4" t="e">
        <f>HLOOKUP(R44,Données!$D$13:$O$30,12,FALSE)</f>
        <v>#N/A</v>
      </c>
      <c r="Z44" s="5" t="e">
        <f>HLOOKUP(R44,Données!$D$13:$O$30,15,FALSE)</f>
        <v>#N/A</v>
      </c>
      <c r="AA44" s="6" t="e">
        <f>HLOOKUP(R44,Données!$D$13:$O$30,18,FALSE)</f>
        <v>#N/A</v>
      </c>
      <c r="AB44" s="4" t="e">
        <f>HLOOKUP(R44,Données!$D$13:$O$30,16,FALSE)</f>
        <v>#N/A</v>
      </c>
      <c r="AC44" s="55" t="e">
        <f>HLOOKUP(R44,Données!$D$13:$O$30,17,FALSE)</f>
        <v>#N/A</v>
      </c>
      <c r="AD44" s="31"/>
      <c r="AE44" s="54"/>
      <c r="AF44" s="20"/>
      <c r="AG44" s="31"/>
      <c r="AH44" s="31"/>
      <c r="AI44" s="31"/>
      <c r="AJ44" s="31"/>
      <c r="AK44" s="31"/>
      <c r="AL44" s="31"/>
      <c r="AM44" s="31"/>
      <c r="AN44" s="55" t="e">
        <f>HLOOKUP(R44,Données!$D$13:$O$34,20,FALSE)</f>
        <v>#N/A</v>
      </c>
      <c r="AO44" s="55" t="e">
        <f>HLOOKUP(R44,Données!$D$13:$O$34,21,FALSE)</f>
        <v>#N/A</v>
      </c>
      <c r="AP44" s="6" t="e">
        <f>HLOOKUP(R44,Données!$D$13:$O$34,22,FALSE)</f>
        <v>#N/A</v>
      </c>
    </row>
    <row r="45" spans="1:42" x14ac:dyDescent="0.25">
      <c r="A45" s="163" t="str">
        <f t="shared" si="2"/>
        <v>NON</v>
      </c>
      <c r="B45" s="56"/>
      <c r="C45" s="31"/>
      <c r="D45" s="56">
        <f t="shared" si="3"/>
        <v>0</v>
      </c>
      <c r="E45" s="31"/>
      <c r="F45" s="31"/>
      <c r="G45" s="31"/>
      <c r="H45" s="31"/>
      <c r="I45" s="31"/>
      <c r="J45" s="53"/>
      <c r="K45" s="53"/>
      <c r="L45" s="31"/>
      <c r="M45" s="55" t="e">
        <f>INT((V45-F45)/365.25)&amp; " ans "&amp;MONTH(V45-F45)-1&amp;" mois "&amp;DAY(V45-F45)&amp;" jours"</f>
        <v>#N/A</v>
      </c>
      <c r="N45" s="55"/>
      <c r="O45" s="19">
        <v>9999</v>
      </c>
      <c r="P45" s="55">
        <f>VLOOKUP(O45,Données!$B$2:$C$10,2,TRUE)</f>
        <v>9</v>
      </c>
      <c r="Q45" s="9" t="e">
        <f>HLOOKUP(R45,Données!$D$13:$O$22,VLOOKUP(P45,Données!$B$14:$C$22,1,FALSE)+1,FALSE)</f>
        <v>#N/A</v>
      </c>
      <c r="R45" s="56"/>
      <c r="S45" s="56"/>
      <c r="T45" s="56"/>
      <c r="U45" s="25" t="e">
        <f>HLOOKUP(R45,Données!$B$13:$O$31,19,FALSE)</f>
        <v>#N/A</v>
      </c>
      <c r="V45" s="4" t="e">
        <f>HLOOKUP(R45,Données!$D$13:$O$30,11,FALSE)</f>
        <v>#N/A</v>
      </c>
      <c r="W45" s="5" t="e">
        <f>HLOOKUP(R45,Données!$D$13:$O$30,13,FALSE)</f>
        <v>#N/A</v>
      </c>
      <c r="X45" s="5" t="e">
        <f>HLOOKUP(R45,Données!$D$13:$O$30,14, FALSE)</f>
        <v>#N/A</v>
      </c>
      <c r="Y45" s="4" t="e">
        <f>HLOOKUP(R45,Données!$D$13:$O$30,12,FALSE)</f>
        <v>#N/A</v>
      </c>
      <c r="Z45" s="5" t="e">
        <f>HLOOKUP(R45,Données!$D$13:$O$30,15,FALSE)</f>
        <v>#N/A</v>
      </c>
      <c r="AA45" s="6" t="e">
        <f>HLOOKUP(R45,Données!$D$13:$O$30,18,FALSE)</f>
        <v>#N/A</v>
      </c>
      <c r="AB45" s="4" t="e">
        <f>HLOOKUP(R45,Données!$D$13:$O$30,16,FALSE)</f>
        <v>#N/A</v>
      </c>
      <c r="AC45" s="55" t="e">
        <f>HLOOKUP(R45,Données!$D$13:$O$30,17,FALSE)</f>
        <v>#N/A</v>
      </c>
      <c r="AD45" s="31"/>
      <c r="AE45" s="54"/>
      <c r="AF45" s="20"/>
      <c r="AG45" s="31"/>
      <c r="AH45" s="31"/>
      <c r="AI45" s="31"/>
      <c r="AJ45" s="31"/>
      <c r="AK45" s="31"/>
      <c r="AL45" s="31"/>
      <c r="AM45" s="31"/>
      <c r="AN45" s="55" t="e">
        <f>HLOOKUP(R45,Données!$D$13:$O$34,20,FALSE)</f>
        <v>#N/A</v>
      </c>
      <c r="AO45" s="55" t="e">
        <f>HLOOKUP(R45,Données!$D$13:$O$34,21,FALSE)</f>
        <v>#N/A</v>
      </c>
      <c r="AP45" s="6" t="e">
        <f>HLOOKUP(R45,Données!$D$13:$O$34,22,FALSE)</f>
        <v>#N/A</v>
      </c>
    </row>
    <row r="46" spans="1:42" x14ac:dyDescent="0.25">
      <c r="A46" s="163" t="str">
        <f t="shared" si="2"/>
        <v>NON</v>
      </c>
      <c r="B46" s="56"/>
      <c r="C46" s="31"/>
      <c r="D46" s="56">
        <f t="shared" si="3"/>
        <v>0</v>
      </c>
      <c r="E46" s="31"/>
      <c r="F46" s="31"/>
      <c r="G46" s="31"/>
      <c r="H46" s="31"/>
      <c r="I46" s="31"/>
      <c r="J46" s="53"/>
      <c r="K46" s="53"/>
      <c r="L46" s="31"/>
      <c r="M46" s="55" t="e">
        <f>INT((V46-F46)/365.25)&amp; " ans "&amp;MONTH(V46-F46)-1&amp;" mois "&amp;DAY(V46-F46)&amp;" jours"</f>
        <v>#N/A</v>
      </c>
      <c r="N46" s="55"/>
      <c r="O46" s="19">
        <v>9999</v>
      </c>
      <c r="P46" s="55">
        <f>VLOOKUP(O46,Données!$B$2:$C$10,2,TRUE)</f>
        <v>9</v>
      </c>
      <c r="Q46" s="9" t="e">
        <f>HLOOKUP(R46,Données!$D$13:$O$22,VLOOKUP(P46,Données!$B$14:$C$22,1,FALSE)+1,FALSE)</f>
        <v>#N/A</v>
      </c>
      <c r="R46" s="56"/>
      <c r="S46" s="56"/>
      <c r="T46" s="56"/>
      <c r="U46" s="25" t="e">
        <f>HLOOKUP(R46,Données!$B$13:$O$31,19,FALSE)</f>
        <v>#N/A</v>
      </c>
      <c r="V46" s="4" t="e">
        <f>HLOOKUP(R46,Données!$D$13:$O$30,11,FALSE)</f>
        <v>#N/A</v>
      </c>
      <c r="W46" s="5" t="e">
        <f>HLOOKUP(R46,Données!$D$13:$O$30,13,FALSE)</f>
        <v>#N/A</v>
      </c>
      <c r="X46" s="5" t="e">
        <f>HLOOKUP(R46,Données!$D$13:$O$30,14, FALSE)</f>
        <v>#N/A</v>
      </c>
      <c r="Y46" s="4" t="e">
        <f>HLOOKUP(R46,Données!$D$13:$O$30,12,FALSE)</f>
        <v>#N/A</v>
      </c>
      <c r="Z46" s="5" t="e">
        <f>HLOOKUP(R46,Données!$D$13:$O$30,15,FALSE)</f>
        <v>#N/A</v>
      </c>
      <c r="AA46" s="6" t="e">
        <f>HLOOKUP(R46,Données!$D$13:$O$30,18,FALSE)</f>
        <v>#N/A</v>
      </c>
      <c r="AB46" s="4" t="e">
        <f>HLOOKUP(R46,Données!$D$13:$O$30,16,FALSE)</f>
        <v>#N/A</v>
      </c>
      <c r="AC46" s="55" t="e">
        <f>HLOOKUP(R46,Données!$D$13:$O$30,17,FALSE)</f>
        <v>#N/A</v>
      </c>
      <c r="AD46" s="31"/>
      <c r="AE46" s="54"/>
      <c r="AF46" s="20"/>
      <c r="AG46" s="31"/>
      <c r="AH46" s="31"/>
      <c r="AI46" s="31"/>
      <c r="AJ46" s="31"/>
      <c r="AK46" s="31"/>
      <c r="AL46" s="31"/>
      <c r="AM46" s="31"/>
      <c r="AN46" s="55" t="e">
        <f>HLOOKUP(R46,Données!$D$13:$O$34,20,FALSE)</f>
        <v>#N/A</v>
      </c>
      <c r="AO46" s="55" t="e">
        <f>HLOOKUP(R46,Données!$D$13:$O$34,21,FALSE)</f>
        <v>#N/A</v>
      </c>
      <c r="AP46" s="6" t="e">
        <f>HLOOKUP(R46,Données!$D$13:$O$34,22,FALSE)</f>
        <v>#N/A</v>
      </c>
    </row>
    <row r="47" spans="1:42" x14ac:dyDescent="0.25">
      <c r="A47" s="163" t="str">
        <f t="shared" si="2"/>
        <v>NON</v>
      </c>
      <c r="B47" s="56"/>
      <c r="C47" s="31"/>
      <c r="D47" s="56">
        <f t="shared" si="3"/>
        <v>0</v>
      </c>
      <c r="E47" s="31"/>
      <c r="F47" s="31"/>
      <c r="G47" s="31"/>
      <c r="H47" s="31"/>
      <c r="I47" s="31"/>
      <c r="J47" s="53"/>
      <c r="K47" s="53"/>
      <c r="L47" s="31"/>
      <c r="M47" s="55" t="e">
        <f>INT((V47-F47)/365.25)&amp; " ans "&amp;MONTH(V47-F47)-1&amp;" mois "&amp;DAY(V47-F47)&amp;" jours"</f>
        <v>#N/A</v>
      </c>
      <c r="N47" s="55"/>
      <c r="O47" s="19">
        <v>9999</v>
      </c>
      <c r="P47" s="55">
        <f>VLOOKUP(O47,Données!$B$2:$C$10,2,TRUE)</f>
        <v>9</v>
      </c>
      <c r="Q47" s="9" t="e">
        <f>HLOOKUP(R47,Données!$D$13:$O$22,VLOOKUP(P47,Données!$B$14:$C$22,1,FALSE)+1,FALSE)</f>
        <v>#N/A</v>
      </c>
      <c r="R47" s="56"/>
      <c r="S47" s="56"/>
      <c r="T47" s="56"/>
      <c r="U47" s="25" t="e">
        <f>HLOOKUP(R47,Données!$B$13:$O$31,19,FALSE)</f>
        <v>#N/A</v>
      </c>
      <c r="V47" s="4" t="e">
        <f>HLOOKUP(R47,Données!$D$13:$O$30,11,FALSE)</f>
        <v>#N/A</v>
      </c>
      <c r="W47" s="5" t="e">
        <f>HLOOKUP(R47,Données!$D$13:$O$30,13,FALSE)</f>
        <v>#N/A</v>
      </c>
      <c r="X47" s="5" t="e">
        <f>HLOOKUP(R47,Données!$D$13:$O$30,14, FALSE)</f>
        <v>#N/A</v>
      </c>
      <c r="Y47" s="4" t="e">
        <f>HLOOKUP(R47,Données!$D$13:$O$30,12,FALSE)</f>
        <v>#N/A</v>
      </c>
      <c r="Z47" s="5" t="e">
        <f>HLOOKUP(R47,Données!$D$13:$O$30,15,FALSE)</f>
        <v>#N/A</v>
      </c>
      <c r="AA47" s="6" t="e">
        <f>HLOOKUP(R47,Données!$D$13:$O$30,18,FALSE)</f>
        <v>#N/A</v>
      </c>
      <c r="AB47" s="4" t="e">
        <f>HLOOKUP(R47,Données!$D$13:$O$30,16,FALSE)</f>
        <v>#N/A</v>
      </c>
      <c r="AC47" s="55" t="e">
        <f>HLOOKUP(R47,Données!$D$13:$O$30,17,FALSE)</f>
        <v>#N/A</v>
      </c>
      <c r="AD47" s="31"/>
      <c r="AE47" s="54"/>
      <c r="AF47" s="20"/>
      <c r="AG47" s="31"/>
      <c r="AH47" s="31"/>
      <c r="AI47" s="31"/>
      <c r="AJ47" s="31"/>
      <c r="AK47" s="31"/>
      <c r="AL47" s="31"/>
      <c r="AM47" s="31"/>
      <c r="AN47" s="55" t="e">
        <f>HLOOKUP(R47,Données!$D$13:$O$34,20,FALSE)</f>
        <v>#N/A</v>
      </c>
      <c r="AO47" s="55" t="e">
        <f>HLOOKUP(R47,Données!$D$13:$O$34,21,FALSE)</f>
        <v>#N/A</v>
      </c>
      <c r="AP47" s="6" t="e">
        <f>HLOOKUP(R47,Données!$D$13:$O$34,22,FALSE)</f>
        <v>#N/A</v>
      </c>
    </row>
    <row r="48" spans="1:42" x14ac:dyDescent="0.25">
      <c r="A48" s="163" t="str">
        <f t="shared" si="2"/>
        <v>NON</v>
      </c>
      <c r="B48" s="56"/>
      <c r="C48" s="31"/>
      <c r="D48" s="56">
        <f t="shared" si="3"/>
        <v>0</v>
      </c>
      <c r="E48" s="31"/>
      <c r="F48" s="31"/>
      <c r="G48" s="31"/>
      <c r="H48" s="31"/>
      <c r="I48" s="31"/>
      <c r="J48" s="53"/>
      <c r="K48" s="53"/>
      <c r="L48" s="31"/>
      <c r="M48" s="55" t="e">
        <f>INT((V48-F48)/365.25)&amp; " ans "&amp;MONTH(V48-F48)-1&amp;" mois "&amp;DAY(V48-F48)&amp;" jours"</f>
        <v>#N/A</v>
      </c>
      <c r="N48" s="55"/>
      <c r="O48" s="19">
        <v>9999</v>
      </c>
      <c r="P48" s="55">
        <f>VLOOKUP(O48,Données!$B$2:$C$10,2,TRUE)</f>
        <v>9</v>
      </c>
      <c r="Q48" s="9" t="e">
        <f>HLOOKUP(R48,Données!$D$13:$O$22,VLOOKUP(P48,Données!$B$14:$C$22,1,FALSE)+1,FALSE)</f>
        <v>#N/A</v>
      </c>
      <c r="R48" s="56"/>
      <c r="S48" s="56"/>
      <c r="T48" s="56"/>
      <c r="U48" s="25" t="e">
        <f>HLOOKUP(R48,Données!$B$13:$O$31,19,FALSE)</f>
        <v>#N/A</v>
      </c>
      <c r="V48" s="4" t="e">
        <f>HLOOKUP(R48,Données!$D$13:$O$30,11,FALSE)</f>
        <v>#N/A</v>
      </c>
      <c r="W48" s="5" t="e">
        <f>HLOOKUP(R48,Données!$D$13:$O$30,13,FALSE)</f>
        <v>#N/A</v>
      </c>
      <c r="X48" s="5" t="e">
        <f>HLOOKUP(R48,Données!$D$13:$O$30,14, FALSE)</f>
        <v>#N/A</v>
      </c>
      <c r="Y48" s="4" t="e">
        <f>HLOOKUP(R48,Données!$D$13:$O$30,12,FALSE)</f>
        <v>#N/A</v>
      </c>
      <c r="Z48" s="5" t="e">
        <f>HLOOKUP(R48,Données!$D$13:$O$30,15,FALSE)</f>
        <v>#N/A</v>
      </c>
      <c r="AA48" s="6" t="e">
        <f>HLOOKUP(R48,Données!$D$13:$O$30,18,FALSE)</f>
        <v>#N/A</v>
      </c>
      <c r="AB48" s="4" t="e">
        <f>HLOOKUP(R48,Données!$D$13:$O$30,16,FALSE)</f>
        <v>#N/A</v>
      </c>
      <c r="AC48" s="55" t="e">
        <f>HLOOKUP(R48,Données!$D$13:$O$30,17,FALSE)</f>
        <v>#N/A</v>
      </c>
      <c r="AD48" s="31"/>
      <c r="AE48" s="54"/>
      <c r="AF48" s="20"/>
      <c r="AG48" s="31"/>
      <c r="AH48" s="31"/>
      <c r="AI48" s="31"/>
      <c r="AJ48" s="31"/>
      <c r="AK48" s="31"/>
      <c r="AL48" s="31"/>
      <c r="AM48" s="31"/>
      <c r="AN48" s="55" t="e">
        <f>HLOOKUP(R48,Données!$D$13:$O$34,20,FALSE)</f>
        <v>#N/A</v>
      </c>
      <c r="AO48" s="55" t="e">
        <f>HLOOKUP(R48,Données!$D$13:$O$34,21,FALSE)</f>
        <v>#N/A</v>
      </c>
      <c r="AP48" s="6" t="e">
        <f>HLOOKUP(R48,Données!$D$13:$O$34,22,FALSE)</f>
        <v>#N/A</v>
      </c>
    </row>
    <row r="49" spans="1:42" x14ac:dyDescent="0.25">
      <c r="A49" s="163" t="str">
        <f t="shared" si="2"/>
        <v>NON</v>
      </c>
      <c r="B49" s="56"/>
      <c r="C49" s="31"/>
      <c r="D49" s="56">
        <f t="shared" si="3"/>
        <v>0</v>
      </c>
      <c r="E49" s="31"/>
      <c r="F49" s="31"/>
      <c r="G49" s="31"/>
      <c r="H49" s="31"/>
      <c r="I49" s="31"/>
      <c r="J49" s="53"/>
      <c r="K49" s="53"/>
      <c r="L49" s="31"/>
      <c r="M49" s="55" t="e">
        <f>INT((V49-F49)/365.25)&amp; " ans "&amp;MONTH(V49-F49)-1&amp;" mois "&amp;DAY(V49-F49)&amp;" jours"</f>
        <v>#N/A</v>
      </c>
      <c r="N49" s="55"/>
      <c r="O49" s="19">
        <v>9999</v>
      </c>
      <c r="P49" s="55">
        <f>VLOOKUP(O49,Données!$B$2:$C$10,2,TRUE)</f>
        <v>9</v>
      </c>
      <c r="Q49" s="9" t="e">
        <f>HLOOKUP(R49,Données!$D$13:$O$22,VLOOKUP(P49,Données!$B$14:$C$22,1,FALSE)+1,FALSE)</f>
        <v>#N/A</v>
      </c>
      <c r="R49" s="56"/>
      <c r="S49" s="56"/>
      <c r="T49" s="56"/>
      <c r="U49" s="25" t="e">
        <f>HLOOKUP(R49,Données!$B$13:$O$31,19,FALSE)</f>
        <v>#N/A</v>
      </c>
      <c r="V49" s="4" t="e">
        <f>HLOOKUP(R49,Données!$D$13:$O$30,11,FALSE)</f>
        <v>#N/A</v>
      </c>
      <c r="W49" s="5" t="e">
        <f>HLOOKUP(R49,Données!$D$13:$O$30,13,FALSE)</f>
        <v>#N/A</v>
      </c>
      <c r="X49" s="5" t="e">
        <f>HLOOKUP(R49,Données!$D$13:$O$30,14, FALSE)</f>
        <v>#N/A</v>
      </c>
      <c r="Y49" s="4" t="e">
        <f>HLOOKUP(R49,Données!$D$13:$O$30,12,FALSE)</f>
        <v>#N/A</v>
      </c>
      <c r="Z49" s="5" t="e">
        <f>HLOOKUP(R49,Données!$D$13:$O$30,15,FALSE)</f>
        <v>#N/A</v>
      </c>
      <c r="AA49" s="6" t="e">
        <f>HLOOKUP(R49,Données!$D$13:$O$30,18,FALSE)</f>
        <v>#N/A</v>
      </c>
      <c r="AB49" s="4" t="e">
        <f>HLOOKUP(R49,Données!$D$13:$O$30,16,FALSE)</f>
        <v>#N/A</v>
      </c>
      <c r="AC49" s="55" t="e">
        <f>HLOOKUP(R49,Données!$D$13:$O$30,17,FALSE)</f>
        <v>#N/A</v>
      </c>
      <c r="AD49" s="31"/>
      <c r="AE49" s="54"/>
      <c r="AF49" s="20"/>
      <c r="AG49" s="31"/>
      <c r="AH49" s="31"/>
      <c r="AI49" s="31"/>
      <c r="AJ49" s="31"/>
      <c r="AK49" s="31"/>
      <c r="AL49" s="31"/>
      <c r="AM49" s="31"/>
      <c r="AN49" s="55" t="e">
        <f>HLOOKUP(R49,Données!$D$13:$O$34,20,FALSE)</f>
        <v>#N/A</v>
      </c>
      <c r="AO49" s="55" t="e">
        <f>HLOOKUP(R49,Données!$D$13:$O$34,21,FALSE)</f>
        <v>#N/A</v>
      </c>
      <c r="AP49" s="6" t="e">
        <f>HLOOKUP(R49,Données!$D$13:$O$34,22,FALSE)</f>
        <v>#N/A</v>
      </c>
    </row>
    <row r="50" spans="1:42" x14ac:dyDescent="0.25">
      <c r="A50" s="163" t="str">
        <f t="shared" si="2"/>
        <v>NON</v>
      </c>
      <c r="B50" s="56"/>
      <c r="C50" s="31"/>
      <c r="D50" s="56">
        <f t="shared" si="3"/>
        <v>0</v>
      </c>
      <c r="E50" s="31"/>
      <c r="F50" s="31"/>
      <c r="G50" s="31"/>
      <c r="H50" s="31"/>
      <c r="I50" s="31"/>
      <c r="J50" s="53"/>
      <c r="K50" s="53"/>
      <c r="L50" s="31"/>
      <c r="M50" s="55" t="e">
        <f>INT((V50-F50)/365.25)&amp; " ans "&amp;MONTH(V50-F50)-1&amp;" mois "&amp;DAY(V50-F50)&amp;" jours"</f>
        <v>#N/A</v>
      </c>
      <c r="N50" s="55"/>
      <c r="O50" s="19">
        <v>9999</v>
      </c>
      <c r="P50" s="55">
        <f>VLOOKUP(O50,Données!$B$2:$C$10,2,TRUE)</f>
        <v>9</v>
      </c>
      <c r="Q50" s="9" t="e">
        <f>HLOOKUP(R50,Données!$D$13:$O$22,VLOOKUP(P50,Données!$B$14:$C$22,1,FALSE)+1,FALSE)</f>
        <v>#N/A</v>
      </c>
      <c r="R50" s="56"/>
      <c r="S50" s="56"/>
      <c r="T50" s="56"/>
      <c r="U50" s="25" t="e">
        <f>HLOOKUP(R50,Données!$B$13:$O$31,19,FALSE)</f>
        <v>#N/A</v>
      </c>
      <c r="V50" s="4" t="e">
        <f>HLOOKUP(R50,Données!$D$13:$O$30,11,FALSE)</f>
        <v>#N/A</v>
      </c>
      <c r="W50" s="5" t="e">
        <f>HLOOKUP(R50,Données!$D$13:$O$30,13,FALSE)</f>
        <v>#N/A</v>
      </c>
      <c r="X50" s="5" t="e">
        <f>HLOOKUP(R50,Données!$D$13:$O$30,14, FALSE)</f>
        <v>#N/A</v>
      </c>
      <c r="Y50" s="4" t="e">
        <f>HLOOKUP(R50,Données!$D$13:$O$30,12,FALSE)</f>
        <v>#N/A</v>
      </c>
      <c r="Z50" s="5" t="e">
        <f>HLOOKUP(R50,Données!$D$13:$O$30,15,FALSE)</f>
        <v>#N/A</v>
      </c>
      <c r="AA50" s="6" t="e">
        <f>HLOOKUP(R50,Données!$D$13:$O$30,18,FALSE)</f>
        <v>#N/A</v>
      </c>
      <c r="AB50" s="4" t="e">
        <f>HLOOKUP(R50,Données!$D$13:$O$30,16,FALSE)</f>
        <v>#N/A</v>
      </c>
      <c r="AC50" s="55" t="e">
        <f>HLOOKUP(R50,Données!$D$13:$O$30,17,FALSE)</f>
        <v>#N/A</v>
      </c>
      <c r="AD50" s="31"/>
      <c r="AE50" s="54"/>
      <c r="AF50" s="20"/>
      <c r="AG50" s="31"/>
      <c r="AH50" s="31"/>
      <c r="AI50" s="31"/>
      <c r="AJ50" s="31"/>
      <c r="AK50" s="31"/>
      <c r="AL50" s="31"/>
      <c r="AM50" s="31"/>
      <c r="AN50" s="55" t="e">
        <f>HLOOKUP(R50,Données!$D$13:$O$34,20,FALSE)</f>
        <v>#N/A</v>
      </c>
      <c r="AO50" s="55" t="e">
        <f>HLOOKUP(R50,Données!$D$13:$O$34,21,FALSE)</f>
        <v>#N/A</v>
      </c>
      <c r="AP50" s="6" t="e">
        <f>HLOOKUP(R50,Données!$D$13:$O$34,22,FALSE)</f>
        <v>#N/A</v>
      </c>
    </row>
    <row r="51" spans="1:42" x14ac:dyDescent="0.25">
      <c r="A51" s="163" t="str">
        <f t="shared" si="2"/>
        <v>NON</v>
      </c>
      <c r="B51" s="56"/>
      <c r="C51" s="31"/>
      <c r="D51" s="56">
        <f t="shared" si="3"/>
        <v>0</v>
      </c>
      <c r="E51" s="31"/>
      <c r="F51" s="31"/>
      <c r="G51" s="31"/>
      <c r="H51" s="31"/>
      <c r="I51" s="31"/>
      <c r="J51" s="53"/>
      <c r="K51" s="53"/>
      <c r="L51" s="31"/>
      <c r="M51" s="55" t="e">
        <f>INT((V51-F51)/365.25)&amp; " ans "&amp;MONTH(V51-F51)-1&amp;" mois "&amp;DAY(V51-F51)&amp;" jours"</f>
        <v>#N/A</v>
      </c>
      <c r="N51" s="55"/>
      <c r="O51" s="19">
        <v>9999</v>
      </c>
      <c r="P51" s="55">
        <f>VLOOKUP(O51,Données!$B$2:$C$10,2,TRUE)</f>
        <v>9</v>
      </c>
      <c r="Q51" s="9" t="e">
        <f>HLOOKUP(R51,Données!$D$13:$O$22,VLOOKUP(P51,Données!$B$14:$C$22,1,FALSE)+1,FALSE)</f>
        <v>#N/A</v>
      </c>
      <c r="R51" s="56"/>
      <c r="S51" s="56"/>
      <c r="T51" s="56"/>
      <c r="U51" s="25" t="e">
        <f>HLOOKUP(R51,Données!$B$13:$O$31,19,FALSE)</f>
        <v>#N/A</v>
      </c>
      <c r="V51" s="4" t="e">
        <f>HLOOKUP(R51,Données!$D$13:$O$30,11,FALSE)</f>
        <v>#N/A</v>
      </c>
      <c r="W51" s="5" t="e">
        <f>HLOOKUP(R51,Données!$D$13:$O$30,13,FALSE)</f>
        <v>#N/A</v>
      </c>
      <c r="X51" s="5" t="e">
        <f>HLOOKUP(R51,Données!$D$13:$O$30,14, FALSE)</f>
        <v>#N/A</v>
      </c>
      <c r="Y51" s="4" t="e">
        <f>HLOOKUP(R51,Données!$D$13:$O$30,12,FALSE)</f>
        <v>#N/A</v>
      </c>
      <c r="Z51" s="5" t="e">
        <f>HLOOKUP(R51,Données!$D$13:$O$30,15,FALSE)</f>
        <v>#N/A</v>
      </c>
      <c r="AA51" s="6" t="e">
        <f>HLOOKUP(R51,Données!$D$13:$O$30,18,FALSE)</f>
        <v>#N/A</v>
      </c>
      <c r="AB51" s="4" t="e">
        <f>HLOOKUP(R51,Données!$D$13:$O$30,16,FALSE)</f>
        <v>#N/A</v>
      </c>
      <c r="AC51" s="55" t="e">
        <f>HLOOKUP(R51,Données!$D$13:$O$30,17,FALSE)</f>
        <v>#N/A</v>
      </c>
      <c r="AD51" s="31"/>
      <c r="AE51" s="54"/>
      <c r="AF51" s="20"/>
      <c r="AG51" s="31"/>
      <c r="AH51" s="31"/>
      <c r="AI51" s="31"/>
      <c r="AJ51" s="31"/>
      <c r="AK51" s="31"/>
      <c r="AL51" s="31"/>
      <c r="AM51" s="31"/>
      <c r="AN51" s="55" t="e">
        <f>HLOOKUP(R51,Données!$D$13:$O$34,20,FALSE)</f>
        <v>#N/A</v>
      </c>
      <c r="AO51" s="55" t="e">
        <f>HLOOKUP(R51,Données!$D$13:$O$34,21,FALSE)</f>
        <v>#N/A</v>
      </c>
      <c r="AP51" s="6" t="e">
        <f>HLOOKUP(R51,Données!$D$13:$O$34,22,FALSE)</f>
        <v>#N/A</v>
      </c>
    </row>
    <row r="52" spans="1:42" x14ac:dyDescent="0.25">
      <c r="A52" s="163" t="str">
        <f t="shared" si="2"/>
        <v>NON</v>
      </c>
      <c r="B52" s="56"/>
      <c r="C52" s="31"/>
      <c r="D52" s="56">
        <f t="shared" si="3"/>
        <v>0</v>
      </c>
      <c r="E52" s="31"/>
      <c r="F52" s="31"/>
      <c r="G52" s="31"/>
      <c r="H52" s="31"/>
      <c r="I52" s="31"/>
      <c r="J52" s="53"/>
      <c r="K52" s="53"/>
      <c r="L52" s="31"/>
      <c r="M52" s="55" t="e">
        <f>INT((V52-F52)/365.25)&amp; " ans "&amp;MONTH(V52-F52)-1&amp;" mois "&amp;DAY(V52-F52)&amp;" jours"</f>
        <v>#N/A</v>
      </c>
      <c r="N52" s="55"/>
      <c r="O52" s="19">
        <v>9999</v>
      </c>
      <c r="P52" s="55">
        <f>VLOOKUP(O52,Données!$B$2:$C$10,2,TRUE)</f>
        <v>9</v>
      </c>
      <c r="Q52" s="9" t="e">
        <f>HLOOKUP(R52,Données!$D$13:$O$22,VLOOKUP(P52,Données!$B$14:$C$22,1,FALSE)+1,FALSE)</f>
        <v>#N/A</v>
      </c>
      <c r="R52" s="56"/>
      <c r="S52" s="56"/>
      <c r="T52" s="56"/>
      <c r="U52" s="25" t="e">
        <f>HLOOKUP(R52,Données!$B$13:$O$31,19,FALSE)</f>
        <v>#N/A</v>
      </c>
      <c r="V52" s="4" t="e">
        <f>HLOOKUP(R52,Données!$D$13:$O$30,11,FALSE)</f>
        <v>#N/A</v>
      </c>
      <c r="W52" s="5" t="e">
        <f>HLOOKUP(R52,Données!$D$13:$O$30,13,FALSE)</f>
        <v>#N/A</v>
      </c>
      <c r="X52" s="5" t="e">
        <f>HLOOKUP(R52,Données!$D$13:$O$30,14, FALSE)</f>
        <v>#N/A</v>
      </c>
      <c r="Y52" s="4" t="e">
        <f>HLOOKUP(R52,Données!$D$13:$O$30,12,FALSE)</f>
        <v>#N/A</v>
      </c>
      <c r="Z52" s="5" t="e">
        <f>HLOOKUP(R52,Données!$D$13:$O$30,15,FALSE)</f>
        <v>#N/A</v>
      </c>
      <c r="AA52" s="6" t="e">
        <f>HLOOKUP(R52,Données!$D$13:$O$30,18,FALSE)</f>
        <v>#N/A</v>
      </c>
      <c r="AB52" s="4" t="e">
        <f>HLOOKUP(R52,Données!$D$13:$O$30,16,FALSE)</f>
        <v>#N/A</v>
      </c>
      <c r="AC52" s="55" t="e">
        <f>HLOOKUP(R52,Données!$D$13:$O$30,17,FALSE)</f>
        <v>#N/A</v>
      </c>
      <c r="AD52" s="31"/>
      <c r="AE52" s="54"/>
      <c r="AF52" s="20"/>
      <c r="AG52" s="31"/>
      <c r="AH52" s="31"/>
      <c r="AI52" s="31"/>
      <c r="AJ52" s="31"/>
      <c r="AK52" s="31"/>
      <c r="AL52" s="31"/>
      <c r="AM52" s="31"/>
      <c r="AN52" s="55" t="e">
        <f>HLOOKUP(R52,Données!$D$13:$O$34,20,FALSE)</f>
        <v>#N/A</v>
      </c>
      <c r="AO52" s="55" t="e">
        <f>HLOOKUP(R52,Données!$D$13:$O$34,21,FALSE)</f>
        <v>#N/A</v>
      </c>
      <c r="AP52" s="6" t="e">
        <f>HLOOKUP(R52,Données!$D$13:$O$34,22,FALSE)</f>
        <v>#N/A</v>
      </c>
    </row>
    <row r="53" spans="1:42" x14ac:dyDescent="0.25">
      <c r="A53" s="163" t="str">
        <f t="shared" si="2"/>
        <v>NON</v>
      </c>
      <c r="B53" s="56"/>
      <c r="C53" s="31"/>
      <c r="D53" s="56">
        <f t="shared" si="3"/>
        <v>0</v>
      </c>
      <c r="E53" s="31"/>
      <c r="F53" s="31"/>
      <c r="G53" s="31"/>
      <c r="H53" s="31"/>
      <c r="I53" s="31"/>
      <c r="J53" s="53"/>
      <c r="K53" s="53"/>
      <c r="L53" s="31"/>
      <c r="M53" s="55" t="e">
        <f>INT((V53-F53)/365.25)&amp; " ans "&amp;MONTH(V53-F53)-1&amp;" mois "&amp;DAY(V53-F53)&amp;" jours"</f>
        <v>#N/A</v>
      </c>
      <c r="N53" s="55"/>
      <c r="O53" s="19">
        <v>9999</v>
      </c>
      <c r="P53" s="55">
        <f>VLOOKUP(O53,Données!$B$2:$C$10,2,TRUE)</f>
        <v>9</v>
      </c>
      <c r="Q53" s="9" t="e">
        <f>HLOOKUP(R53,Données!$D$13:$O$22,VLOOKUP(P53,Données!$B$14:$C$22,1,FALSE)+1,FALSE)</f>
        <v>#N/A</v>
      </c>
      <c r="R53" s="56"/>
      <c r="S53" s="56"/>
      <c r="T53" s="56"/>
      <c r="U53" s="25" t="e">
        <f>HLOOKUP(R53,Données!$B$13:$O$31,19,FALSE)</f>
        <v>#N/A</v>
      </c>
      <c r="V53" s="4" t="e">
        <f>HLOOKUP(R53,Données!$D$13:$O$30,11,FALSE)</f>
        <v>#N/A</v>
      </c>
      <c r="W53" s="5" t="e">
        <f>HLOOKUP(R53,Données!$D$13:$O$30,13,FALSE)</f>
        <v>#N/A</v>
      </c>
      <c r="X53" s="5" t="e">
        <f>HLOOKUP(R53,Données!$D$13:$O$30,14, FALSE)</f>
        <v>#N/A</v>
      </c>
      <c r="Y53" s="4" t="e">
        <f>HLOOKUP(R53,Données!$D$13:$O$30,12,FALSE)</f>
        <v>#N/A</v>
      </c>
      <c r="Z53" s="5" t="e">
        <f>HLOOKUP(R53,Données!$D$13:$O$30,15,FALSE)</f>
        <v>#N/A</v>
      </c>
      <c r="AA53" s="6" t="e">
        <f>HLOOKUP(R53,Données!$D$13:$O$30,18,FALSE)</f>
        <v>#N/A</v>
      </c>
      <c r="AB53" s="4" t="e">
        <f>HLOOKUP(R53,Données!$D$13:$O$30,16,FALSE)</f>
        <v>#N/A</v>
      </c>
      <c r="AC53" s="55" t="e">
        <f>HLOOKUP(R53,Données!$D$13:$O$30,17,FALSE)</f>
        <v>#N/A</v>
      </c>
      <c r="AD53" s="31"/>
      <c r="AE53" s="54"/>
      <c r="AF53" s="20"/>
      <c r="AG53" s="31"/>
      <c r="AH53" s="31"/>
      <c r="AI53" s="31"/>
      <c r="AJ53" s="31"/>
      <c r="AK53" s="31"/>
      <c r="AL53" s="31"/>
      <c r="AM53" s="31"/>
      <c r="AN53" s="55" t="e">
        <f>HLOOKUP(R53,Données!$D$13:$O$34,20,FALSE)</f>
        <v>#N/A</v>
      </c>
      <c r="AO53" s="55" t="e">
        <f>HLOOKUP(R53,Données!$D$13:$O$34,21,FALSE)</f>
        <v>#N/A</v>
      </c>
      <c r="AP53" s="6" t="e">
        <f>HLOOKUP(R53,Données!$D$13:$O$34,22,FALSE)</f>
        <v>#N/A</v>
      </c>
    </row>
    <row r="54" spans="1:42" x14ac:dyDescent="0.25">
      <c r="A54" s="163" t="str">
        <f t="shared" si="2"/>
        <v>NON</v>
      </c>
      <c r="B54" s="56"/>
      <c r="C54" s="31"/>
      <c r="D54" s="56">
        <f t="shared" si="3"/>
        <v>0</v>
      </c>
      <c r="E54" s="31"/>
      <c r="F54" s="31"/>
      <c r="G54" s="31"/>
      <c r="H54" s="31"/>
      <c r="I54" s="31"/>
      <c r="J54" s="53"/>
      <c r="K54" s="53"/>
      <c r="L54" s="31"/>
      <c r="M54" s="55" t="e">
        <f>INT((V54-F54)/365.25)&amp; " ans "&amp;MONTH(V54-F54)-1&amp;" mois "&amp;DAY(V54-F54)&amp;" jours"</f>
        <v>#N/A</v>
      </c>
      <c r="N54" s="55"/>
      <c r="O54" s="19">
        <v>9999</v>
      </c>
      <c r="P54" s="55">
        <f>VLOOKUP(O54,Données!$B$2:$C$10,2,TRUE)</f>
        <v>9</v>
      </c>
      <c r="Q54" s="9" t="e">
        <f>HLOOKUP(R54,Données!$D$13:$O$22,VLOOKUP(P54,Données!$B$14:$C$22,1,FALSE)+1,FALSE)</f>
        <v>#N/A</v>
      </c>
      <c r="R54" s="56"/>
      <c r="S54" s="56"/>
      <c r="T54" s="56"/>
      <c r="U54" s="25" t="e">
        <f>HLOOKUP(R54,Données!$B$13:$O$31,19,FALSE)</f>
        <v>#N/A</v>
      </c>
      <c r="V54" s="4" t="e">
        <f>HLOOKUP(R54,Données!$D$13:$O$30,11,FALSE)</f>
        <v>#N/A</v>
      </c>
      <c r="W54" s="5" t="e">
        <f>HLOOKUP(R54,Données!$D$13:$O$30,13,FALSE)</f>
        <v>#N/A</v>
      </c>
      <c r="X54" s="5" t="e">
        <f>HLOOKUP(R54,Données!$D$13:$O$30,14, FALSE)</f>
        <v>#N/A</v>
      </c>
      <c r="Y54" s="4" t="e">
        <f>HLOOKUP(R54,Données!$D$13:$O$30,12,FALSE)</f>
        <v>#N/A</v>
      </c>
      <c r="Z54" s="5" t="e">
        <f>HLOOKUP(R54,Données!$D$13:$O$30,15,FALSE)</f>
        <v>#N/A</v>
      </c>
      <c r="AA54" s="6" t="e">
        <f>HLOOKUP(R54,Données!$D$13:$O$30,18,FALSE)</f>
        <v>#N/A</v>
      </c>
      <c r="AB54" s="4" t="e">
        <f>HLOOKUP(R54,Données!$D$13:$O$30,16,FALSE)</f>
        <v>#N/A</v>
      </c>
      <c r="AC54" s="55" t="e">
        <f>HLOOKUP(R54,Données!$D$13:$O$30,17,FALSE)</f>
        <v>#N/A</v>
      </c>
      <c r="AD54" s="31"/>
      <c r="AE54" s="54"/>
      <c r="AF54" s="20"/>
      <c r="AG54" s="31"/>
      <c r="AH54" s="31"/>
      <c r="AI54" s="31"/>
      <c r="AJ54" s="31"/>
      <c r="AK54" s="31"/>
      <c r="AL54" s="31"/>
      <c r="AM54" s="31"/>
      <c r="AN54" s="55" t="e">
        <f>HLOOKUP(R54,Données!$D$13:$O$34,20,FALSE)</f>
        <v>#N/A</v>
      </c>
      <c r="AO54" s="55" t="e">
        <f>HLOOKUP(R54,Données!$D$13:$O$34,21,FALSE)</f>
        <v>#N/A</v>
      </c>
      <c r="AP54" s="6" t="e">
        <f>HLOOKUP(R54,Données!$D$13:$O$34,22,FALSE)</f>
        <v>#N/A</v>
      </c>
    </row>
    <row r="55" spans="1:42" x14ac:dyDescent="0.25">
      <c r="A55" s="163" t="str">
        <f t="shared" si="2"/>
        <v>NON</v>
      </c>
      <c r="B55" s="56"/>
      <c r="C55" s="31"/>
      <c r="D55" s="56">
        <f t="shared" si="3"/>
        <v>0</v>
      </c>
      <c r="E55" s="31"/>
      <c r="F55" s="31"/>
      <c r="G55" s="31"/>
      <c r="H55" s="31"/>
      <c r="I55" s="31"/>
      <c r="J55" s="53"/>
      <c r="K55" s="53"/>
      <c r="L55" s="31"/>
      <c r="M55" s="55" t="e">
        <f>INT((V55-F55)/365.25)&amp; " ans "&amp;MONTH(V55-F55)-1&amp;" mois "&amp;DAY(V55-F55)&amp;" jours"</f>
        <v>#N/A</v>
      </c>
      <c r="N55" s="55"/>
      <c r="O55" s="19">
        <v>9999</v>
      </c>
      <c r="P55" s="55">
        <f>VLOOKUP(O55,Données!$B$2:$C$10,2,TRUE)</f>
        <v>9</v>
      </c>
      <c r="Q55" s="9" t="e">
        <f>HLOOKUP(R55,Données!$D$13:$O$22,VLOOKUP(P55,Données!$B$14:$C$22,1,FALSE)+1,FALSE)</f>
        <v>#N/A</v>
      </c>
      <c r="R55" s="56"/>
      <c r="S55" s="56"/>
      <c r="T55" s="56"/>
      <c r="U55" s="25" t="e">
        <f>HLOOKUP(R55,Données!$B$13:$O$31,19,FALSE)</f>
        <v>#N/A</v>
      </c>
      <c r="V55" s="4" t="e">
        <f>HLOOKUP(R55,Données!$D$13:$O$30,11,FALSE)</f>
        <v>#N/A</v>
      </c>
      <c r="W55" s="5" t="e">
        <f>HLOOKUP(R55,Données!$D$13:$O$30,13,FALSE)</f>
        <v>#N/A</v>
      </c>
      <c r="X55" s="5" t="e">
        <f>HLOOKUP(R55,Données!$D$13:$O$30,14, FALSE)</f>
        <v>#N/A</v>
      </c>
      <c r="Y55" s="4" t="e">
        <f>HLOOKUP(R55,Données!$D$13:$O$30,12,FALSE)</f>
        <v>#N/A</v>
      </c>
      <c r="Z55" s="5" t="e">
        <f>HLOOKUP(R55,Données!$D$13:$O$30,15,FALSE)</f>
        <v>#N/A</v>
      </c>
      <c r="AA55" s="6" t="e">
        <f>HLOOKUP(R55,Données!$D$13:$O$30,18,FALSE)</f>
        <v>#N/A</v>
      </c>
      <c r="AB55" s="4" t="e">
        <f>HLOOKUP(R55,Données!$D$13:$O$30,16,FALSE)</f>
        <v>#N/A</v>
      </c>
      <c r="AC55" s="55" t="e">
        <f>HLOOKUP(R55,Données!$D$13:$O$30,17,FALSE)</f>
        <v>#N/A</v>
      </c>
      <c r="AD55" s="31"/>
      <c r="AE55" s="54"/>
      <c r="AF55" s="20"/>
      <c r="AG55" s="31"/>
      <c r="AH55" s="31"/>
      <c r="AI55" s="31"/>
      <c r="AJ55" s="31"/>
      <c r="AK55" s="31"/>
      <c r="AL55" s="31"/>
      <c r="AM55" s="31"/>
      <c r="AN55" s="55" t="e">
        <f>HLOOKUP(R55,Données!$D$13:$O$34,20,FALSE)</f>
        <v>#N/A</v>
      </c>
      <c r="AO55" s="55" t="e">
        <f>HLOOKUP(R55,Données!$D$13:$O$34,21,FALSE)</f>
        <v>#N/A</v>
      </c>
      <c r="AP55" s="6" t="e">
        <f>HLOOKUP(R55,Données!$D$13:$O$34,22,FALSE)</f>
        <v>#N/A</v>
      </c>
    </row>
    <row r="56" spans="1:42" x14ac:dyDescent="0.25">
      <c r="A56" s="163" t="str">
        <f t="shared" si="2"/>
        <v>NON</v>
      </c>
      <c r="B56" s="56"/>
      <c r="C56" s="31"/>
      <c r="D56" s="56">
        <f t="shared" si="3"/>
        <v>0</v>
      </c>
      <c r="E56" s="31"/>
      <c r="F56" s="31"/>
      <c r="G56" s="31"/>
      <c r="H56" s="31"/>
      <c r="I56" s="31"/>
      <c r="J56" s="53"/>
      <c r="K56" s="53"/>
      <c r="L56" s="31"/>
      <c r="M56" s="55" t="e">
        <f>INT((V56-F56)/365.25)&amp; " ans "&amp;MONTH(V56-F56)-1&amp;" mois "&amp;DAY(V56-F56)&amp;" jours"</f>
        <v>#N/A</v>
      </c>
      <c r="N56" s="55"/>
      <c r="O56" s="19">
        <v>9999</v>
      </c>
      <c r="P56" s="55">
        <f>VLOOKUP(O56,Données!$B$2:$C$10,2,TRUE)</f>
        <v>9</v>
      </c>
      <c r="Q56" s="9" t="e">
        <f>HLOOKUP(R56,Données!$D$13:$O$22,VLOOKUP(P56,Données!$B$14:$C$22,1,FALSE)+1,FALSE)</f>
        <v>#N/A</v>
      </c>
      <c r="R56" s="56"/>
      <c r="S56" s="56"/>
      <c r="T56" s="56"/>
      <c r="U56" s="25" t="e">
        <f>HLOOKUP(R56,Données!$B$13:$O$31,19,FALSE)</f>
        <v>#N/A</v>
      </c>
      <c r="V56" s="4" t="e">
        <f>HLOOKUP(R56,Données!$D$13:$O$30,11,FALSE)</f>
        <v>#N/A</v>
      </c>
      <c r="W56" s="5" t="e">
        <f>HLOOKUP(R56,Données!$D$13:$O$30,13,FALSE)</f>
        <v>#N/A</v>
      </c>
      <c r="X56" s="5" t="e">
        <f>HLOOKUP(R56,Données!$D$13:$O$30,14, FALSE)</f>
        <v>#N/A</v>
      </c>
      <c r="Y56" s="4" t="e">
        <f>HLOOKUP(R56,Données!$D$13:$O$30,12,FALSE)</f>
        <v>#N/A</v>
      </c>
      <c r="Z56" s="5" t="e">
        <f>HLOOKUP(R56,Données!$D$13:$O$30,15,FALSE)</f>
        <v>#N/A</v>
      </c>
      <c r="AA56" s="6" t="e">
        <f>HLOOKUP(R56,Données!$D$13:$O$30,18,FALSE)</f>
        <v>#N/A</v>
      </c>
      <c r="AB56" s="4" t="e">
        <f>HLOOKUP(R56,Données!$D$13:$O$30,16,FALSE)</f>
        <v>#N/A</v>
      </c>
      <c r="AC56" s="55" t="e">
        <f>HLOOKUP(R56,Données!$D$13:$O$30,17,FALSE)</f>
        <v>#N/A</v>
      </c>
      <c r="AD56" s="31"/>
      <c r="AE56" s="54"/>
      <c r="AF56" s="20"/>
      <c r="AG56" s="31"/>
      <c r="AH56" s="31"/>
      <c r="AI56" s="31"/>
      <c r="AJ56" s="31"/>
      <c r="AK56" s="31"/>
      <c r="AL56" s="31"/>
      <c r="AM56" s="31"/>
      <c r="AN56" s="55" t="e">
        <f>HLOOKUP(R56,Données!$D$13:$O$34,20,FALSE)</f>
        <v>#N/A</v>
      </c>
      <c r="AO56" s="55" t="e">
        <f>HLOOKUP(R56,Données!$D$13:$O$34,21,FALSE)</f>
        <v>#N/A</v>
      </c>
      <c r="AP56" s="6" t="e">
        <f>HLOOKUP(R56,Données!$D$13:$O$34,22,FALSE)</f>
        <v>#N/A</v>
      </c>
    </row>
    <row r="57" spans="1:42" x14ac:dyDescent="0.25">
      <c r="A57" s="163" t="str">
        <f t="shared" si="2"/>
        <v>NON</v>
      </c>
      <c r="B57" s="56"/>
      <c r="C57" s="31"/>
      <c r="D57" s="56">
        <f t="shared" si="3"/>
        <v>0</v>
      </c>
      <c r="E57" s="31"/>
      <c r="F57" s="31"/>
      <c r="G57" s="31"/>
      <c r="H57" s="31"/>
      <c r="I57" s="31"/>
      <c r="J57" s="53"/>
      <c r="K57" s="53"/>
      <c r="L57" s="31"/>
      <c r="M57" s="55" t="e">
        <f>INT((V57-F57)/365.25)&amp; " ans "&amp;MONTH(V57-F57)-1&amp;" mois "&amp;DAY(V57-F57)&amp;" jours"</f>
        <v>#N/A</v>
      </c>
      <c r="N57" s="55"/>
      <c r="O57" s="19">
        <v>9999</v>
      </c>
      <c r="P57" s="55">
        <f>VLOOKUP(O57,Données!$B$2:$C$10,2,TRUE)</f>
        <v>9</v>
      </c>
      <c r="Q57" s="9" t="e">
        <f>HLOOKUP(R57,Données!$D$13:$O$22,VLOOKUP(P57,Données!$B$14:$C$22,1,FALSE)+1,FALSE)</f>
        <v>#N/A</v>
      </c>
      <c r="R57" s="56"/>
      <c r="S57" s="56"/>
      <c r="T57" s="56"/>
      <c r="U57" s="25" t="e">
        <f>HLOOKUP(R57,Données!$B$13:$O$31,19,FALSE)</f>
        <v>#N/A</v>
      </c>
      <c r="V57" s="4" t="e">
        <f>HLOOKUP(R57,Données!$D$13:$O$30,11,FALSE)</f>
        <v>#N/A</v>
      </c>
      <c r="W57" s="5" t="e">
        <f>HLOOKUP(R57,Données!$D$13:$O$30,13,FALSE)</f>
        <v>#N/A</v>
      </c>
      <c r="X57" s="5" t="e">
        <f>HLOOKUP(R57,Données!$D$13:$O$30,14, FALSE)</f>
        <v>#N/A</v>
      </c>
      <c r="Y57" s="4" t="e">
        <f>HLOOKUP(R57,Données!$D$13:$O$30,12,FALSE)</f>
        <v>#N/A</v>
      </c>
      <c r="Z57" s="5" t="e">
        <f>HLOOKUP(R57,Données!$D$13:$O$30,15,FALSE)</f>
        <v>#N/A</v>
      </c>
      <c r="AA57" s="6" t="e">
        <f>HLOOKUP(R57,Données!$D$13:$O$30,18,FALSE)</f>
        <v>#N/A</v>
      </c>
      <c r="AB57" s="4" t="e">
        <f>HLOOKUP(R57,Données!$D$13:$O$30,16,FALSE)</f>
        <v>#N/A</v>
      </c>
      <c r="AC57" s="55" t="e">
        <f>HLOOKUP(R57,Données!$D$13:$O$30,17,FALSE)</f>
        <v>#N/A</v>
      </c>
      <c r="AD57" s="31"/>
      <c r="AE57" s="54"/>
      <c r="AF57" s="20"/>
      <c r="AG57" s="31"/>
      <c r="AH57" s="31"/>
      <c r="AI57" s="31"/>
      <c r="AJ57" s="31"/>
      <c r="AK57" s="31"/>
      <c r="AL57" s="31"/>
      <c r="AM57" s="31"/>
      <c r="AN57" s="55" t="e">
        <f>HLOOKUP(R57,Données!$D$13:$O$34,20,FALSE)</f>
        <v>#N/A</v>
      </c>
      <c r="AO57" s="55" t="e">
        <f>HLOOKUP(R57,Données!$D$13:$O$34,21,FALSE)</f>
        <v>#N/A</v>
      </c>
      <c r="AP57" s="6" t="e">
        <f>HLOOKUP(R57,Données!$D$13:$O$34,22,FALSE)</f>
        <v>#N/A</v>
      </c>
    </row>
    <row r="58" spans="1:42" x14ac:dyDescent="0.25">
      <c r="A58" s="163" t="str">
        <f t="shared" si="2"/>
        <v>NON</v>
      </c>
      <c r="B58" s="56"/>
      <c r="C58" s="31"/>
      <c r="D58" s="56">
        <f t="shared" si="3"/>
        <v>0</v>
      </c>
      <c r="E58" s="31"/>
      <c r="F58" s="31"/>
      <c r="G58" s="31"/>
      <c r="H58" s="31"/>
      <c r="I58" s="31"/>
      <c r="J58" s="53"/>
      <c r="K58" s="53"/>
      <c r="L58" s="31"/>
      <c r="M58" s="55" t="e">
        <f>INT((V58-F58)/365.25)&amp; " ans "&amp;MONTH(V58-F58)-1&amp;" mois "&amp;DAY(V58-F58)&amp;" jours"</f>
        <v>#N/A</v>
      </c>
      <c r="N58" s="55"/>
      <c r="O58" s="19">
        <v>9999</v>
      </c>
      <c r="P58" s="55">
        <f>VLOOKUP(O58,Données!$B$2:$C$10,2,TRUE)</f>
        <v>9</v>
      </c>
      <c r="Q58" s="9" t="e">
        <f>HLOOKUP(R58,Données!$D$13:$O$22,VLOOKUP(P58,Données!$B$14:$C$22,1,FALSE)+1,FALSE)</f>
        <v>#N/A</v>
      </c>
      <c r="R58" s="56"/>
      <c r="S58" s="56"/>
      <c r="T58" s="56"/>
      <c r="U58" s="25" t="e">
        <f>HLOOKUP(R58,Données!$B$13:$O$31,19,FALSE)</f>
        <v>#N/A</v>
      </c>
      <c r="V58" s="4" t="e">
        <f>HLOOKUP(R58,Données!$D$13:$O$30,11,FALSE)</f>
        <v>#N/A</v>
      </c>
      <c r="W58" s="5" t="e">
        <f>HLOOKUP(R58,Données!$D$13:$O$30,13,FALSE)</f>
        <v>#N/A</v>
      </c>
      <c r="X58" s="5" t="e">
        <f>HLOOKUP(R58,Données!$D$13:$O$30,14, FALSE)</f>
        <v>#N/A</v>
      </c>
      <c r="Y58" s="4" t="e">
        <f>HLOOKUP(R58,Données!$D$13:$O$30,12,FALSE)</f>
        <v>#N/A</v>
      </c>
      <c r="Z58" s="5" t="e">
        <f>HLOOKUP(R58,Données!$D$13:$O$30,15,FALSE)</f>
        <v>#N/A</v>
      </c>
      <c r="AA58" s="6" t="e">
        <f>HLOOKUP(R58,Données!$D$13:$O$30,18,FALSE)</f>
        <v>#N/A</v>
      </c>
      <c r="AB58" s="4" t="e">
        <f>HLOOKUP(R58,Données!$D$13:$O$30,16,FALSE)</f>
        <v>#N/A</v>
      </c>
      <c r="AC58" s="55" t="e">
        <f>HLOOKUP(R58,Données!$D$13:$O$30,17,FALSE)</f>
        <v>#N/A</v>
      </c>
      <c r="AD58" s="31"/>
      <c r="AE58" s="54"/>
      <c r="AF58" s="20"/>
      <c r="AG58" s="31"/>
      <c r="AH58" s="31"/>
      <c r="AI58" s="31"/>
      <c r="AJ58" s="31"/>
      <c r="AK58" s="31"/>
      <c r="AL58" s="31"/>
      <c r="AM58" s="31"/>
      <c r="AN58" s="55" t="e">
        <f>HLOOKUP(R58,Données!$D$13:$O$34,20,FALSE)</f>
        <v>#N/A</v>
      </c>
      <c r="AO58" s="55" t="e">
        <f>HLOOKUP(R58,Données!$D$13:$O$34,21,FALSE)</f>
        <v>#N/A</v>
      </c>
      <c r="AP58" s="6" t="e">
        <f>HLOOKUP(R58,Données!$D$13:$O$34,22,FALSE)</f>
        <v>#N/A</v>
      </c>
    </row>
    <row r="59" spans="1:42" x14ac:dyDescent="0.25">
      <c r="A59" s="163" t="str">
        <f t="shared" ref="A59:A61" si="4">IF(COUNTA(AD59,AG59,AH59,AI59)&gt;0,"OUI","NON")</f>
        <v>NON</v>
      </c>
      <c r="B59" s="56"/>
      <c r="C59" s="31"/>
      <c r="D59" s="56">
        <f t="shared" si="3"/>
        <v>0</v>
      </c>
      <c r="E59" s="31"/>
      <c r="F59" s="31"/>
      <c r="G59" s="31"/>
      <c r="H59" s="31"/>
      <c r="I59" s="31"/>
      <c r="J59" s="53"/>
      <c r="K59" s="53"/>
      <c r="L59" s="31"/>
      <c r="M59" s="55" t="e">
        <f>INT((V59-F59)/365.25)&amp; " ans "&amp;MONTH(V59-F59)-1&amp;" mois "&amp;DAY(V59-F59)&amp;" jours"</f>
        <v>#N/A</v>
      </c>
      <c r="N59" s="55"/>
      <c r="O59" s="19">
        <v>9999</v>
      </c>
      <c r="P59" s="55">
        <f>VLOOKUP(O59,Données!$B$2:$C$10,2,TRUE)</f>
        <v>9</v>
      </c>
      <c r="Q59" s="9" t="e">
        <f>HLOOKUP(R59,Données!$D$13:$O$22,VLOOKUP(P59,Données!$B$14:$C$22,1,FALSE)+1,FALSE)</f>
        <v>#N/A</v>
      </c>
      <c r="R59" s="56"/>
      <c r="S59" s="56"/>
      <c r="T59" s="56"/>
      <c r="U59" s="25" t="e">
        <f>HLOOKUP(R59,Données!$B$13:$O$31,19,FALSE)</f>
        <v>#N/A</v>
      </c>
      <c r="V59" s="4" t="e">
        <f>HLOOKUP(R59,Données!$D$13:$O$30,11,FALSE)</f>
        <v>#N/A</v>
      </c>
      <c r="W59" s="5" t="e">
        <f>HLOOKUP(R59,Données!$D$13:$O$30,13,FALSE)</f>
        <v>#N/A</v>
      </c>
      <c r="X59" s="5" t="e">
        <f>HLOOKUP(R59,Données!$D$13:$O$30,14, FALSE)</f>
        <v>#N/A</v>
      </c>
      <c r="Y59" s="4" t="e">
        <f>HLOOKUP(R59,Données!$D$13:$O$30,12,FALSE)</f>
        <v>#N/A</v>
      </c>
      <c r="Z59" s="5" t="e">
        <f>HLOOKUP(R59,Données!$D$13:$O$30,15,FALSE)</f>
        <v>#N/A</v>
      </c>
      <c r="AA59" s="6" t="e">
        <f>HLOOKUP(R59,Données!$D$13:$O$30,18,FALSE)</f>
        <v>#N/A</v>
      </c>
      <c r="AB59" s="4" t="e">
        <f>HLOOKUP(R59,Données!$D$13:$O$30,16,FALSE)</f>
        <v>#N/A</v>
      </c>
      <c r="AC59" s="55" t="e">
        <f>HLOOKUP(R59,Données!$D$13:$O$30,17,FALSE)</f>
        <v>#N/A</v>
      </c>
      <c r="AD59" s="31"/>
      <c r="AE59" s="54"/>
      <c r="AF59" s="20"/>
      <c r="AG59" s="31"/>
      <c r="AH59" s="31"/>
      <c r="AI59" s="31"/>
      <c r="AJ59" s="31"/>
      <c r="AK59" s="31"/>
      <c r="AL59" s="31"/>
      <c r="AM59" s="31"/>
      <c r="AN59" s="55" t="e">
        <f>HLOOKUP(R59,Données!$D$13:$O$34,20,FALSE)</f>
        <v>#N/A</v>
      </c>
      <c r="AO59" s="55" t="e">
        <f>HLOOKUP(R59,Données!$D$13:$O$34,21,FALSE)</f>
        <v>#N/A</v>
      </c>
      <c r="AP59" s="6" t="e">
        <f>HLOOKUP(R59,Données!$D$13:$O$34,22,FALSE)</f>
        <v>#N/A</v>
      </c>
    </row>
    <row r="60" spans="1:42" x14ac:dyDescent="0.25">
      <c r="A60" s="163" t="str">
        <f t="shared" si="4"/>
        <v>NON</v>
      </c>
      <c r="B60" s="56"/>
      <c r="C60" s="31"/>
      <c r="D60" s="56">
        <f t="shared" si="3"/>
        <v>0</v>
      </c>
      <c r="E60" s="31"/>
      <c r="F60" s="31"/>
      <c r="G60" s="31"/>
      <c r="H60" s="31"/>
      <c r="I60" s="31"/>
      <c r="J60" s="53"/>
      <c r="K60" s="53"/>
      <c r="L60" s="31"/>
      <c r="M60" s="55" t="e">
        <f>INT((V60-F60)/365.25)&amp; " ans "&amp;MONTH(V60-F60)-1&amp;" mois "&amp;DAY(V60-F60)&amp;" jours"</f>
        <v>#N/A</v>
      </c>
      <c r="N60" s="55"/>
      <c r="O60" s="19">
        <v>9999</v>
      </c>
      <c r="P60" s="55">
        <f>VLOOKUP(O60,Données!$B$2:$C$10,2,TRUE)</f>
        <v>9</v>
      </c>
      <c r="Q60" s="9" t="e">
        <f>HLOOKUP(R60,Données!$D$13:$O$22,VLOOKUP(P60,Données!$B$14:$C$22,1,FALSE)+1,FALSE)</f>
        <v>#N/A</v>
      </c>
      <c r="R60" s="56"/>
      <c r="S60" s="56"/>
      <c r="T60" s="56"/>
      <c r="U60" s="25" t="e">
        <f>HLOOKUP(R60,Données!$B$13:$O$31,19,FALSE)</f>
        <v>#N/A</v>
      </c>
      <c r="V60" s="4" t="e">
        <f>HLOOKUP(R60,Données!$D$13:$O$30,11,FALSE)</f>
        <v>#N/A</v>
      </c>
      <c r="W60" s="5" t="e">
        <f>HLOOKUP(R60,Données!$D$13:$O$30,13,FALSE)</f>
        <v>#N/A</v>
      </c>
      <c r="X60" s="5" t="e">
        <f>HLOOKUP(R60,Données!$D$13:$O$30,14, FALSE)</f>
        <v>#N/A</v>
      </c>
      <c r="Y60" s="4" t="e">
        <f>HLOOKUP(R60,Données!$D$13:$O$30,12,FALSE)</f>
        <v>#N/A</v>
      </c>
      <c r="Z60" s="5" t="e">
        <f>HLOOKUP(R60,Données!$D$13:$O$30,15,FALSE)</f>
        <v>#N/A</v>
      </c>
      <c r="AA60" s="6" t="e">
        <f>HLOOKUP(R60,Données!$D$13:$O$30,18,FALSE)</f>
        <v>#N/A</v>
      </c>
      <c r="AB60" s="4" t="e">
        <f>HLOOKUP(R60,Données!$D$13:$O$30,16,FALSE)</f>
        <v>#N/A</v>
      </c>
      <c r="AC60" s="55" t="e">
        <f>HLOOKUP(R60,Données!$D$13:$O$30,17,FALSE)</f>
        <v>#N/A</v>
      </c>
      <c r="AD60" s="31"/>
      <c r="AE60" s="54"/>
      <c r="AF60" s="20"/>
      <c r="AG60" s="31"/>
      <c r="AH60" s="31"/>
      <c r="AI60" s="31"/>
      <c r="AJ60" s="31"/>
      <c r="AK60" s="31"/>
      <c r="AL60" s="31"/>
      <c r="AM60" s="31"/>
      <c r="AN60" s="55" t="e">
        <f>HLOOKUP(R60,Données!$D$13:$O$34,20,FALSE)</f>
        <v>#N/A</v>
      </c>
      <c r="AO60" s="55" t="e">
        <f>HLOOKUP(R60,Données!$D$13:$O$34,21,FALSE)</f>
        <v>#N/A</v>
      </c>
      <c r="AP60" s="6" t="e">
        <f>HLOOKUP(R60,Données!$D$13:$O$34,22,FALSE)</f>
        <v>#N/A</v>
      </c>
    </row>
    <row r="61" spans="1:42" x14ac:dyDescent="0.25">
      <c r="A61" s="176" t="str">
        <f t="shared" si="4"/>
        <v>NON</v>
      </c>
      <c r="B61" s="177"/>
      <c r="C61" s="178"/>
      <c r="D61" s="177">
        <f t="shared" si="3"/>
        <v>0</v>
      </c>
      <c r="E61" s="178"/>
      <c r="F61" s="178"/>
      <c r="G61" s="178"/>
      <c r="H61" s="178"/>
      <c r="I61" s="178"/>
      <c r="J61" s="179"/>
      <c r="K61" s="179"/>
      <c r="L61" s="178"/>
      <c r="M61" s="180" t="e">
        <f>INT((V61-F61)/365.25)&amp; " ans "&amp;MONTH(V61-F61)-1&amp;" mois "&amp;DAY(V61-F61)&amp;" jours"</f>
        <v>#N/A</v>
      </c>
      <c r="N61" s="180"/>
      <c r="O61" s="181">
        <v>9999</v>
      </c>
      <c r="P61" s="180">
        <f>VLOOKUP(O61,Données!$B$2:$C$10,2,TRUE)</f>
        <v>9</v>
      </c>
      <c r="Q61" s="182" t="e">
        <f>HLOOKUP(R61,Données!$D$13:$O$22,VLOOKUP(P61,Données!$B$14:$C$22,1,FALSE)+1,FALSE)</f>
        <v>#N/A</v>
      </c>
      <c r="R61" s="177"/>
      <c r="S61" s="177"/>
      <c r="T61" s="177"/>
      <c r="U61" s="183" t="e">
        <f>HLOOKUP(R61,Données!$B$13:$O$31,19,FALSE)</f>
        <v>#N/A</v>
      </c>
      <c r="V61" s="184" t="e">
        <f>HLOOKUP(R61,Données!$D$13:$O$30,11,FALSE)</f>
        <v>#N/A</v>
      </c>
      <c r="W61" s="185" t="e">
        <f>HLOOKUP(R61,Données!$D$13:$O$30,13,FALSE)</f>
        <v>#N/A</v>
      </c>
      <c r="X61" s="185" t="e">
        <f>HLOOKUP(R61,Données!$D$13:$O$30,14, FALSE)</f>
        <v>#N/A</v>
      </c>
      <c r="Y61" s="184" t="e">
        <f>HLOOKUP(R61,Données!$D$13:$O$30,12,FALSE)</f>
        <v>#N/A</v>
      </c>
      <c r="Z61" s="185" t="e">
        <f>HLOOKUP(R61,Données!$D$13:$O$30,15,FALSE)</f>
        <v>#N/A</v>
      </c>
      <c r="AA61" s="186" t="e">
        <f>HLOOKUP(R61,Données!$D$13:$O$30,18,FALSE)</f>
        <v>#N/A</v>
      </c>
      <c r="AB61" s="184" t="e">
        <f>HLOOKUP(R61,Données!$D$13:$O$30,16,FALSE)</f>
        <v>#N/A</v>
      </c>
      <c r="AC61" s="180" t="e">
        <f>HLOOKUP(R61,Données!$D$13:$O$30,17,FALSE)</f>
        <v>#N/A</v>
      </c>
      <c r="AD61" s="178"/>
      <c r="AE61" s="187"/>
      <c r="AF61" s="188"/>
      <c r="AG61" s="178"/>
      <c r="AH61" s="178"/>
      <c r="AI61" s="178"/>
      <c r="AJ61" s="178"/>
      <c r="AK61" s="178"/>
      <c r="AL61" s="178"/>
      <c r="AM61" s="178"/>
      <c r="AN61" s="180" t="e">
        <f>HLOOKUP(R61,Données!$D$13:$O$34,20,FALSE)</f>
        <v>#N/A</v>
      </c>
      <c r="AO61" s="180" t="e">
        <f>HLOOKUP(R61,Données!$D$13:$O$34,21,FALSE)</f>
        <v>#N/A</v>
      </c>
      <c r="AP61" s="186" t="e">
        <f>HLOOKUP(R61,Données!$D$13:$O$34,22,FALSE)</f>
        <v>#N/A</v>
      </c>
    </row>
  </sheetData>
  <sheetProtection selectLockedCells="1"/>
  <conditionalFormatting sqref="A2:A61">
    <cfRule type="cellIs" dxfId="54" priority="5" operator="equal">
      <formula>"NON"</formula>
    </cfRule>
    <cfRule type="cellIs" dxfId="53" priority="6" operator="equal">
      <formula>"OUI"</formula>
    </cfRule>
  </conditionalFormatting>
  <conditionalFormatting sqref="S2:T61">
    <cfRule type="cellIs" dxfId="52" priority="2" operator="equal">
      <formula>"NON"</formula>
    </cfRule>
    <cfRule type="cellIs" dxfId="51" priority="3" operator="equal">
      <formula>"OK"</formula>
    </cfRule>
    <cfRule type="cellIs" dxfId="50" priority="4" operator="equal">
      <formula>"/"</formula>
    </cfRule>
  </conditionalFormatting>
  <conditionalFormatting sqref="S2:S61">
    <cfRule type="cellIs" dxfId="49" priority="1" operator="equal">
      <formula>"OUI"</formula>
    </cfRule>
  </conditionalFormatting>
  <dataValidations count="5">
    <dataValidation type="list" errorStyle="information" allowBlank="1" showInputMessage="1" sqref="AF3:AF9">
      <formula1>"pargne,CIC Ouest,Crédit Agricole,Crédit Mutuel,La Banque Postale,LCL,Orange Bank,Société Générale"</formula1>
    </dataValidation>
    <dataValidation type="list" errorStyle="warning" allowBlank="1" showInputMessage="1" sqref="B2:B61">
      <formula1>"M. &amp; Mme, M., Mme"</formula1>
    </dataValidation>
    <dataValidation type="list" allowBlank="1" showInputMessage="1" showErrorMessage="1" sqref="T1:T1048576">
      <formula1>"/,OK,NON"</formula1>
    </dataValidation>
    <dataValidation type="list" allowBlank="1" showInputMessage="1" showErrorMessage="1" sqref="T2:T61">
      <formula1>"/,NON,OK"</formula1>
    </dataValidation>
    <dataValidation type="list" allowBlank="1" showInputMessage="1" showErrorMessage="1" sqref="S2:S61">
      <formula1>"OUI,NON"</formula1>
    </dataValidation>
  </dataValidations>
  <hyperlinks>
    <hyperlink ref="L2" r:id="rId1"/>
    <hyperlink ref="L3:L9" r:id="rId2" display="mail@fournisseur.com"/>
  </hyperlinks>
  <pageMargins left="0.25" right="0.25" top="0.75" bottom="0.75" header="0.3" footer="0.3"/>
  <pageSetup paperSize="9" orientation="landscape"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 showInputMessage="1">
          <x14:formula1>
            <xm:f>Données!$B$40:$B$51</xm:f>
          </x14:formula1>
          <xm:sqref>AF2 AF10:AF61</xm:sqref>
        </x14:dataValidation>
        <x14:dataValidation type="list" allowBlank="1" showInputMessage="1" showErrorMessage="1">
          <x14:formula1>
            <xm:f>Données!$D$13:$O$13</xm:f>
          </x14:formula1>
          <xm:sqref>R2:R61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1"/>
  <sheetViews>
    <sheetView view="pageLayout" zoomScaleNormal="100" workbookViewId="0">
      <selection activeCell="A104" sqref="A104:G113"/>
    </sheetView>
  </sheetViews>
  <sheetFormatPr baseColWidth="10" defaultRowHeight="15" x14ac:dyDescent="0.25"/>
  <cols>
    <col min="1" max="1" width="17.85546875" customWidth="1"/>
    <col min="2" max="2" width="14.5703125" customWidth="1"/>
    <col min="3" max="3" width="27.7109375" customWidth="1"/>
    <col min="4" max="4" width="9" customWidth="1"/>
    <col min="5" max="5" width="20.140625" customWidth="1"/>
    <col min="6" max="6" width="19.42578125" customWidth="1"/>
    <col min="7" max="7" width="20.85546875" customWidth="1"/>
  </cols>
  <sheetData>
    <row r="2" spans="1:9" x14ac:dyDescent="0.25">
      <c r="C2" s="58" t="s">
        <v>25</v>
      </c>
      <c r="D2" s="59"/>
      <c r="E2" s="60"/>
      <c r="F2" s="37"/>
      <c r="G2" s="37"/>
      <c r="H2" s="37"/>
      <c r="I2" s="37"/>
    </row>
    <row r="3" spans="1:9" ht="15" customHeight="1" x14ac:dyDescent="0.25">
      <c r="C3" s="61" t="str">
        <f>Données!D13</f>
        <v>Totem des Indiens</v>
      </c>
      <c r="D3" s="62"/>
      <c r="E3" s="63"/>
      <c r="F3" s="38" t="s">
        <v>112</v>
      </c>
      <c r="G3" s="42">
        <f>Données!D23</f>
        <v>42927</v>
      </c>
      <c r="H3" s="36"/>
      <c r="I3" s="36"/>
    </row>
    <row r="4" spans="1:9" ht="15" customHeight="1" x14ac:dyDescent="0.25">
      <c r="C4" s="61"/>
      <c r="D4" s="62"/>
      <c r="E4" s="63"/>
      <c r="F4" s="39" t="s">
        <v>113</v>
      </c>
      <c r="G4" s="42">
        <f>Données!D24</f>
        <v>42929</v>
      </c>
      <c r="H4" s="36"/>
      <c r="I4" s="36"/>
    </row>
    <row r="5" spans="1:9" ht="15" customHeight="1" x14ac:dyDescent="0.25">
      <c r="C5" s="64"/>
      <c r="D5" s="65"/>
      <c r="E5" s="66"/>
      <c r="F5" s="36"/>
      <c r="G5" s="36"/>
      <c r="H5" s="36"/>
      <c r="I5" s="36"/>
    </row>
    <row r="8" spans="1:9" ht="44.25" customHeight="1" x14ac:dyDescent="0.25">
      <c r="A8" s="41" t="s">
        <v>0</v>
      </c>
      <c r="B8" s="41" t="s">
        <v>1</v>
      </c>
      <c r="C8" s="41" t="s">
        <v>2</v>
      </c>
      <c r="D8" s="41" t="s">
        <v>3</v>
      </c>
      <c r="E8" s="41" t="s">
        <v>4</v>
      </c>
      <c r="F8" s="41" t="s">
        <v>110</v>
      </c>
      <c r="G8" s="40" t="s">
        <v>111</v>
      </c>
    </row>
    <row r="9" spans="1:9" x14ac:dyDescent="0.25">
      <c r="A9" s="46"/>
      <c r="B9" s="46"/>
      <c r="C9" s="44"/>
      <c r="D9" s="44"/>
      <c r="E9" s="44"/>
      <c r="F9" s="31"/>
      <c r="G9" s="31"/>
    </row>
    <row r="10" spans="1:9" x14ac:dyDescent="0.25">
      <c r="A10" s="46"/>
      <c r="B10" s="46"/>
      <c r="C10" s="44"/>
      <c r="D10" s="44"/>
      <c r="E10" s="44"/>
      <c r="F10" s="31"/>
      <c r="G10" s="31"/>
    </row>
    <row r="11" spans="1:9" x14ac:dyDescent="0.25">
      <c r="A11" s="46"/>
      <c r="B11" s="46"/>
      <c r="C11" s="44"/>
      <c r="D11" s="44"/>
      <c r="E11" s="44"/>
      <c r="F11" s="31"/>
      <c r="G11" s="31"/>
    </row>
    <row r="12" spans="1:9" x14ac:dyDescent="0.25">
      <c r="A12" s="46"/>
      <c r="B12" s="46"/>
      <c r="C12" s="44"/>
      <c r="D12" s="44"/>
      <c r="E12" s="44"/>
      <c r="F12" s="31"/>
      <c r="G12" s="31"/>
    </row>
    <row r="13" spans="1:9" x14ac:dyDescent="0.25">
      <c r="A13" s="46"/>
      <c r="B13" s="46"/>
      <c r="C13" s="44"/>
      <c r="D13" s="44"/>
      <c r="E13" s="44"/>
      <c r="F13" s="31"/>
      <c r="G13" s="31"/>
    </row>
    <row r="14" spans="1:9" x14ac:dyDescent="0.25">
      <c r="A14" s="46"/>
      <c r="B14" s="46"/>
      <c r="C14" s="44"/>
      <c r="D14" s="44"/>
      <c r="E14" s="44"/>
      <c r="F14" s="31"/>
      <c r="G14" s="31"/>
    </row>
    <row r="15" spans="1:9" x14ac:dyDescent="0.25">
      <c r="A15" s="46"/>
      <c r="B15" s="46"/>
      <c r="C15" s="44"/>
      <c r="D15" s="44"/>
      <c r="E15" s="44"/>
      <c r="F15" s="31"/>
      <c r="G15" s="31"/>
    </row>
    <row r="16" spans="1:9" x14ac:dyDescent="0.25">
      <c r="A16" s="46"/>
      <c r="B16" s="47"/>
      <c r="C16" s="44"/>
      <c r="D16" s="44"/>
      <c r="E16" s="44"/>
      <c r="F16" s="31"/>
      <c r="G16" s="31"/>
    </row>
    <row r="17" spans="1:7" x14ac:dyDescent="0.25">
      <c r="A17" s="46"/>
      <c r="B17" s="47"/>
      <c r="C17" s="44"/>
      <c r="D17" s="44"/>
      <c r="E17" s="44"/>
      <c r="F17" s="31"/>
      <c r="G17" s="31"/>
    </row>
    <row r="18" spans="1:7" x14ac:dyDescent="0.25">
      <c r="A18" s="46"/>
      <c r="B18" s="47"/>
      <c r="C18" s="44"/>
      <c r="D18" s="44"/>
      <c r="E18" s="44"/>
      <c r="F18" s="31"/>
      <c r="G18" s="31"/>
    </row>
    <row r="19" spans="1:7" x14ac:dyDescent="0.25">
      <c r="A19" s="46"/>
      <c r="B19" s="47"/>
      <c r="C19" s="44"/>
      <c r="D19" s="44"/>
      <c r="E19" s="44"/>
      <c r="F19" s="31"/>
      <c r="G19" s="31"/>
    </row>
    <row r="20" spans="1:7" x14ac:dyDescent="0.25">
      <c r="A20" s="46"/>
      <c r="B20" s="47"/>
      <c r="C20" s="44"/>
      <c r="D20" s="44"/>
      <c r="E20" s="44"/>
      <c r="F20" s="31"/>
      <c r="G20" s="31"/>
    </row>
    <row r="21" spans="1:7" x14ac:dyDescent="0.25">
      <c r="A21" s="46"/>
      <c r="B21" s="47"/>
      <c r="C21" s="44"/>
      <c r="D21" s="44"/>
      <c r="E21" s="44"/>
      <c r="F21" s="31"/>
      <c r="G21" s="31"/>
    </row>
    <row r="22" spans="1:7" x14ac:dyDescent="0.25">
      <c r="A22" s="46"/>
      <c r="B22" s="47"/>
      <c r="C22" s="44"/>
      <c r="D22" s="44"/>
      <c r="E22" s="44"/>
      <c r="F22" s="31"/>
      <c r="G22" s="31"/>
    </row>
    <row r="23" spans="1:7" x14ac:dyDescent="0.25">
      <c r="A23" s="46"/>
      <c r="B23" s="47"/>
      <c r="C23" s="44"/>
      <c r="D23" s="44"/>
      <c r="E23" s="44"/>
      <c r="F23" s="31"/>
      <c r="G23" s="31"/>
    </row>
    <row r="24" spans="1:7" x14ac:dyDescent="0.25">
      <c r="A24" s="46"/>
      <c r="B24" s="47"/>
      <c r="C24" s="44"/>
      <c r="D24" s="44"/>
      <c r="E24" s="44"/>
      <c r="F24" s="31"/>
      <c r="G24" s="31"/>
    </row>
    <row r="25" spans="1:7" x14ac:dyDescent="0.25">
      <c r="A25" s="46"/>
      <c r="B25" s="48"/>
      <c r="C25" s="44"/>
      <c r="D25" s="44"/>
      <c r="E25" s="44"/>
      <c r="F25" s="31"/>
      <c r="G25" s="31"/>
    </row>
    <row r="26" spans="1:7" x14ac:dyDescent="0.25">
      <c r="A26" s="46"/>
      <c r="B26" s="31"/>
      <c r="C26" s="31"/>
      <c r="D26" s="31"/>
      <c r="E26" s="31"/>
      <c r="F26" s="31"/>
      <c r="G26" s="31"/>
    </row>
    <row r="27" spans="1:7" x14ac:dyDescent="0.25">
      <c r="A27" s="46"/>
      <c r="B27" s="31"/>
      <c r="C27" s="31"/>
      <c r="D27" s="31"/>
      <c r="E27" s="31"/>
      <c r="F27" s="31"/>
      <c r="G27" s="31"/>
    </row>
    <row r="28" spans="1:7" x14ac:dyDescent="0.25">
      <c r="A28" s="46"/>
      <c r="B28" s="31"/>
      <c r="C28" s="31"/>
      <c r="D28" s="31"/>
      <c r="E28" s="31"/>
      <c r="F28" s="31"/>
      <c r="G28" s="31"/>
    </row>
    <row r="29" spans="1:7" x14ac:dyDescent="0.25">
      <c r="A29" s="46"/>
      <c r="B29" s="31"/>
      <c r="C29" s="31"/>
      <c r="D29" s="31"/>
      <c r="E29" s="31"/>
      <c r="F29" s="31"/>
      <c r="G29" s="31"/>
    </row>
    <row r="31" spans="1:7" x14ac:dyDescent="0.25">
      <c r="A31" s="31" t="s">
        <v>117</v>
      </c>
      <c r="B31" s="50">
        <f>COUNTA(A9:A29)</f>
        <v>0</v>
      </c>
      <c r="F31" s="57" t="s">
        <v>118</v>
      </c>
      <c r="G31" s="57"/>
    </row>
    <row r="33" spans="1:7" x14ac:dyDescent="0.25">
      <c r="C33" s="58" t="s">
        <v>25</v>
      </c>
      <c r="D33" s="59"/>
      <c r="E33" s="60"/>
    </row>
    <row r="34" spans="1:7" x14ac:dyDescent="0.25">
      <c r="C34" s="61" t="str">
        <f>Données!F13</f>
        <v>Esprit trappeur</v>
      </c>
      <c r="D34" s="62"/>
      <c r="E34" s="63"/>
      <c r="F34" s="45" t="s">
        <v>112</v>
      </c>
      <c r="G34" s="52">
        <f>Données!F23</f>
        <v>42968</v>
      </c>
    </row>
    <row r="35" spans="1:7" x14ac:dyDescent="0.25">
      <c r="C35" s="61"/>
      <c r="D35" s="62"/>
      <c r="E35" s="63"/>
      <c r="F35" s="45" t="s">
        <v>116</v>
      </c>
      <c r="G35" s="52">
        <f>Données!F24</f>
        <v>42972</v>
      </c>
    </row>
    <row r="36" spans="1:7" x14ac:dyDescent="0.25">
      <c r="C36" s="64"/>
      <c r="D36" s="65"/>
      <c r="E36" s="66"/>
    </row>
    <row r="39" spans="1:7" ht="31.5" x14ac:dyDescent="0.25">
      <c r="A39" s="41" t="s">
        <v>0</v>
      </c>
      <c r="B39" s="41" t="s">
        <v>1</v>
      </c>
      <c r="C39" s="41" t="s">
        <v>2</v>
      </c>
      <c r="D39" s="41" t="s">
        <v>3</v>
      </c>
      <c r="E39" s="41" t="s">
        <v>4</v>
      </c>
      <c r="F39" s="41" t="s">
        <v>110</v>
      </c>
      <c r="G39" s="40" t="s">
        <v>111</v>
      </c>
    </row>
    <row r="40" spans="1:7" x14ac:dyDescent="0.25">
      <c r="A40" s="48"/>
      <c r="B40" s="48"/>
      <c r="C40" s="44"/>
      <c r="D40" s="44"/>
      <c r="E40" s="44"/>
      <c r="F40" s="31"/>
      <c r="G40" s="31"/>
    </row>
    <row r="41" spans="1:7" x14ac:dyDescent="0.25">
      <c r="A41" s="48"/>
      <c r="B41" s="48"/>
      <c r="C41" s="44"/>
      <c r="D41" s="44"/>
      <c r="E41" s="44"/>
      <c r="F41" s="31"/>
      <c r="G41" s="31"/>
    </row>
    <row r="42" spans="1:7" x14ac:dyDescent="0.25">
      <c r="A42" s="48"/>
      <c r="B42" s="48"/>
      <c r="C42" s="44"/>
      <c r="D42" s="44"/>
      <c r="E42" s="44"/>
      <c r="F42" s="31"/>
      <c r="G42" s="31"/>
    </row>
    <row r="43" spans="1:7" x14ac:dyDescent="0.25">
      <c r="A43" s="48"/>
      <c r="B43" s="48"/>
      <c r="C43" s="44"/>
      <c r="D43" s="44"/>
      <c r="E43" s="44"/>
      <c r="F43" s="31"/>
      <c r="G43" s="31"/>
    </row>
    <row r="44" spans="1:7" x14ac:dyDescent="0.25">
      <c r="A44" s="48"/>
      <c r="B44" s="48"/>
      <c r="C44" s="44"/>
      <c r="D44" s="44"/>
      <c r="E44" s="44"/>
      <c r="F44" s="31"/>
      <c r="G44" s="31"/>
    </row>
    <row r="45" spans="1:7" x14ac:dyDescent="0.25">
      <c r="A45" s="48"/>
      <c r="B45" s="48"/>
      <c r="C45" s="44"/>
      <c r="D45" s="44"/>
      <c r="E45" s="44"/>
      <c r="F45" s="31"/>
      <c r="G45" s="31"/>
    </row>
    <row r="46" spans="1:7" x14ac:dyDescent="0.25">
      <c r="A46" s="48"/>
      <c r="B46" s="48"/>
      <c r="C46" s="44"/>
      <c r="D46" s="44"/>
      <c r="E46" s="44"/>
      <c r="F46" s="31"/>
      <c r="G46" s="31"/>
    </row>
    <row r="47" spans="1:7" x14ac:dyDescent="0.25">
      <c r="A47" s="48"/>
      <c r="B47" s="48"/>
      <c r="C47" s="44"/>
      <c r="D47" s="44"/>
      <c r="E47" s="44"/>
      <c r="F47" s="31"/>
      <c r="G47" s="31"/>
    </row>
    <row r="48" spans="1:7" x14ac:dyDescent="0.25">
      <c r="A48" s="48"/>
      <c r="B48" s="48"/>
      <c r="C48" s="44"/>
      <c r="D48" s="44"/>
      <c r="E48" s="44"/>
      <c r="F48" s="31"/>
      <c r="G48" s="31"/>
    </row>
    <row r="49" spans="1:7" x14ac:dyDescent="0.25">
      <c r="A49" s="48"/>
      <c r="B49" s="48"/>
      <c r="C49" s="44"/>
      <c r="D49" s="44"/>
      <c r="E49" s="44"/>
      <c r="F49" s="31"/>
      <c r="G49" s="31"/>
    </row>
    <row r="50" spans="1:7" x14ac:dyDescent="0.25">
      <c r="A50" s="48"/>
      <c r="B50" s="48"/>
      <c r="C50" s="44"/>
      <c r="D50" s="44"/>
      <c r="E50" s="44"/>
      <c r="F50" s="31"/>
      <c r="G50" s="31"/>
    </row>
    <row r="51" spans="1:7" x14ac:dyDescent="0.25">
      <c r="A51" s="48"/>
      <c r="B51" s="48"/>
      <c r="C51" s="44"/>
      <c r="D51" s="44"/>
      <c r="E51" s="44"/>
      <c r="F51" s="31"/>
      <c r="G51" s="31"/>
    </row>
    <row r="52" spans="1:7" x14ac:dyDescent="0.25">
      <c r="A52" s="43"/>
      <c r="B52" s="43"/>
      <c r="C52" s="44"/>
      <c r="D52" s="44"/>
      <c r="E52" s="44"/>
      <c r="F52" s="31"/>
      <c r="G52" s="31"/>
    </row>
    <row r="53" spans="1:7" x14ac:dyDescent="0.25">
      <c r="A53" s="43"/>
      <c r="B53" s="43"/>
      <c r="C53" s="44"/>
      <c r="D53" s="44"/>
      <c r="E53" s="44"/>
      <c r="F53" s="31"/>
      <c r="G53" s="31"/>
    </row>
    <row r="54" spans="1:7" x14ac:dyDescent="0.25">
      <c r="A54" s="43"/>
      <c r="B54" s="43"/>
      <c r="C54" s="44"/>
      <c r="D54" s="44"/>
      <c r="E54" s="44"/>
      <c r="F54" s="31"/>
      <c r="G54" s="31"/>
    </row>
    <row r="55" spans="1:7" x14ac:dyDescent="0.25">
      <c r="A55" s="43"/>
      <c r="B55" s="43"/>
      <c r="C55" s="44"/>
      <c r="D55" s="44"/>
      <c r="E55" s="44"/>
      <c r="F55" s="31"/>
      <c r="G55" s="31"/>
    </row>
    <row r="56" spans="1:7" x14ac:dyDescent="0.25">
      <c r="A56" s="31"/>
      <c r="B56" s="31"/>
      <c r="C56" s="31"/>
      <c r="D56" s="31"/>
      <c r="E56" s="31"/>
      <c r="F56" s="31"/>
      <c r="G56" s="31"/>
    </row>
    <row r="57" spans="1:7" x14ac:dyDescent="0.25">
      <c r="A57" s="31"/>
      <c r="B57" s="31"/>
      <c r="C57" s="31"/>
      <c r="D57" s="31"/>
      <c r="E57" s="31"/>
      <c r="F57" s="31"/>
      <c r="G57" s="31"/>
    </row>
    <row r="58" spans="1:7" x14ac:dyDescent="0.25">
      <c r="A58" s="31"/>
      <c r="B58" s="31"/>
      <c r="C58" s="31"/>
      <c r="D58" s="31"/>
      <c r="E58" s="31"/>
      <c r="F58" s="31"/>
      <c r="G58" s="31"/>
    </row>
    <row r="59" spans="1:7" x14ac:dyDescent="0.25">
      <c r="A59" s="31"/>
      <c r="B59" s="31"/>
      <c r="C59" s="31"/>
      <c r="D59" s="31"/>
      <c r="E59" s="31"/>
      <c r="F59" s="31"/>
      <c r="G59" s="31"/>
    </row>
    <row r="60" spans="1:7" x14ac:dyDescent="0.25">
      <c r="A60" s="31"/>
      <c r="B60" s="31"/>
      <c r="C60" s="31"/>
      <c r="D60" s="31"/>
      <c r="E60" s="31"/>
      <c r="F60" s="31"/>
      <c r="G60" s="31"/>
    </row>
    <row r="61" spans="1:7" x14ac:dyDescent="0.25">
      <c r="A61" s="31"/>
      <c r="B61" s="31"/>
      <c r="C61" s="31"/>
      <c r="D61" s="31"/>
      <c r="E61" s="31"/>
      <c r="F61" s="31"/>
      <c r="G61" s="31"/>
    </row>
    <row r="63" spans="1:7" x14ac:dyDescent="0.25">
      <c r="A63" s="31" t="s">
        <v>117</v>
      </c>
      <c r="B63" s="50">
        <f>COUNTA(A40:A61)</f>
        <v>0</v>
      </c>
      <c r="F63" s="57" t="s">
        <v>118</v>
      </c>
      <c r="G63" s="57"/>
    </row>
    <row r="65" spans="1:7" x14ac:dyDescent="0.25">
      <c r="C65" s="58" t="s">
        <v>25</v>
      </c>
      <c r="D65" s="59"/>
      <c r="E65" s="60"/>
    </row>
    <row r="66" spans="1:7" x14ac:dyDescent="0.25">
      <c r="C66" s="61">
        <f>Données!F45</f>
        <v>0</v>
      </c>
      <c r="D66" s="62"/>
      <c r="E66" s="63"/>
      <c r="F66" s="45" t="s">
        <v>112</v>
      </c>
      <c r="G66" s="52">
        <f>Données!F55</f>
        <v>0</v>
      </c>
    </row>
    <row r="67" spans="1:7" x14ac:dyDescent="0.25">
      <c r="C67" s="61"/>
      <c r="D67" s="62"/>
      <c r="E67" s="63"/>
      <c r="F67" s="45" t="s">
        <v>116</v>
      </c>
      <c r="G67" s="52">
        <f>Données!F56</f>
        <v>0</v>
      </c>
    </row>
    <row r="68" spans="1:7" x14ac:dyDescent="0.25">
      <c r="C68" s="64"/>
      <c r="D68" s="65"/>
      <c r="E68" s="66"/>
    </row>
    <row r="71" spans="1:7" ht="31.5" x14ac:dyDescent="0.25">
      <c r="A71" s="41" t="s">
        <v>0</v>
      </c>
      <c r="B71" s="41" t="s">
        <v>1</v>
      </c>
      <c r="C71" s="41" t="s">
        <v>2</v>
      </c>
      <c r="D71" s="41" t="s">
        <v>3</v>
      </c>
      <c r="E71" s="41" t="s">
        <v>4</v>
      </c>
      <c r="F71" s="41" t="s">
        <v>110</v>
      </c>
      <c r="G71" s="40" t="s">
        <v>111</v>
      </c>
    </row>
    <row r="72" spans="1:7" x14ac:dyDescent="0.25">
      <c r="A72" s="48"/>
      <c r="B72" s="48"/>
      <c r="C72" s="51"/>
      <c r="D72" s="51"/>
      <c r="E72" s="51"/>
      <c r="F72" s="31"/>
      <c r="G72" s="31"/>
    </row>
    <row r="73" spans="1:7" x14ac:dyDescent="0.25">
      <c r="A73" s="48"/>
      <c r="B73" s="48"/>
      <c r="C73" s="51"/>
      <c r="D73" s="51"/>
      <c r="E73" s="51"/>
      <c r="F73" s="31"/>
      <c r="G73" s="31"/>
    </row>
    <row r="74" spans="1:7" x14ac:dyDescent="0.25">
      <c r="A74" s="48"/>
      <c r="B74" s="48"/>
      <c r="C74" s="51"/>
      <c r="D74" s="51"/>
      <c r="E74" s="51"/>
      <c r="F74" s="31"/>
      <c r="G74" s="31"/>
    </row>
    <row r="75" spans="1:7" x14ac:dyDescent="0.25">
      <c r="A75" s="48"/>
      <c r="B75" s="48"/>
      <c r="C75" s="51"/>
      <c r="D75" s="51"/>
      <c r="E75" s="51"/>
      <c r="F75" s="31"/>
      <c r="G75" s="31"/>
    </row>
    <row r="76" spans="1:7" x14ac:dyDescent="0.25">
      <c r="A76" s="48"/>
      <c r="B76" s="48"/>
      <c r="C76" s="51"/>
      <c r="D76" s="51"/>
      <c r="E76" s="51"/>
      <c r="F76" s="31"/>
      <c r="G76" s="31"/>
    </row>
    <row r="77" spans="1:7" x14ac:dyDescent="0.25">
      <c r="A77" s="48"/>
      <c r="B77" s="48"/>
      <c r="C77" s="51"/>
      <c r="D77" s="51"/>
      <c r="E77" s="51"/>
      <c r="F77" s="31"/>
      <c r="G77" s="31"/>
    </row>
    <row r="78" spans="1:7" x14ac:dyDescent="0.25">
      <c r="A78" s="48"/>
      <c r="B78" s="48"/>
      <c r="C78" s="51"/>
      <c r="D78" s="51"/>
      <c r="E78" s="51"/>
      <c r="F78" s="31"/>
      <c r="G78" s="31"/>
    </row>
    <row r="79" spans="1:7" x14ac:dyDescent="0.25">
      <c r="A79" s="48"/>
      <c r="B79" s="48"/>
      <c r="C79" s="51"/>
      <c r="D79" s="51"/>
      <c r="E79" s="51"/>
      <c r="F79" s="31"/>
      <c r="G79" s="31"/>
    </row>
    <row r="80" spans="1:7" x14ac:dyDescent="0.25">
      <c r="A80" s="48"/>
      <c r="B80" s="48"/>
      <c r="C80" s="51"/>
      <c r="D80" s="51"/>
      <c r="E80" s="51"/>
      <c r="F80" s="31"/>
      <c r="G80" s="31"/>
    </row>
    <row r="81" spans="1:7" x14ac:dyDescent="0.25">
      <c r="A81" s="48"/>
      <c r="B81" s="48"/>
      <c r="C81" s="51"/>
      <c r="D81" s="51"/>
      <c r="E81" s="51"/>
      <c r="F81" s="31"/>
      <c r="G81" s="31"/>
    </row>
    <row r="82" spans="1:7" x14ac:dyDescent="0.25">
      <c r="A82" s="48"/>
      <c r="B82" s="48"/>
      <c r="C82" s="51"/>
      <c r="D82" s="51"/>
      <c r="E82" s="51"/>
      <c r="F82" s="31"/>
      <c r="G82" s="31"/>
    </row>
    <row r="83" spans="1:7" x14ac:dyDescent="0.25">
      <c r="A83" s="48"/>
      <c r="B83" s="48"/>
      <c r="C83" s="51"/>
      <c r="D83" s="51"/>
      <c r="E83" s="51"/>
      <c r="F83" s="31"/>
      <c r="G83" s="31"/>
    </row>
    <row r="84" spans="1:7" x14ac:dyDescent="0.25">
      <c r="A84" s="43"/>
      <c r="B84" s="43"/>
      <c r="C84" s="51"/>
      <c r="D84" s="51"/>
      <c r="E84" s="51"/>
      <c r="F84" s="31"/>
      <c r="G84" s="31"/>
    </row>
    <row r="85" spans="1:7" x14ac:dyDescent="0.25">
      <c r="A85" s="43"/>
      <c r="B85" s="43"/>
      <c r="C85" s="51"/>
      <c r="D85" s="51"/>
      <c r="E85" s="51"/>
      <c r="F85" s="31"/>
      <c r="G85" s="31"/>
    </row>
    <row r="86" spans="1:7" x14ac:dyDescent="0.25">
      <c r="A86" s="43"/>
      <c r="B86" s="43"/>
      <c r="C86" s="51"/>
      <c r="D86" s="51"/>
      <c r="E86" s="51"/>
      <c r="F86" s="31"/>
      <c r="G86" s="31"/>
    </row>
    <row r="87" spans="1:7" x14ac:dyDescent="0.25">
      <c r="A87" s="43"/>
      <c r="B87" s="43"/>
      <c r="C87" s="51"/>
      <c r="D87" s="51"/>
      <c r="E87" s="51"/>
      <c r="F87" s="31"/>
      <c r="G87" s="31"/>
    </row>
    <row r="88" spans="1:7" x14ac:dyDescent="0.25">
      <c r="A88" s="31"/>
      <c r="B88" s="31"/>
      <c r="C88" s="31"/>
      <c r="D88" s="31"/>
      <c r="E88" s="31"/>
      <c r="F88" s="31"/>
      <c r="G88" s="31"/>
    </row>
    <row r="89" spans="1:7" x14ac:dyDescent="0.25">
      <c r="A89" s="31"/>
      <c r="B89" s="31"/>
      <c r="C89" s="31"/>
      <c r="D89" s="31"/>
      <c r="E89" s="31"/>
      <c r="F89" s="31"/>
      <c r="G89" s="31"/>
    </row>
    <row r="90" spans="1:7" x14ac:dyDescent="0.25">
      <c r="A90" s="31"/>
      <c r="B90" s="31"/>
      <c r="C90" s="31"/>
      <c r="D90" s="31"/>
      <c r="E90" s="31"/>
      <c r="F90" s="31"/>
      <c r="G90" s="31"/>
    </row>
    <row r="91" spans="1:7" x14ac:dyDescent="0.25">
      <c r="A91" s="31"/>
      <c r="B91" s="31"/>
      <c r="C91" s="31"/>
      <c r="D91" s="31"/>
      <c r="E91" s="31"/>
      <c r="F91" s="31"/>
      <c r="G91" s="31"/>
    </row>
    <row r="92" spans="1:7" x14ac:dyDescent="0.25">
      <c r="A92" s="31"/>
      <c r="B92" s="31"/>
      <c r="C92" s="31"/>
      <c r="D92" s="31"/>
      <c r="E92" s="31"/>
      <c r="F92" s="31"/>
      <c r="G92" s="31"/>
    </row>
    <row r="93" spans="1:7" x14ac:dyDescent="0.25">
      <c r="A93" s="31"/>
      <c r="B93" s="31"/>
      <c r="C93" s="31"/>
      <c r="D93" s="31"/>
      <c r="E93" s="31"/>
      <c r="F93" s="31"/>
      <c r="G93" s="31"/>
    </row>
    <row r="95" spans="1:7" x14ac:dyDescent="0.25">
      <c r="A95" s="31" t="s">
        <v>117</v>
      </c>
      <c r="B95" s="50">
        <f>COUNTA(A72:A93)</f>
        <v>0</v>
      </c>
      <c r="F95" s="57" t="s">
        <v>118</v>
      </c>
      <c r="G95" s="57"/>
    </row>
    <row r="97" spans="1:7" x14ac:dyDescent="0.25">
      <c r="C97" s="58" t="s">
        <v>25</v>
      </c>
      <c r="D97" s="59"/>
      <c r="E97" s="60"/>
    </row>
    <row r="98" spans="1:7" x14ac:dyDescent="0.25">
      <c r="C98" s="61" t="str">
        <f>Données!J13</f>
        <v>Échange Franco-Allemand</v>
      </c>
      <c r="D98" s="62"/>
      <c r="E98" s="63"/>
      <c r="F98" s="45" t="s">
        <v>112</v>
      </c>
      <c r="G98" s="52">
        <f>Données!J23</f>
        <v>42939</v>
      </c>
    </row>
    <row r="99" spans="1:7" x14ac:dyDescent="0.25">
      <c r="C99" s="61"/>
      <c r="D99" s="62"/>
      <c r="E99" s="63"/>
      <c r="F99" s="45" t="s">
        <v>116</v>
      </c>
      <c r="G99" s="52">
        <f>Données!J24</f>
        <v>42947</v>
      </c>
    </row>
    <row r="100" spans="1:7" x14ac:dyDescent="0.25">
      <c r="C100" s="64"/>
      <c r="D100" s="65"/>
      <c r="E100" s="66"/>
    </row>
    <row r="103" spans="1:7" ht="31.5" x14ac:dyDescent="0.25">
      <c r="A103" s="41" t="s">
        <v>0</v>
      </c>
      <c r="B103" s="41" t="s">
        <v>1</v>
      </c>
      <c r="C103" s="41" t="s">
        <v>2</v>
      </c>
      <c r="D103" s="41" t="s">
        <v>3</v>
      </c>
      <c r="E103" s="41" t="s">
        <v>4</v>
      </c>
      <c r="F103" s="41" t="s">
        <v>110</v>
      </c>
      <c r="G103" s="40" t="s">
        <v>111</v>
      </c>
    </row>
    <row r="104" spans="1:7" x14ac:dyDescent="0.25">
      <c r="A104" s="48"/>
      <c r="B104" s="48"/>
      <c r="C104" s="49"/>
      <c r="D104" s="49"/>
      <c r="E104" s="49"/>
      <c r="F104" s="31"/>
      <c r="G104" s="31"/>
    </row>
    <row r="105" spans="1:7" x14ac:dyDescent="0.25">
      <c r="A105" s="48"/>
      <c r="B105" s="48"/>
      <c r="C105" s="49"/>
      <c r="D105" s="49"/>
      <c r="E105" s="49"/>
      <c r="F105" s="31"/>
      <c r="G105" s="31"/>
    </row>
    <row r="106" spans="1:7" x14ac:dyDescent="0.25">
      <c r="A106" s="48"/>
      <c r="B106" s="48"/>
      <c r="C106" s="49"/>
      <c r="D106" s="49"/>
      <c r="E106" s="49"/>
      <c r="F106" s="31"/>
      <c r="G106" s="31"/>
    </row>
    <row r="107" spans="1:7" x14ac:dyDescent="0.25">
      <c r="A107" s="48"/>
      <c r="B107" s="48"/>
      <c r="C107" s="49"/>
      <c r="D107" s="49"/>
      <c r="E107" s="49"/>
      <c r="F107" s="31"/>
      <c r="G107" s="31"/>
    </row>
    <row r="108" spans="1:7" x14ac:dyDescent="0.25">
      <c r="A108" s="48"/>
      <c r="B108" s="48"/>
      <c r="C108" s="49"/>
      <c r="D108" s="49"/>
      <c r="E108" s="49"/>
      <c r="F108" s="31"/>
      <c r="G108" s="31"/>
    </row>
    <row r="109" spans="1:7" x14ac:dyDescent="0.25">
      <c r="A109" s="48"/>
      <c r="B109" s="48"/>
      <c r="C109" s="49"/>
      <c r="D109" s="49"/>
      <c r="E109" s="49"/>
      <c r="F109" s="31"/>
      <c r="G109" s="31"/>
    </row>
    <row r="110" spans="1:7" x14ac:dyDescent="0.25">
      <c r="A110" s="48"/>
      <c r="B110" s="48"/>
      <c r="C110" s="49"/>
      <c r="D110" s="49"/>
      <c r="E110" s="49"/>
      <c r="F110" s="31"/>
      <c r="G110" s="31"/>
    </row>
    <row r="111" spans="1:7" x14ac:dyDescent="0.25">
      <c r="A111" s="48"/>
      <c r="B111" s="48"/>
      <c r="C111" s="49"/>
      <c r="D111" s="49"/>
      <c r="E111" s="49"/>
      <c r="F111" s="31"/>
      <c r="G111" s="31"/>
    </row>
    <row r="112" spans="1:7" x14ac:dyDescent="0.25">
      <c r="A112" s="48"/>
      <c r="B112" s="48"/>
      <c r="C112" s="49"/>
      <c r="D112" s="49"/>
      <c r="E112" s="49"/>
      <c r="F112" s="31"/>
      <c r="G112" s="31"/>
    </row>
    <row r="113" spans="1:7" x14ac:dyDescent="0.25">
      <c r="A113" s="48"/>
      <c r="B113" s="48"/>
      <c r="C113" s="49"/>
      <c r="D113" s="49"/>
      <c r="E113" s="49"/>
      <c r="F113" s="31"/>
      <c r="G113" s="31"/>
    </row>
    <row r="114" spans="1:7" x14ac:dyDescent="0.25">
      <c r="A114" s="48"/>
      <c r="B114" s="48"/>
      <c r="C114" s="49"/>
      <c r="D114" s="49"/>
      <c r="E114" s="49"/>
      <c r="F114" s="31"/>
      <c r="G114" s="31"/>
    </row>
    <row r="115" spans="1:7" x14ac:dyDescent="0.25">
      <c r="A115" s="48"/>
      <c r="B115" s="48"/>
      <c r="C115" s="49"/>
      <c r="D115" s="49"/>
      <c r="E115" s="49"/>
      <c r="F115" s="31"/>
      <c r="G115" s="31"/>
    </row>
    <row r="116" spans="1:7" x14ac:dyDescent="0.25">
      <c r="A116" s="43"/>
      <c r="B116" s="43"/>
      <c r="C116" s="49"/>
      <c r="D116" s="49"/>
      <c r="E116" s="49"/>
      <c r="F116" s="31"/>
      <c r="G116" s="31"/>
    </row>
    <row r="117" spans="1:7" x14ac:dyDescent="0.25">
      <c r="A117" s="43"/>
      <c r="B117" s="43"/>
      <c r="C117" s="49"/>
      <c r="D117" s="49"/>
      <c r="E117" s="49"/>
      <c r="F117" s="31"/>
      <c r="G117" s="31"/>
    </row>
    <row r="118" spans="1:7" x14ac:dyDescent="0.25">
      <c r="A118" s="43"/>
      <c r="B118" s="43"/>
      <c r="C118" s="49"/>
      <c r="D118" s="49"/>
      <c r="E118" s="49"/>
      <c r="F118" s="31"/>
      <c r="G118" s="31"/>
    </row>
    <row r="119" spans="1:7" x14ac:dyDescent="0.25">
      <c r="A119" s="31"/>
      <c r="B119" s="31"/>
      <c r="C119" s="31"/>
      <c r="D119" s="31"/>
      <c r="E119" s="31"/>
      <c r="F119" s="31"/>
      <c r="G119" s="31"/>
    </row>
    <row r="120" spans="1:7" x14ac:dyDescent="0.25">
      <c r="A120" s="31"/>
      <c r="B120" s="31"/>
      <c r="C120" s="31"/>
      <c r="D120" s="31"/>
      <c r="E120" s="31"/>
      <c r="F120" s="31"/>
      <c r="G120" s="31"/>
    </row>
    <row r="121" spans="1:7" x14ac:dyDescent="0.25">
      <c r="A121" s="31"/>
      <c r="B121" s="31"/>
      <c r="C121" s="31"/>
      <c r="D121" s="31"/>
      <c r="E121" s="31"/>
      <c r="F121" s="31"/>
      <c r="G121" s="31"/>
    </row>
    <row r="122" spans="1:7" x14ac:dyDescent="0.25">
      <c r="A122" s="31"/>
      <c r="B122" s="31"/>
      <c r="C122" s="31"/>
      <c r="D122" s="31"/>
      <c r="E122" s="31"/>
      <c r="F122" s="31"/>
      <c r="G122" s="31"/>
    </row>
    <row r="123" spans="1:7" x14ac:dyDescent="0.25">
      <c r="A123" s="31"/>
      <c r="B123" s="31"/>
      <c r="C123" s="31"/>
      <c r="D123" s="31"/>
      <c r="E123" s="31"/>
      <c r="F123" s="31"/>
      <c r="G123" s="31"/>
    </row>
    <row r="124" spans="1:7" x14ac:dyDescent="0.25">
      <c r="A124" s="31"/>
      <c r="B124" s="31"/>
      <c r="C124" s="31"/>
      <c r="D124" s="31"/>
      <c r="E124" s="31"/>
      <c r="F124" s="31"/>
      <c r="G124" s="31"/>
    </row>
    <row r="126" spans="1:7" x14ac:dyDescent="0.25">
      <c r="A126" s="31" t="s">
        <v>117</v>
      </c>
      <c r="B126" s="50">
        <f>COUNTA(A104:A124)</f>
        <v>0</v>
      </c>
      <c r="F126" s="57" t="s">
        <v>118</v>
      </c>
      <c r="G126" s="57"/>
    </row>
    <row r="128" spans="1:7" x14ac:dyDescent="0.25">
      <c r="C128" s="58" t="s">
        <v>25</v>
      </c>
      <c r="D128" s="59"/>
      <c r="E128" s="60"/>
    </row>
    <row r="129" spans="1:7" x14ac:dyDescent="0.25">
      <c r="C129" s="61">
        <f>Données!L13</f>
        <v>0</v>
      </c>
      <c r="D129" s="62"/>
      <c r="E129" s="63"/>
      <c r="F129" s="45" t="s">
        <v>112</v>
      </c>
      <c r="G129" s="52">
        <f>Données!L23</f>
        <v>0</v>
      </c>
    </row>
    <row r="130" spans="1:7" x14ac:dyDescent="0.25">
      <c r="C130" s="61"/>
      <c r="D130" s="62"/>
      <c r="E130" s="63"/>
      <c r="F130" s="45" t="s">
        <v>116</v>
      </c>
      <c r="G130" s="52">
        <f>Données!L24</f>
        <v>0</v>
      </c>
    </row>
    <row r="131" spans="1:7" x14ac:dyDescent="0.25">
      <c r="C131" s="64"/>
      <c r="D131" s="65"/>
      <c r="E131" s="66"/>
    </row>
    <row r="134" spans="1:7" ht="31.5" x14ac:dyDescent="0.25">
      <c r="A134" s="41" t="s">
        <v>0</v>
      </c>
      <c r="B134" s="41" t="s">
        <v>1</v>
      </c>
      <c r="C134" s="41" t="s">
        <v>2</v>
      </c>
      <c r="D134" s="41" t="s">
        <v>3</v>
      </c>
      <c r="E134" s="41" t="s">
        <v>4</v>
      </c>
      <c r="F134" s="41" t="s">
        <v>110</v>
      </c>
      <c r="G134" s="40" t="s">
        <v>111</v>
      </c>
    </row>
    <row r="135" spans="1:7" x14ac:dyDescent="0.25">
      <c r="A135" s="48"/>
      <c r="B135" s="48"/>
      <c r="C135" s="51"/>
      <c r="D135" s="51"/>
      <c r="E135" s="51"/>
      <c r="F135" s="31"/>
      <c r="G135" s="31"/>
    </row>
    <row r="136" spans="1:7" x14ac:dyDescent="0.25">
      <c r="A136" s="48"/>
      <c r="B136" s="48"/>
      <c r="C136" s="51"/>
      <c r="D136" s="51"/>
      <c r="E136" s="51"/>
      <c r="F136" s="31"/>
      <c r="G136" s="31"/>
    </row>
    <row r="137" spans="1:7" x14ac:dyDescent="0.25">
      <c r="A137" s="48"/>
      <c r="B137" s="48"/>
      <c r="C137" s="51"/>
      <c r="D137" s="51"/>
      <c r="E137" s="51"/>
      <c r="F137" s="31"/>
      <c r="G137" s="31"/>
    </row>
    <row r="138" spans="1:7" x14ac:dyDescent="0.25">
      <c r="A138" s="48"/>
      <c r="B138" s="48"/>
      <c r="C138" s="51"/>
      <c r="D138" s="51"/>
      <c r="E138" s="51"/>
      <c r="F138" s="31"/>
      <c r="G138" s="31"/>
    </row>
    <row r="139" spans="1:7" x14ac:dyDescent="0.25">
      <c r="A139" s="48"/>
      <c r="B139" s="48"/>
      <c r="C139" s="51"/>
      <c r="D139" s="51"/>
      <c r="E139" s="51"/>
      <c r="F139" s="31"/>
      <c r="G139" s="31"/>
    </row>
    <row r="140" spans="1:7" x14ac:dyDescent="0.25">
      <c r="A140" s="48"/>
      <c r="B140" s="48"/>
      <c r="C140" s="51"/>
      <c r="D140" s="51"/>
      <c r="E140" s="51"/>
      <c r="F140" s="31"/>
      <c r="G140" s="31"/>
    </row>
    <row r="141" spans="1:7" x14ac:dyDescent="0.25">
      <c r="A141" s="48"/>
      <c r="B141" s="48"/>
      <c r="C141" s="51"/>
      <c r="D141" s="51"/>
      <c r="E141" s="51"/>
      <c r="F141" s="31"/>
      <c r="G141" s="31"/>
    </row>
    <row r="142" spans="1:7" x14ac:dyDescent="0.25">
      <c r="A142" s="48"/>
      <c r="B142" s="48"/>
      <c r="C142" s="51"/>
      <c r="D142" s="51"/>
      <c r="E142" s="51"/>
      <c r="F142" s="31"/>
      <c r="G142" s="31"/>
    </row>
    <row r="143" spans="1:7" x14ac:dyDescent="0.25">
      <c r="A143" s="48"/>
      <c r="B143" s="48"/>
      <c r="C143" s="51"/>
      <c r="D143" s="51"/>
      <c r="E143" s="51"/>
      <c r="F143" s="31"/>
      <c r="G143" s="31"/>
    </row>
    <row r="144" spans="1:7" x14ac:dyDescent="0.25">
      <c r="A144" s="48"/>
      <c r="B144" s="48"/>
      <c r="C144" s="51"/>
      <c r="D144" s="51"/>
      <c r="E144" s="51"/>
      <c r="F144" s="31"/>
      <c r="G144" s="31"/>
    </row>
    <row r="145" spans="1:7" x14ac:dyDescent="0.25">
      <c r="A145" s="48"/>
      <c r="B145" s="48"/>
      <c r="C145" s="51"/>
      <c r="D145" s="51"/>
      <c r="E145" s="51"/>
      <c r="F145" s="31"/>
      <c r="G145" s="31"/>
    </row>
    <row r="146" spans="1:7" x14ac:dyDescent="0.25">
      <c r="A146" s="48"/>
      <c r="B146" s="48"/>
      <c r="C146" s="51"/>
      <c r="D146" s="51"/>
      <c r="E146" s="51"/>
      <c r="F146" s="31"/>
      <c r="G146" s="31"/>
    </row>
    <row r="147" spans="1:7" x14ac:dyDescent="0.25">
      <c r="A147" s="43"/>
      <c r="B147" s="43"/>
      <c r="C147" s="51"/>
      <c r="D147" s="51"/>
      <c r="E147" s="51"/>
      <c r="F147" s="31"/>
      <c r="G147" s="31"/>
    </row>
    <row r="148" spans="1:7" x14ac:dyDescent="0.25">
      <c r="A148" s="43"/>
      <c r="B148" s="43"/>
      <c r="C148" s="51"/>
      <c r="D148" s="51"/>
      <c r="E148" s="51"/>
      <c r="F148" s="31"/>
      <c r="G148" s="31"/>
    </row>
    <row r="149" spans="1:7" x14ac:dyDescent="0.25">
      <c r="A149" s="43"/>
      <c r="B149" s="43"/>
      <c r="C149" s="51"/>
      <c r="D149" s="51"/>
      <c r="E149" s="51"/>
      <c r="F149" s="31"/>
      <c r="G149" s="31"/>
    </row>
    <row r="150" spans="1:7" x14ac:dyDescent="0.25">
      <c r="A150" s="43"/>
      <c r="B150" s="43"/>
      <c r="C150" s="51"/>
      <c r="D150" s="51"/>
      <c r="E150" s="51"/>
      <c r="F150" s="31"/>
      <c r="G150" s="31"/>
    </row>
    <row r="151" spans="1:7" x14ac:dyDescent="0.25">
      <c r="A151" s="31"/>
      <c r="B151" s="31"/>
      <c r="C151" s="31"/>
      <c r="D151" s="31"/>
      <c r="E151" s="31"/>
      <c r="F151" s="31"/>
      <c r="G151" s="31"/>
    </row>
    <row r="152" spans="1:7" x14ac:dyDescent="0.25">
      <c r="A152" s="31"/>
      <c r="B152" s="31"/>
      <c r="C152" s="31"/>
      <c r="D152" s="31"/>
      <c r="E152" s="31"/>
      <c r="F152" s="31"/>
      <c r="G152" s="31"/>
    </row>
    <row r="153" spans="1:7" x14ac:dyDescent="0.25">
      <c r="A153" s="31"/>
      <c r="B153" s="31"/>
      <c r="C153" s="31"/>
      <c r="D153" s="31"/>
      <c r="E153" s="31"/>
      <c r="F153" s="31"/>
      <c r="G153" s="31"/>
    </row>
    <row r="154" spans="1:7" x14ac:dyDescent="0.25">
      <c r="A154" s="31"/>
      <c r="B154" s="31"/>
      <c r="C154" s="31"/>
      <c r="D154" s="31"/>
      <c r="E154" s="31"/>
      <c r="F154" s="31"/>
      <c r="G154" s="31"/>
    </row>
    <row r="155" spans="1:7" x14ac:dyDescent="0.25">
      <c r="A155" s="31"/>
      <c r="B155" s="31"/>
      <c r="C155" s="31"/>
      <c r="D155" s="31"/>
      <c r="E155" s="31"/>
      <c r="F155" s="31"/>
      <c r="G155" s="31"/>
    </row>
    <row r="156" spans="1:7" x14ac:dyDescent="0.25">
      <c r="A156" s="31"/>
      <c r="B156" s="31"/>
      <c r="C156" s="31"/>
      <c r="D156" s="31"/>
      <c r="E156" s="31"/>
      <c r="F156" s="31"/>
      <c r="G156" s="31"/>
    </row>
    <row r="159" spans="1:7" x14ac:dyDescent="0.25">
      <c r="A159" s="31" t="s">
        <v>117</v>
      </c>
      <c r="B159" s="50">
        <f>COUNTA(A135:A156)</f>
        <v>0</v>
      </c>
      <c r="F159" s="57" t="s">
        <v>118</v>
      </c>
      <c r="G159" s="57"/>
    </row>
    <row r="161" spans="1:7" x14ac:dyDescent="0.25">
      <c r="C161" s="58" t="s">
        <v>25</v>
      </c>
      <c r="D161" s="59"/>
      <c r="E161" s="60"/>
    </row>
    <row r="162" spans="1:7" x14ac:dyDescent="0.25">
      <c r="C162" s="61">
        <f>Données!N13</f>
        <v>0</v>
      </c>
      <c r="D162" s="62"/>
      <c r="E162" s="63"/>
      <c r="F162" s="45" t="s">
        <v>112</v>
      </c>
      <c r="G162" s="52">
        <f>Données!N23</f>
        <v>0</v>
      </c>
    </row>
    <row r="163" spans="1:7" x14ac:dyDescent="0.25">
      <c r="C163" s="61"/>
      <c r="D163" s="62"/>
      <c r="E163" s="63"/>
      <c r="F163" s="45" t="s">
        <v>116</v>
      </c>
      <c r="G163" s="52">
        <f>Données!N24</f>
        <v>0</v>
      </c>
    </row>
    <row r="164" spans="1:7" x14ac:dyDescent="0.25">
      <c r="C164" s="64"/>
      <c r="D164" s="65"/>
      <c r="E164" s="66"/>
    </row>
    <row r="167" spans="1:7" ht="31.5" x14ac:dyDescent="0.25">
      <c r="A167" s="41" t="s">
        <v>0</v>
      </c>
      <c r="B167" s="41" t="s">
        <v>1</v>
      </c>
      <c r="C167" s="41" t="s">
        <v>2</v>
      </c>
      <c r="D167" s="41" t="s">
        <v>3</v>
      </c>
      <c r="E167" s="41" t="s">
        <v>4</v>
      </c>
      <c r="F167" s="41" t="s">
        <v>110</v>
      </c>
      <c r="G167" s="40" t="s">
        <v>111</v>
      </c>
    </row>
    <row r="168" spans="1:7" x14ac:dyDescent="0.25">
      <c r="A168" s="48"/>
      <c r="B168" s="48"/>
      <c r="C168" s="51"/>
      <c r="D168" s="51"/>
      <c r="E168" s="51"/>
      <c r="F168" s="31"/>
      <c r="G168" s="31"/>
    </row>
    <row r="169" spans="1:7" x14ac:dyDescent="0.25">
      <c r="A169" s="48"/>
      <c r="B169" s="48"/>
      <c r="C169" s="51"/>
      <c r="D169" s="51"/>
      <c r="E169" s="51"/>
      <c r="F169" s="31"/>
      <c r="G169" s="31"/>
    </row>
    <row r="170" spans="1:7" x14ac:dyDescent="0.25">
      <c r="A170" s="48"/>
      <c r="B170" s="48"/>
      <c r="C170" s="51"/>
      <c r="D170" s="51"/>
      <c r="E170" s="51"/>
      <c r="F170" s="31"/>
      <c r="G170" s="31"/>
    </row>
    <row r="171" spans="1:7" x14ac:dyDescent="0.25">
      <c r="A171" s="48"/>
      <c r="B171" s="48"/>
      <c r="C171" s="51"/>
      <c r="D171" s="51"/>
      <c r="E171" s="51"/>
      <c r="F171" s="31"/>
      <c r="G171" s="31"/>
    </row>
    <row r="172" spans="1:7" x14ac:dyDescent="0.25">
      <c r="A172" s="48"/>
      <c r="B172" s="48"/>
      <c r="C172" s="51"/>
      <c r="D172" s="51"/>
      <c r="E172" s="51"/>
      <c r="F172" s="31"/>
      <c r="G172" s="31"/>
    </row>
    <row r="173" spans="1:7" x14ac:dyDescent="0.25">
      <c r="A173" s="48"/>
      <c r="B173" s="48"/>
      <c r="C173" s="51"/>
      <c r="D173" s="51"/>
      <c r="E173" s="51"/>
      <c r="F173" s="31"/>
      <c r="G173" s="31"/>
    </row>
    <row r="174" spans="1:7" x14ac:dyDescent="0.25">
      <c r="A174" s="48"/>
      <c r="B174" s="48"/>
      <c r="C174" s="51"/>
      <c r="D174" s="51"/>
      <c r="E174" s="51"/>
      <c r="F174" s="31"/>
      <c r="G174" s="31"/>
    </row>
    <row r="175" spans="1:7" x14ac:dyDescent="0.25">
      <c r="A175" s="48"/>
      <c r="B175" s="48"/>
      <c r="C175" s="51"/>
      <c r="D175" s="51"/>
      <c r="E175" s="51"/>
      <c r="F175" s="31"/>
      <c r="G175" s="31"/>
    </row>
    <row r="176" spans="1:7" x14ac:dyDescent="0.25">
      <c r="A176" s="48"/>
      <c r="B176" s="48"/>
      <c r="C176" s="51"/>
      <c r="D176" s="51"/>
      <c r="E176" s="51"/>
      <c r="F176" s="31"/>
      <c r="G176" s="31"/>
    </row>
    <row r="177" spans="1:7" x14ac:dyDescent="0.25">
      <c r="A177" s="48"/>
      <c r="B177" s="48"/>
      <c r="C177" s="51"/>
      <c r="D177" s="51"/>
      <c r="E177" s="51"/>
      <c r="F177" s="31"/>
      <c r="G177" s="31"/>
    </row>
    <row r="178" spans="1:7" x14ac:dyDescent="0.25">
      <c r="A178" s="48"/>
      <c r="B178" s="48"/>
      <c r="C178" s="51"/>
      <c r="D178" s="51"/>
      <c r="E178" s="51"/>
      <c r="F178" s="31"/>
      <c r="G178" s="31"/>
    </row>
    <row r="179" spans="1:7" x14ac:dyDescent="0.25">
      <c r="A179" s="48"/>
      <c r="B179" s="48"/>
      <c r="C179" s="51"/>
      <c r="D179" s="51"/>
      <c r="E179" s="51"/>
      <c r="F179" s="31"/>
      <c r="G179" s="31"/>
    </row>
    <row r="180" spans="1:7" x14ac:dyDescent="0.25">
      <c r="A180" s="43"/>
      <c r="B180" s="43"/>
      <c r="C180" s="51"/>
      <c r="D180" s="51"/>
      <c r="E180" s="51"/>
      <c r="F180" s="31"/>
      <c r="G180" s="31"/>
    </row>
    <row r="181" spans="1:7" x14ac:dyDescent="0.25">
      <c r="A181" s="43"/>
      <c r="B181" s="43"/>
      <c r="C181" s="51"/>
      <c r="D181" s="51"/>
      <c r="E181" s="51"/>
      <c r="F181" s="31"/>
      <c r="G181" s="31"/>
    </row>
    <row r="182" spans="1:7" x14ac:dyDescent="0.25">
      <c r="A182" s="43"/>
      <c r="B182" s="43"/>
      <c r="C182" s="51"/>
      <c r="D182" s="51"/>
      <c r="E182" s="51"/>
      <c r="F182" s="31"/>
      <c r="G182" s="31"/>
    </row>
    <row r="183" spans="1:7" x14ac:dyDescent="0.25">
      <c r="A183" s="43"/>
      <c r="B183" s="43"/>
      <c r="C183" s="51"/>
      <c r="D183" s="51"/>
      <c r="E183" s="51"/>
      <c r="F183" s="31"/>
      <c r="G183" s="31"/>
    </row>
    <row r="184" spans="1:7" x14ac:dyDescent="0.25">
      <c r="A184" s="31"/>
      <c r="B184" s="31"/>
      <c r="C184" s="31"/>
      <c r="D184" s="31"/>
      <c r="E184" s="31"/>
      <c r="F184" s="31"/>
      <c r="G184" s="31"/>
    </row>
    <row r="185" spans="1:7" x14ac:dyDescent="0.25">
      <c r="A185" s="31"/>
      <c r="B185" s="31"/>
      <c r="C185" s="31"/>
      <c r="D185" s="31"/>
      <c r="E185" s="31"/>
      <c r="F185" s="31"/>
      <c r="G185" s="31"/>
    </row>
    <row r="186" spans="1:7" x14ac:dyDescent="0.25">
      <c r="A186" s="31"/>
      <c r="B186" s="31"/>
      <c r="C186" s="31"/>
      <c r="D186" s="31"/>
      <c r="E186" s="31"/>
      <c r="F186" s="31"/>
      <c r="G186" s="31"/>
    </row>
    <row r="187" spans="1:7" x14ac:dyDescent="0.25">
      <c r="A187" s="31"/>
      <c r="B187" s="31"/>
      <c r="C187" s="31"/>
      <c r="D187" s="31"/>
      <c r="E187" s="31"/>
      <c r="F187" s="31"/>
      <c r="G187" s="31"/>
    </row>
    <row r="188" spans="1:7" x14ac:dyDescent="0.25">
      <c r="A188" s="31"/>
      <c r="B188" s="31"/>
      <c r="C188" s="31"/>
      <c r="D188" s="31"/>
      <c r="E188" s="31"/>
      <c r="F188" s="31"/>
      <c r="G188" s="31"/>
    </row>
    <row r="191" spans="1:7" x14ac:dyDescent="0.25">
      <c r="A191" s="31" t="s">
        <v>117</v>
      </c>
      <c r="B191" s="50">
        <f>COUNTA(A168:A188)</f>
        <v>0</v>
      </c>
      <c r="F191" s="57" t="s">
        <v>118</v>
      </c>
      <c r="G191" s="57"/>
    </row>
  </sheetData>
  <sortState ref="A9:G15">
    <sortCondition ref="A9"/>
  </sortState>
  <mergeCells count="18">
    <mergeCell ref="C98:E100"/>
    <mergeCell ref="F126:G126"/>
    <mergeCell ref="C2:E2"/>
    <mergeCell ref="C3:E5"/>
    <mergeCell ref="C33:E33"/>
    <mergeCell ref="C34:E36"/>
    <mergeCell ref="C97:E97"/>
    <mergeCell ref="C65:E65"/>
    <mergeCell ref="C66:E68"/>
    <mergeCell ref="F95:G95"/>
    <mergeCell ref="F63:G63"/>
    <mergeCell ref="F31:G31"/>
    <mergeCell ref="F191:G191"/>
    <mergeCell ref="C128:E128"/>
    <mergeCell ref="C129:E131"/>
    <mergeCell ref="C161:E161"/>
    <mergeCell ref="C162:E164"/>
    <mergeCell ref="F159:G159"/>
  </mergeCells>
  <pageMargins left="0.7" right="0.7" top="0.75" bottom="0.75" header="0.3" footer="0.3"/>
  <pageSetup paperSize="9" orientation="landscape" r:id="rId1"/>
  <headerFooter>
    <oddHeader>&amp;C&amp;22Registre des présences</oddHeader>
    <oddFooter>&amp;C15 place de l'Europe - 44310 Saint-Colomban
Tél. : 02 28 00 11 78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6"/>
  <sheetViews>
    <sheetView workbookViewId="0">
      <selection activeCell="H21" sqref="H21"/>
    </sheetView>
  </sheetViews>
  <sheetFormatPr baseColWidth="10" defaultRowHeight="15" x14ac:dyDescent="0.25"/>
  <sheetData>
    <row r="1" spans="1:16" x14ac:dyDescent="0.25">
      <c r="A1" s="91"/>
      <c r="B1" s="91"/>
      <c r="C1" s="92" t="str">
        <f>Données!D13</f>
        <v>Totem des Indiens</v>
      </c>
      <c r="D1" s="93"/>
      <c r="E1" s="94" t="str">
        <f>Données!F13</f>
        <v>Esprit trappeur</v>
      </c>
      <c r="F1" s="95"/>
      <c r="G1" s="96" t="str">
        <f>Données!H13</f>
        <v>Piste Safari</v>
      </c>
      <c r="H1" s="97"/>
      <c r="I1" s="99" t="str">
        <f>Données!J13</f>
        <v>Échange Franco-Allemand</v>
      </c>
      <c r="J1" s="100"/>
      <c r="K1" s="82">
        <f>Données!L13</f>
        <v>0</v>
      </c>
      <c r="L1" s="98"/>
      <c r="M1" s="82">
        <f>Données!N13</f>
        <v>0</v>
      </c>
      <c r="N1" s="83"/>
      <c r="P1" s="1" t="s">
        <v>50</v>
      </c>
    </row>
    <row r="2" spans="1:16" x14ac:dyDescent="0.25">
      <c r="A2" s="84" t="s">
        <v>46</v>
      </c>
      <c r="B2" s="85"/>
      <c r="C2" s="86">
        <f>COUNTIF(Inscrits!R:R,C1)</f>
        <v>3</v>
      </c>
      <c r="D2" s="87"/>
      <c r="E2" s="88">
        <f>COUNTIF(Inscrits!R:R,E1)</f>
        <v>2</v>
      </c>
      <c r="F2" s="87"/>
      <c r="G2" s="88">
        <f>COUNTIF(Inscrits!R:R,G1)</f>
        <v>2</v>
      </c>
      <c r="H2" s="87"/>
      <c r="I2" s="88">
        <f>COUNTIF(Inscrits!R:R,I1)</f>
        <v>1</v>
      </c>
      <c r="J2" s="87"/>
      <c r="K2" s="89">
        <f>COUNTIF(Inscrits!R:R,K1)</f>
        <v>0</v>
      </c>
      <c r="L2" s="90"/>
      <c r="M2" s="89">
        <f>COUNTIF(Inscrits!R:R,M1)</f>
        <v>0</v>
      </c>
      <c r="N2" s="90"/>
      <c r="P2" s="12">
        <f>SUM(C2:N2)</f>
        <v>8</v>
      </c>
    </row>
    <row r="3" spans="1:16" x14ac:dyDescent="0.25">
      <c r="A3" s="77" t="s">
        <v>47</v>
      </c>
      <c r="B3" s="78"/>
      <c r="C3" s="79">
        <v>12</v>
      </c>
      <c r="D3" s="80"/>
      <c r="E3" s="81">
        <v>16</v>
      </c>
      <c r="F3" s="80"/>
      <c r="G3" s="81">
        <v>16</v>
      </c>
      <c r="H3" s="80"/>
      <c r="I3" s="81">
        <v>12</v>
      </c>
      <c r="J3" s="80"/>
      <c r="K3" s="69"/>
      <c r="L3" s="70"/>
      <c r="M3" s="69"/>
      <c r="N3" s="70"/>
      <c r="P3" s="13">
        <f>SUM(C3:N3)</f>
        <v>56</v>
      </c>
    </row>
    <row r="4" spans="1:16" x14ac:dyDescent="0.25">
      <c r="A4" s="71" t="s">
        <v>48</v>
      </c>
      <c r="B4" s="72"/>
      <c r="C4" s="73">
        <f>C3-C2</f>
        <v>9</v>
      </c>
      <c r="D4" s="74"/>
      <c r="E4" s="73">
        <f t="shared" ref="E4" si="0">E3-E2</f>
        <v>14</v>
      </c>
      <c r="F4" s="74"/>
      <c r="G4" s="73">
        <f t="shared" ref="G4" si="1">G3-G2</f>
        <v>14</v>
      </c>
      <c r="H4" s="74"/>
      <c r="I4" s="73">
        <f t="shared" ref="I4" si="2">I3-I2</f>
        <v>11</v>
      </c>
      <c r="J4" s="74"/>
      <c r="K4" s="75">
        <f t="shared" ref="K4" si="3">K3-K2</f>
        <v>0</v>
      </c>
      <c r="L4" s="76"/>
      <c r="M4" s="75">
        <f t="shared" ref="M4" si="4">M3-M2</f>
        <v>0</v>
      </c>
      <c r="N4" s="76"/>
      <c r="P4" s="14">
        <f>SUM(C4:N4)</f>
        <v>48</v>
      </c>
    </row>
    <row r="5" spans="1:16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6" x14ac:dyDescent="0.25">
      <c r="A6" s="68" t="s">
        <v>49</v>
      </c>
      <c r="B6" s="68"/>
      <c r="C6" s="67">
        <f>C2/C3</f>
        <v>0.25</v>
      </c>
      <c r="D6" s="67"/>
      <c r="E6" s="67">
        <f t="shared" ref="E6" si="5">E2/E3</f>
        <v>0.125</v>
      </c>
      <c r="F6" s="67"/>
      <c r="G6" s="67">
        <f t="shared" ref="G6" si="6">G2/G3</f>
        <v>0.125</v>
      </c>
      <c r="H6" s="67"/>
      <c r="I6" s="67">
        <f t="shared" ref="I6" si="7">I2/I3</f>
        <v>8.3333333333333329E-2</v>
      </c>
      <c r="J6" s="67"/>
      <c r="K6" s="67" t="e">
        <f t="shared" ref="K6" si="8">K2/K3</f>
        <v>#DIV/0!</v>
      </c>
      <c r="L6" s="67"/>
      <c r="M6" s="67" t="e">
        <f t="shared" ref="M6" si="9">M2/M3</f>
        <v>#DIV/0!</v>
      </c>
      <c r="N6" s="67"/>
      <c r="P6" s="11">
        <f>P2/P3</f>
        <v>0.14285714285714285</v>
      </c>
    </row>
  </sheetData>
  <sheetProtection selectLockedCells="1"/>
  <mergeCells count="35">
    <mergeCell ref="M1:N1"/>
    <mergeCell ref="A2:B2"/>
    <mergeCell ref="C2:D2"/>
    <mergeCell ref="E2:F2"/>
    <mergeCell ref="G2:H2"/>
    <mergeCell ref="K2:L2"/>
    <mergeCell ref="M2:N2"/>
    <mergeCell ref="A1:B1"/>
    <mergeCell ref="C1:D1"/>
    <mergeCell ref="E1:F1"/>
    <mergeCell ref="G1:H1"/>
    <mergeCell ref="K1:L1"/>
    <mergeCell ref="I1:J1"/>
    <mergeCell ref="I2:J2"/>
    <mergeCell ref="M3:N3"/>
    <mergeCell ref="A4:B4"/>
    <mergeCell ref="C4:D4"/>
    <mergeCell ref="E4:F4"/>
    <mergeCell ref="G4:H4"/>
    <mergeCell ref="K4:L4"/>
    <mergeCell ref="M4:N4"/>
    <mergeCell ref="A3:B3"/>
    <mergeCell ref="C3:D3"/>
    <mergeCell ref="E3:F3"/>
    <mergeCell ref="G3:H3"/>
    <mergeCell ref="K3:L3"/>
    <mergeCell ref="I3:J3"/>
    <mergeCell ref="I4:J4"/>
    <mergeCell ref="M6:N6"/>
    <mergeCell ref="A6:B6"/>
    <mergeCell ref="C6:D6"/>
    <mergeCell ref="E6:F6"/>
    <mergeCell ref="G6:H6"/>
    <mergeCell ref="K6:L6"/>
    <mergeCell ref="I6:J6"/>
  </mergeCells>
  <conditionalFormatting sqref="C4:N4">
    <cfRule type="cellIs" dxfId="48" priority="1" operator="lessThan">
      <formula>0</formula>
    </cfRule>
    <cfRule type="cellIs" dxfId="47" priority="2" operator="equal">
      <formula>1</formula>
    </cfRule>
    <cfRule type="cellIs" dxfId="46" priority="3" operator="equal">
      <formula>0</formula>
    </cfRule>
  </conditionalFormatting>
  <pageMargins left="0.25" right="0.25" top="0.75" bottom="0.75" header="0.3" footer="0.3"/>
  <pageSetup paperSize="9" scale="7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/>
  </sheetPr>
  <dimension ref="A1:Q51"/>
  <sheetViews>
    <sheetView topLeftCell="A4" workbookViewId="0">
      <selection activeCell="J25" sqref="J25:K25"/>
    </sheetView>
  </sheetViews>
  <sheetFormatPr baseColWidth="10" defaultRowHeight="15" x14ac:dyDescent="0.25"/>
  <cols>
    <col min="1" max="1" width="3" customWidth="1"/>
  </cols>
  <sheetData>
    <row r="1" spans="1:15" x14ac:dyDescent="0.25">
      <c r="B1" s="68" t="s">
        <v>44</v>
      </c>
      <c r="C1" s="68"/>
    </row>
    <row r="2" spans="1:15" x14ac:dyDescent="0.25">
      <c r="B2" s="7">
        <v>0</v>
      </c>
      <c r="C2" s="8">
        <v>1</v>
      </c>
    </row>
    <row r="3" spans="1:15" x14ac:dyDescent="0.25">
      <c r="B3" s="7">
        <v>151</v>
      </c>
      <c r="C3" s="8">
        <v>2</v>
      </c>
    </row>
    <row r="4" spans="1:15" x14ac:dyDescent="0.25">
      <c r="B4" s="7">
        <v>351</v>
      </c>
      <c r="C4" s="8">
        <v>3</v>
      </c>
    </row>
    <row r="5" spans="1:15" x14ac:dyDescent="0.25">
      <c r="B5" s="7">
        <v>561</v>
      </c>
      <c r="C5" s="8">
        <v>4</v>
      </c>
    </row>
    <row r="6" spans="1:15" x14ac:dyDescent="0.25">
      <c r="B6" s="7">
        <v>781</v>
      </c>
      <c r="C6" s="8">
        <v>5</v>
      </c>
    </row>
    <row r="7" spans="1:15" x14ac:dyDescent="0.25">
      <c r="B7" s="7">
        <v>1011</v>
      </c>
      <c r="C7" s="8">
        <v>6</v>
      </c>
    </row>
    <row r="8" spans="1:15" x14ac:dyDescent="0.25">
      <c r="B8" s="7">
        <v>1261</v>
      </c>
      <c r="C8" s="8">
        <v>7</v>
      </c>
    </row>
    <row r="9" spans="1:15" x14ac:dyDescent="0.25">
      <c r="B9" s="7">
        <v>1541</v>
      </c>
      <c r="C9" s="8">
        <v>8</v>
      </c>
    </row>
    <row r="10" spans="1:15" x14ac:dyDescent="0.25">
      <c r="B10" s="7">
        <v>1861</v>
      </c>
      <c r="C10" s="8">
        <v>9</v>
      </c>
    </row>
    <row r="13" spans="1:15" x14ac:dyDescent="0.25">
      <c r="A13">
        <v>1</v>
      </c>
      <c r="B13" s="157"/>
      <c r="C13" s="157"/>
      <c r="D13" s="158" t="s">
        <v>12</v>
      </c>
      <c r="E13" s="159"/>
      <c r="F13" s="145" t="s">
        <v>13</v>
      </c>
      <c r="G13" s="146"/>
      <c r="H13" s="147" t="s">
        <v>10</v>
      </c>
      <c r="I13" s="148"/>
      <c r="J13" s="149" t="s">
        <v>78</v>
      </c>
      <c r="K13" s="150"/>
      <c r="L13" s="136"/>
      <c r="M13" s="140"/>
      <c r="N13" s="136"/>
      <c r="O13" s="137"/>
    </row>
    <row r="14" spans="1:15" x14ac:dyDescent="0.25">
      <c r="A14">
        <v>2</v>
      </c>
      <c r="B14" s="130">
        <v>1</v>
      </c>
      <c r="C14" s="131"/>
      <c r="D14" s="153">
        <v>39</v>
      </c>
      <c r="E14" s="154"/>
      <c r="F14" s="151">
        <v>66</v>
      </c>
      <c r="G14" s="152"/>
      <c r="H14" s="132">
        <v>66</v>
      </c>
      <c r="I14" s="133"/>
      <c r="J14" s="126">
        <v>231</v>
      </c>
      <c r="K14" s="127"/>
      <c r="L14" s="138"/>
      <c r="M14" s="139"/>
      <c r="N14" s="138"/>
      <c r="O14" s="139"/>
    </row>
    <row r="15" spans="1:15" x14ac:dyDescent="0.25">
      <c r="A15">
        <v>3</v>
      </c>
      <c r="B15" s="130">
        <v>2</v>
      </c>
      <c r="C15" s="131"/>
      <c r="D15" s="155">
        <v>54</v>
      </c>
      <c r="E15" s="156"/>
      <c r="F15" s="120">
        <v>91</v>
      </c>
      <c r="G15" s="121"/>
      <c r="H15" s="134">
        <v>91</v>
      </c>
      <c r="I15" s="135"/>
      <c r="J15" s="128">
        <v>231</v>
      </c>
      <c r="K15" s="129"/>
      <c r="L15" s="116"/>
      <c r="M15" s="117"/>
      <c r="N15" s="116"/>
      <c r="O15" s="117"/>
    </row>
    <row r="16" spans="1:15" x14ac:dyDescent="0.25">
      <c r="A16">
        <v>4</v>
      </c>
      <c r="B16" s="130">
        <v>3</v>
      </c>
      <c r="C16" s="131"/>
      <c r="D16" s="155">
        <v>74</v>
      </c>
      <c r="E16" s="156"/>
      <c r="F16" s="120">
        <v>124</v>
      </c>
      <c r="G16" s="121"/>
      <c r="H16" s="134">
        <v>124</v>
      </c>
      <c r="I16" s="135"/>
      <c r="J16" s="128">
        <v>231</v>
      </c>
      <c r="K16" s="129"/>
      <c r="L16" s="116"/>
      <c r="M16" s="117"/>
      <c r="N16" s="116"/>
      <c r="O16" s="117"/>
    </row>
    <row r="17" spans="1:17" x14ac:dyDescent="0.25">
      <c r="A17">
        <v>5</v>
      </c>
      <c r="B17" s="130">
        <v>4</v>
      </c>
      <c r="C17" s="131"/>
      <c r="D17" s="155">
        <v>98</v>
      </c>
      <c r="E17" s="156"/>
      <c r="F17" s="120">
        <v>165</v>
      </c>
      <c r="G17" s="121"/>
      <c r="H17" s="134">
        <v>165</v>
      </c>
      <c r="I17" s="135"/>
      <c r="J17" s="128">
        <v>231</v>
      </c>
      <c r="K17" s="129"/>
      <c r="L17" s="116"/>
      <c r="M17" s="117"/>
      <c r="N17" s="116"/>
      <c r="O17" s="117"/>
    </row>
    <row r="18" spans="1:17" x14ac:dyDescent="0.25">
      <c r="A18">
        <v>6</v>
      </c>
      <c r="B18" s="130">
        <v>5</v>
      </c>
      <c r="C18" s="131"/>
      <c r="D18" s="155">
        <v>103</v>
      </c>
      <c r="E18" s="156"/>
      <c r="F18" s="120">
        <v>173</v>
      </c>
      <c r="G18" s="121"/>
      <c r="H18" s="134">
        <v>173</v>
      </c>
      <c r="I18" s="135"/>
      <c r="J18" s="128">
        <v>243</v>
      </c>
      <c r="K18" s="129"/>
      <c r="L18" s="116"/>
      <c r="M18" s="117"/>
      <c r="N18" s="116"/>
      <c r="O18" s="117"/>
    </row>
    <row r="19" spans="1:17" x14ac:dyDescent="0.25">
      <c r="A19">
        <v>7</v>
      </c>
      <c r="B19" s="130">
        <v>6</v>
      </c>
      <c r="C19" s="131"/>
      <c r="D19" s="155">
        <v>108</v>
      </c>
      <c r="E19" s="156"/>
      <c r="F19" s="120">
        <v>182</v>
      </c>
      <c r="G19" s="121"/>
      <c r="H19" s="134">
        <v>182</v>
      </c>
      <c r="I19" s="135"/>
      <c r="J19" s="128">
        <v>254</v>
      </c>
      <c r="K19" s="129"/>
      <c r="L19" s="116"/>
      <c r="M19" s="117"/>
      <c r="N19" s="116"/>
      <c r="O19" s="117"/>
    </row>
    <row r="20" spans="1:17" x14ac:dyDescent="0.25">
      <c r="A20">
        <v>8</v>
      </c>
      <c r="B20" s="130">
        <v>7</v>
      </c>
      <c r="C20" s="131"/>
      <c r="D20" s="155">
        <v>118</v>
      </c>
      <c r="E20" s="156"/>
      <c r="F20" s="120">
        <v>198</v>
      </c>
      <c r="G20" s="121"/>
      <c r="H20" s="134">
        <v>198</v>
      </c>
      <c r="I20" s="135"/>
      <c r="J20" s="128">
        <v>277</v>
      </c>
      <c r="K20" s="129"/>
      <c r="L20" s="116"/>
      <c r="M20" s="117"/>
      <c r="N20" s="116"/>
      <c r="O20" s="117"/>
    </row>
    <row r="21" spans="1:17" x14ac:dyDescent="0.25">
      <c r="A21">
        <v>9</v>
      </c>
      <c r="B21" s="130">
        <v>8</v>
      </c>
      <c r="C21" s="131"/>
      <c r="D21" s="155">
        <v>123</v>
      </c>
      <c r="E21" s="156"/>
      <c r="F21" s="120">
        <v>206</v>
      </c>
      <c r="G21" s="121"/>
      <c r="H21" s="134">
        <v>206</v>
      </c>
      <c r="I21" s="135"/>
      <c r="J21" s="128">
        <v>289</v>
      </c>
      <c r="K21" s="129"/>
      <c r="L21" s="116"/>
      <c r="M21" s="117"/>
      <c r="N21" s="116"/>
      <c r="O21" s="117"/>
    </row>
    <row r="22" spans="1:17" x14ac:dyDescent="0.25">
      <c r="A22">
        <v>10</v>
      </c>
      <c r="B22" s="130">
        <v>9</v>
      </c>
      <c r="C22" s="131"/>
      <c r="D22" s="161">
        <v>127</v>
      </c>
      <c r="E22" s="162"/>
      <c r="F22" s="122">
        <v>215</v>
      </c>
      <c r="G22" s="123"/>
      <c r="H22" s="143">
        <v>215</v>
      </c>
      <c r="I22" s="144"/>
      <c r="J22" s="118">
        <v>300</v>
      </c>
      <c r="K22" s="119"/>
      <c r="L22" s="114"/>
      <c r="M22" s="115"/>
      <c r="N22" s="114"/>
      <c r="O22" s="115"/>
    </row>
    <row r="23" spans="1:17" x14ac:dyDescent="0.25">
      <c r="A23">
        <v>11</v>
      </c>
      <c r="B23" s="107" t="s">
        <v>26</v>
      </c>
      <c r="C23" s="107"/>
      <c r="D23" s="160">
        <v>42927</v>
      </c>
      <c r="E23" s="160"/>
      <c r="F23" s="125">
        <v>42968</v>
      </c>
      <c r="G23" s="125"/>
      <c r="H23" s="142">
        <v>42933</v>
      </c>
      <c r="I23" s="142"/>
      <c r="J23" s="141">
        <v>42939</v>
      </c>
      <c r="K23" s="141"/>
      <c r="L23" s="124"/>
      <c r="M23" s="124"/>
      <c r="N23" s="124"/>
      <c r="O23" s="124"/>
    </row>
    <row r="24" spans="1:17" x14ac:dyDescent="0.25">
      <c r="A24">
        <v>12</v>
      </c>
      <c r="B24" s="107" t="s">
        <v>27</v>
      </c>
      <c r="C24" s="107"/>
      <c r="D24" s="160">
        <v>42929</v>
      </c>
      <c r="E24" s="160"/>
      <c r="F24" s="125">
        <v>42972</v>
      </c>
      <c r="G24" s="125"/>
      <c r="H24" s="142">
        <v>42937</v>
      </c>
      <c r="I24" s="142"/>
      <c r="J24" s="141">
        <v>42947</v>
      </c>
      <c r="K24" s="141"/>
      <c r="L24" s="124"/>
      <c r="M24" s="124"/>
      <c r="N24" s="124"/>
      <c r="O24" s="124"/>
    </row>
    <row r="25" spans="1:17" x14ac:dyDescent="0.25">
      <c r="A25">
        <v>13</v>
      </c>
      <c r="B25" s="107" t="s">
        <v>35</v>
      </c>
      <c r="C25" s="107"/>
      <c r="D25" s="109" t="s">
        <v>98</v>
      </c>
      <c r="E25" s="109"/>
      <c r="F25" s="110" t="s">
        <v>37</v>
      </c>
      <c r="G25" s="110"/>
      <c r="H25" s="111" t="s">
        <v>37</v>
      </c>
      <c r="I25" s="111"/>
      <c r="J25" s="112" t="s">
        <v>114</v>
      </c>
      <c r="K25" s="112"/>
      <c r="L25" s="113"/>
      <c r="M25" s="113"/>
      <c r="N25" s="113"/>
      <c r="O25" s="113"/>
      <c r="Q25" s="2"/>
    </row>
    <row r="26" spans="1:17" x14ac:dyDescent="0.25">
      <c r="A26">
        <v>14</v>
      </c>
      <c r="B26" s="107" t="s">
        <v>36</v>
      </c>
      <c r="C26" s="107"/>
      <c r="D26" s="109" t="s">
        <v>96</v>
      </c>
      <c r="E26" s="109"/>
      <c r="F26" s="110" t="s">
        <v>38</v>
      </c>
      <c r="G26" s="110"/>
      <c r="H26" s="111" t="s">
        <v>38</v>
      </c>
      <c r="I26" s="111"/>
      <c r="J26" s="112" t="s">
        <v>115</v>
      </c>
      <c r="K26" s="112"/>
      <c r="L26" s="113"/>
      <c r="M26" s="113"/>
      <c r="N26" s="113"/>
      <c r="O26" s="113"/>
    </row>
    <row r="27" spans="1:17" x14ac:dyDescent="0.25">
      <c r="A27">
        <v>15</v>
      </c>
      <c r="B27" s="107" t="s">
        <v>31</v>
      </c>
      <c r="C27" s="107"/>
      <c r="D27" s="109" t="s">
        <v>97</v>
      </c>
      <c r="E27" s="109"/>
      <c r="F27" s="110" t="s">
        <v>39</v>
      </c>
      <c r="G27" s="110"/>
      <c r="H27" s="111" t="s">
        <v>39</v>
      </c>
      <c r="I27" s="111"/>
      <c r="J27" s="112" t="s">
        <v>39</v>
      </c>
      <c r="K27" s="112"/>
      <c r="L27" s="113"/>
      <c r="M27" s="113"/>
      <c r="N27" s="113"/>
      <c r="O27" s="113"/>
    </row>
    <row r="28" spans="1:17" x14ac:dyDescent="0.25">
      <c r="A28">
        <v>16</v>
      </c>
      <c r="B28" s="107" t="s">
        <v>32</v>
      </c>
      <c r="C28" s="107"/>
      <c r="D28" s="160">
        <v>42902</v>
      </c>
      <c r="E28" s="160"/>
      <c r="F28" s="125">
        <v>42902</v>
      </c>
      <c r="G28" s="125"/>
      <c r="H28" s="142">
        <v>42902</v>
      </c>
      <c r="I28" s="142"/>
      <c r="J28" s="141">
        <v>42902</v>
      </c>
      <c r="K28" s="141"/>
      <c r="L28" s="124"/>
      <c r="M28" s="124"/>
      <c r="N28" s="124"/>
      <c r="O28" s="124"/>
    </row>
    <row r="29" spans="1:17" x14ac:dyDescent="0.25">
      <c r="A29">
        <v>17</v>
      </c>
      <c r="B29" s="107" t="s">
        <v>33</v>
      </c>
      <c r="C29" s="107"/>
      <c r="D29" s="109" t="s">
        <v>40</v>
      </c>
      <c r="E29" s="109"/>
      <c r="F29" s="110" t="s">
        <v>41</v>
      </c>
      <c r="G29" s="110"/>
      <c r="H29" s="111" t="s">
        <v>41</v>
      </c>
      <c r="I29" s="111"/>
      <c r="J29" s="112" t="s">
        <v>42</v>
      </c>
      <c r="K29" s="112"/>
      <c r="L29" s="113"/>
      <c r="M29" s="113"/>
      <c r="N29" s="113"/>
      <c r="O29" s="113"/>
    </row>
    <row r="30" spans="1:17" x14ac:dyDescent="0.25">
      <c r="A30">
        <v>18</v>
      </c>
      <c r="B30" s="107" t="s">
        <v>34</v>
      </c>
      <c r="C30" s="107"/>
      <c r="D30" s="109" t="s">
        <v>75</v>
      </c>
      <c r="E30" s="109"/>
      <c r="F30" s="110" t="s">
        <v>79</v>
      </c>
      <c r="G30" s="110"/>
      <c r="H30" s="111" t="s">
        <v>76</v>
      </c>
      <c r="I30" s="111"/>
      <c r="J30" s="112" t="s">
        <v>77</v>
      </c>
      <c r="K30" s="112"/>
      <c r="L30" s="113"/>
      <c r="M30" s="113"/>
      <c r="N30" s="113"/>
      <c r="O30" s="113"/>
    </row>
    <row r="31" spans="1:17" x14ac:dyDescent="0.25">
      <c r="A31">
        <v>19</v>
      </c>
      <c r="B31" s="107" t="s">
        <v>73</v>
      </c>
      <c r="C31" s="107"/>
      <c r="D31" s="108" t="s">
        <v>74</v>
      </c>
      <c r="E31" s="109"/>
      <c r="F31" s="110" t="s">
        <v>74</v>
      </c>
      <c r="G31" s="110"/>
      <c r="H31" s="111" t="s">
        <v>74</v>
      </c>
      <c r="I31" s="111"/>
      <c r="J31" s="112" t="s">
        <v>74</v>
      </c>
      <c r="K31" s="112"/>
      <c r="L31" s="113"/>
      <c r="M31" s="113"/>
      <c r="N31" s="113"/>
      <c r="O31" s="113"/>
    </row>
    <row r="32" spans="1:17" x14ac:dyDescent="0.25">
      <c r="A32">
        <v>20</v>
      </c>
      <c r="B32" s="104" t="s">
        <v>81</v>
      </c>
      <c r="C32" s="104"/>
      <c r="D32" s="105" t="s">
        <v>84</v>
      </c>
      <c r="E32" s="105"/>
      <c r="F32" s="106" t="s">
        <v>87</v>
      </c>
      <c r="G32" s="106"/>
      <c r="H32" s="102"/>
      <c r="I32" s="102"/>
      <c r="J32" s="103"/>
      <c r="K32" s="103"/>
      <c r="L32" s="101"/>
      <c r="M32" s="101"/>
      <c r="N32" s="101"/>
      <c r="O32" s="101"/>
    </row>
    <row r="33" spans="1:15" x14ac:dyDescent="0.25">
      <c r="A33">
        <v>21</v>
      </c>
      <c r="B33" s="104" t="s">
        <v>82</v>
      </c>
      <c r="C33" s="104"/>
      <c r="D33" s="105" t="s">
        <v>85</v>
      </c>
      <c r="E33" s="105"/>
      <c r="F33" s="106" t="s">
        <v>88</v>
      </c>
      <c r="G33" s="106"/>
      <c r="H33" s="102"/>
      <c r="I33" s="102"/>
      <c r="J33" s="103"/>
      <c r="K33" s="103"/>
      <c r="L33" s="101"/>
      <c r="M33" s="101"/>
      <c r="N33" s="101"/>
      <c r="O33" s="101"/>
    </row>
    <row r="34" spans="1:15" x14ac:dyDescent="0.25">
      <c r="A34">
        <v>22</v>
      </c>
      <c r="B34" s="104" t="s">
        <v>83</v>
      </c>
      <c r="C34" s="104"/>
      <c r="D34" s="105" t="s">
        <v>86</v>
      </c>
      <c r="E34" s="105"/>
      <c r="F34" s="106" t="s">
        <v>89</v>
      </c>
      <c r="G34" s="106"/>
      <c r="H34" s="102"/>
      <c r="I34" s="102"/>
      <c r="J34" s="103"/>
      <c r="K34" s="103"/>
      <c r="L34" s="101"/>
      <c r="M34" s="101"/>
      <c r="N34" s="101"/>
      <c r="O34" s="101"/>
    </row>
    <row r="39" spans="1:15" x14ac:dyDescent="0.25">
      <c r="B39" s="31" t="s">
        <v>100</v>
      </c>
    </row>
    <row r="40" spans="1:15" x14ac:dyDescent="0.25">
      <c r="B40" s="31" t="s">
        <v>101</v>
      </c>
    </row>
    <row r="41" spans="1:15" x14ac:dyDescent="0.25">
      <c r="B41" s="31" t="s">
        <v>63</v>
      </c>
    </row>
    <row r="42" spans="1:15" x14ac:dyDescent="0.25">
      <c r="B42" s="20" t="s">
        <v>56</v>
      </c>
    </row>
    <row r="43" spans="1:15" x14ac:dyDescent="0.25">
      <c r="B43" s="20" t="s">
        <v>64</v>
      </c>
    </row>
    <row r="44" spans="1:15" x14ac:dyDescent="0.25">
      <c r="B44" s="20" t="s">
        <v>61</v>
      </c>
    </row>
    <row r="45" spans="1:15" x14ac:dyDescent="0.25">
      <c r="B45" s="20" t="s">
        <v>58</v>
      </c>
    </row>
    <row r="46" spans="1:15" x14ac:dyDescent="0.25">
      <c r="B46" s="23" t="s">
        <v>59</v>
      </c>
    </row>
    <row r="47" spans="1:15" x14ac:dyDescent="0.25">
      <c r="B47" s="23" t="s">
        <v>103</v>
      </c>
    </row>
    <row r="48" spans="1:15" x14ac:dyDescent="0.25">
      <c r="B48" s="23" t="s">
        <v>102</v>
      </c>
    </row>
    <row r="49" spans="2:2" x14ac:dyDescent="0.25">
      <c r="B49" s="23" t="s">
        <v>54</v>
      </c>
    </row>
    <row r="50" spans="2:2" x14ac:dyDescent="0.25">
      <c r="B50" s="23" t="s">
        <v>104</v>
      </c>
    </row>
    <row r="51" spans="2:2" x14ac:dyDescent="0.25">
      <c r="B51" s="23" t="s">
        <v>99</v>
      </c>
    </row>
  </sheetData>
  <sheetProtection selectLockedCells="1"/>
  <mergeCells count="155">
    <mergeCell ref="B30:C30"/>
    <mergeCell ref="B1:C1"/>
    <mergeCell ref="B13:C13"/>
    <mergeCell ref="B23:C23"/>
    <mergeCell ref="B24:C24"/>
    <mergeCell ref="B25:C25"/>
    <mergeCell ref="B14:C14"/>
    <mergeCell ref="D13:E13"/>
    <mergeCell ref="D23:E23"/>
    <mergeCell ref="D24:E24"/>
    <mergeCell ref="B26:C26"/>
    <mergeCell ref="B27:C27"/>
    <mergeCell ref="B28:C28"/>
    <mergeCell ref="D30:E30"/>
    <mergeCell ref="D25:E25"/>
    <mergeCell ref="D26:E26"/>
    <mergeCell ref="D27:E27"/>
    <mergeCell ref="D28:E28"/>
    <mergeCell ref="D29:E29"/>
    <mergeCell ref="D20:E20"/>
    <mergeCell ref="D21:E21"/>
    <mergeCell ref="D22:E22"/>
    <mergeCell ref="B15:C15"/>
    <mergeCell ref="B16:C16"/>
    <mergeCell ref="F13:G13"/>
    <mergeCell ref="H13:I13"/>
    <mergeCell ref="J13:K13"/>
    <mergeCell ref="B29:C29"/>
    <mergeCell ref="F23:G23"/>
    <mergeCell ref="H23:I23"/>
    <mergeCell ref="J23:K23"/>
    <mergeCell ref="H24:I24"/>
    <mergeCell ref="F24:G24"/>
    <mergeCell ref="F25:G25"/>
    <mergeCell ref="F14:G14"/>
    <mergeCell ref="F15:G15"/>
    <mergeCell ref="F16:G16"/>
    <mergeCell ref="F17:G17"/>
    <mergeCell ref="F18:G18"/>
    <mergeCell ref="B20:C20"/>
    <mergeCell ref="B21:C21"/>
    <mergeCell ref="B22:C22"/>
    <mergeCell ref="D14:E14"/>
    <mergeCell ref="D15:E15"/>
    <mergeCell ref="D16:E16"/>
    <mergeCell ref="D17:E17"/>
    <mergeCell ref="D18:E18"/>
    <mergeCell ref="D19:E19"/>
    <mergeCell ref="L13:M13"/>
    <mergeCell ref="L23:M23"/>
    <mergeCell ref="L24:M24"/>
    <mergeCell ref="L25:M25"/>
    <mergeCell ref="L26:M26"/>
    <mergeCell ref="L14:M14"/>
    <mergeCell ref="L15:M15"/>
    <mergeCell ref="L16:M16"/>
    <mergeCell ref="H30:I30"/>
    <mergeCell ref="J24:K24"/>
    <mergeCell ref="J25:K25"/>
    <mergeCell ref="J26:K26"/>
    <mergeCell ref="J27:K27"/>
    <mergeCell ref="J28:K28"/>
    <mergeCell ref="J29:K29"/>
    <mergeCell ref="J30:K30"/>
    <mergeCell ref="H25:I25"/>
    <mergeCell ref="H26:I26"/>
    <mergeCell ref="H27:I27"/>
    <mergeCell ref="H28:I28"/>
    <mergeCell ref="H29:I29"/>
    <mergeCell ref="H20:I20"/>
    <mergeCell ref="H21:I21"/>
    <mergeCell ref="H22:I22"/>
    <mergeCell ref="N13:O13"/>
    <mergeCell ref="N23:O23"/>
    <mergeCell ref="N24:O24"/>
    <mergeCell ref="N25:O25"/>
    <mergeCell ref="N26:O26"/>
    <mergeCell ref="N27:O27"/>
    <mergeCell ref="N28:O28"/>
    <mergeCell ref="N29:O29"/>
    <mergeCell ref="N30:O30"/>
    <mergeCell ref="N14:O14"/>
    <mergeCell ref="N15:O15"/>
    <mergeCell ref="N16:O16"/>
    <mergeCell ref="N17:O17"/>
    <mergeCell ref="N19:O19"/>
    <mergeCell ref="N20:O20"/>
    <mergeCell ref="N21:O21"/>
    <mergeCell ref="B17:C17"/>
    <mergeCell ref="B18:C18"/>
    <mergeCell ref="B19:C19"/>
    <mergeCell ref="H14:I14"/>
    <mergeCell ref="H15:I15"/>
    <mergeCell ref="H16:I16"/>
    <mergeCell ref="H17:I17"/>
    <mergeCell ref="H18:I18"/>
    <mergeCell ref="H19:I19"/>
    <mergeCell ref="J14:K14"/>
    <mergeCell ref="J15:K15"/>
    <mergeCell ref="J16:K16"/>
    <mergeCell ref="J17:K17"/>
    <mergeCell ref="J18:K18"/>
    <mergeCell ref="J19:K19"/>
    <mergeCell ref="J20:K20"/>
    <mergeCell ref="J21:K21"/>
    <mergeCell ref="L17:M17"/>
    <mergeCell ref="L18:M18"/>
    <mergeCell ref="L19:M19"/>
    <mergeCell ref="L20:M20"/>
    <mergeCell ref="L21:M21"/>
    <mergeCell ref="B31:C31"/>
    <mergeCell ref="D31:E31"/>
    <mergeCell ref="F31:G31"/>
    <mergeCell ref="H31:I31"/>
    <mergeCell ref="J31:K31"/>
    <mergeCell ref="L31:M31"/>
    <mergeCell ref="N31:O31"/>
    <mergeCell ref="N22:O22"/>
    <mergeCell ref="N18:O18"/>
    <mergeCell ref="J22:K22"/>
    <mergeCell ref="L22:M22"/>
    <mergeCell ref="F19:G19"/>
    <mergeCell ref="F20:G20"/>
    <mergeCell ref="F21:G21"/>
    <mergeCell ref="F22:G22"/>
    <mergeCell ref="L27:M27"/>
    <mergeCell ref="L28:M28"/>
    <mergeCell ref="L29:M29"/>
    <mergeCell ref="L30:M30"/>
    <mergeCell ref="F26:G26"/>
    <mergeCell ref="F27:G27"/>
    <mergeCell ref="F28:G28"/>
    <mergeCell ref="F29:G29"/>
    <mergeCell ref="F30:G30"/>
    <mergeCell ref="B32:C32"/>
    <mergeCell ref="B33:C33"/>
    <mergeCell ref="B34:C34"/>
    <mergeCell ref="D32:E32"/>
    <mergeCell ref="D33:E33"/>
    <mergeCell ref="D34:E34"/>
    <mergeCell ref="F32:G32"/>
    <mergeCell ref="F33:G33"/>
    <mergeCell ref="F34:G34"/>
    <mergeCell ref="N32:O32"/>
    <mergeCell ref="N33:O33"/>
    <mergeCell ref="N34:O34"/>
    <mergeCell ref="H32:I32"/>
    <mergeCell ref="H33:I33"/>
    <mergeCell ref="H34:I34"/>
    <mergeCell ref="J32:K32"/>
    <mergeCell ref="J33:K33"/>
    <mergeCell ref="J34:K34"/>
    <mergeCell ref="L32:M32"/>
    <mergeCell ref="L33:M33"/>
    <mergeCell ref="L34:M34"/>
  </mergeCells>
  <dataValidations count="1">
    <dataValidation type="list" errorStyle="information" allowBlank="1" showInputMessage="1" sqref="B43">
      <formula1>"pargne,CIC Ouest,Crédit Agricole,Crédit Mutuel,La Banque Postale,LCL,Orange Bank,Société Générale"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Inscrits</vt:lpstr>
      <vt:lpstr>Registres présences</vt:lpstr>
      <vt:lpstr>Places disponibles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ACM</dc:creator>
  <cp:lastModifiedBy>rtyui</cp:lastModifiedBy>
  <cp:lastPrinted>2017-07-04T10:26:10Z</cp:lastPrinted>
  <dcterms:created xsi:type="dcterms:W3CDTF">2016-04-21T09:21:49Z</dcterms:created>
  <dcterms:modified xsi:type="dcterms:W3CDTF">2017-07-08T06:10:09Z</dcterms:modified>
</cp:coreProperties>
</file>