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6F55C428-A834-4A79-AC46-8D0F3236AC1B}" xr6:coauthVersionLast="31" xr6:coauthVersionMax="31" xr10:uidLastSave="{00000000-0000-0000-0000-000000000000}"/>
  <bookViews>
    <workbookView xWindow="1176" yWindow="0" windowWidth="16380" windowHeight="6108" activeTab="2" xr2:uid="{00000000-000D-0000-FFFF-FFFF00000000}"/>
  </bookViews>
  <sheets>
    <sheet name="BUDGET" sheetId="24" r:id="rId1"/>
    <sheet name="Feuil1" sheetId="25" r:id="rId2"/>
    <sheet name="PT. EQUIPEMENT" sheetId="12" r:id="rId3"/>
    <sheet name="F. DE BUREAU" sheetId="13" r:id="rId4"/>
    <sheet name="LINGE" sheetId="20" r:id="rId5"/>
    <sheet name="AUTRE F." sheetId="21" r:id="rId6"/>
    <sheet name="PHARMACIE" sheetId="14" r:id="rId7"/>
    <sheet name="P. ENTRETIEN" sheetId="15" r:id="rId8"/>
    <sheet name="P. CHANGE" sheetId="16" r:id="rId9"/>
    <sheet name="ALIM" sheetId="17" r:id="rId10"/>
    <sheet name="ANIM" sheetId="18" r:id="rId11"/>
    <sheet name="ENTRETIEN REP." sheetId="19" r:id="rId12"/>
    <sheet name="HONORAIRES" sheetId="23" r:id="rId13"/>
    <sheet name="DEPL.RECEP" sheetId="22" r:id="rId14"/>
  </sheets>
  <externalReferences>
    <externalReference r:id="rId15"/>
    <externalReference r:id="rId16"/>
    <externalReference r:id="rId17"/>
  </externalReferences>
  <definedNames>
    <definedName name="GAR_DEP_1" localSheetId="9">ALIM!$R$4</definedName>
    <definedName name="GAR_DEP_10" localSheetId="9">ALIM!$R$13</definedName>
    <definedName name="GAR_DEP_11" localSheetId="9">ALIM!$R$14</definedName>
    <definedName name="GAR_DEP_12" localSheetId="9">ALIM!$R$15</definedName>
    <definedName name="GAR_DEP_2" localSheetId="9">ALIM!$R$5</definedName>
    <definedName name="GAR_DEP_3" localSheetId="9">ALIM!$R$6</definedName>
    <definedName name="GAR_DEP_4" localSheetId="9">ALIM!$R$7</definedName>
    <definedName name="GAR_DEP_5" localSheetId="9">ALIM!$R$8</definedName>
    <definedName name="GAR_DEP_6" localSheetId="9">ALIM!$R$9</definedName>
    <definedName name="GAR_DEP_7" localSheetId="9">ALIM!$R$10</definedName>
    <definedName name="GAR_DEP_8" localSheetId="9">ALIM!$R$11</definedName>
    <definedName name="GAR_DEP_9" localSheetId="9">ALIM!$R$12</definedName>
    <definedName name="GAR_REP_1" localSheetId="9">ALIM!$S$4</definedName>
    <definedName name="GAR_REP_10" localSheetId="9">ALIM!$S$13</definedName>
    <definedName name="GAR_REP_11" localSheetId="9">ALIM!$S$14</definedName>
    <definedName name="GAR_REP_12" localSheetId="9">ALIM!$S$15</definedName>
    <definedName name="GAR_REP_2" localSheetId="9">ALIM!$S$5</definedName>
    <definedName name="GAR_REP_3" localSheetId="9">ALIM!$S$6</definedName>
    <definedName name="GAR_REP_4" localSheetId="9">ALIM!$S$7</definedName>
    <definedName name="GAR_REP_5" localSheetId="9">ALIM!$S$8</definedName>
    <definedName name="GAR_REP_6" localSheetId="9">ALIM!$S$9</definedName>
    <definedName name="GAR_REP_7" localSheetId="9">ALIM!$S$10</definedName>
    <definedName name="GAR_REP_8" localSheetId="9">ALIM!$S$11</definedName>
    <definedName name="GAR_REP_9" localSheetId="9">ALIM!$S$12</definedName>
  </definedNames>
  <calcPr calcId="179017" fullPrecision="0"/>
  <pivotCaches>
    <pivotCache cacheId="3" r:id="rId18"/>
  </pivotCaches>
</workbook>
</file>

<file path=xl/calcChain.xml><?xml version="1.0" encoding="utf-8"?>
<calcChain xmlns="http://schemas.openxmlformats.org/spreadsheetml/2006/main">
  <c r="A2" i="12" l="1"/>
  <c r="G7" i="12"/>
  <c r="G4" i="12"/>
  <c r="G5" i="12"/>
  <c r="G6" i="12"/>
  <c r="I22" i="14" l="1"/>
  <c r="H22" i="14"/>
  <c r="G22" i="14"/>
  <c r="F22" i="14"/>
  <c r="D22" i="14"/>
  <c r="C22" i="14"/>
  <c r="B22" i="14"/>
  <c r="I22" i="13"/>
  <c r="H22" i="13"/>
  <c r="G22" i="13"/>
  <c r="F22" i="13"/>
  <c r="D22" i="13"/>
  <c r="C22" i="13"/>
  <c r="B22" i="13"/>
  <c r="N182" i="17"/>
  <c r="N181" i="17"/>
  <c r="N180" i="17"/>
  <c r="N179" i="17"/>
  <c r="N178" i="17"/>
  <c r="N177" i="17"/>
  <c r="N176" i="17"/>
  <c r="N175" i="17"/>
  <c r="N174" i="17"/>
  <c r="N173" i="17"/>
  <c r="N172" i="17"/>
  <c r="N171" i="17"/>
  <c r="N170" i="17"/>
  <c r="N169" i="17"/>
  <c r="N168" i="17"/>
  <c r="N167" i="17"/>
  <c r="N166" i="17"/>
  <c r="N165" i="17"/>
  <c r="N164" i="17"/>
  <c r="N163" i="17"/>
  <c r="N162" i="17"/>
  <c r="N161" i="17"/>
  <c r="N160" i="17"/>
  <c r="N159" i="17"/>
  <c r="N158" i="17"/>
  <c r="N157" i="17"/>
  <c r="N156" i="17"/>
  <c r="N155" i="17"/>
  <c r="N154" i="17"/>
  <c r="N153" i="17"/>
  <c r="N152" i="17"/>
  <c r="N151" i="17"/>
  <c r="N150" i="17"/>
  <c r="N149" i="17"/>
  <c r="N148" i="17"/>
  <c r="N147" i="17"/>
  <c r="N146" i="17"/>
  <c r="N145" i="17"/>
  <c r="N144" i="17"/>
  <c r="N143" i="17"/>
  <c r="N142" i="17"/>
  <c r="N141" i="17"/>
  <c r="N140" i="17"/>
  <c r="N139" i="17"/>
  <c r="N138" i="17"/>
  <c r="N137" i="17"/>
  <c r="N136" i="17"/>
  <c r="N135" i="17"/>
  <c r="N134" i="17"/>
  <c r="N133" i="17"/>
  <c r="N132" i="17"/>
  <c r="N131" i="17"/>
  <c r="N130" i="17"/>
  <c r="N129" i="17"/>
  <c r="N128" i="17"/>
  <c r="N127" i="17"/>
  <c r="N126" i="17"/>
  <c r="N125" i="17"/>
  <c r="N124" i="17"/>
  <c r="N123" i="17"/>
  <c r="N122" i="17"/>
  <c r="N121" i="17"/>
  <c r="N120" i="17"/>
  <c r="N119" i="17"/>
  <c r="N118" i="17"/>
  <c r="N117" i="17"/>
  <c r="N116" i="17"/>
  <c r="N115" i="17"/>
  <c r="N114" i="17"/>
  <c r="N113" i="17"/>
  <c r="N112" i="17"/>
  <c r="N111" i="17"/>
  <c r="N110" i="17"/>
  <c r="N109" i="17"/>
  <c r="N108" i="17"/>
  <c r="N107" i="17"/>
  <c r="N106" i="17"/>
  <c r="N105" i="17"/>
  <c r="N104" i="17"/>
  <c r="N103" i="17"/>
  <c r="N102" i="17"/>
  <c r="N101" i="17"/>
  <c r="N100" i="17"/>
  <c r="N99" i="17"/>
  <c r="N98" i="17"/>
  <c r="N97" i="17"/>
  <c r="N96" i="17"/>
  <c r="N95" i="17"/>
  <c r="N94" i="17"/>
  <c r="N93" i="17"/>
  <c r="N92" i="17"/>
  <c r="N91" i="17"/>
  <c r="N90" i="17"/>
  <c r="N89" i="17"/>
  <c r="N88" i="17"/>
  <c r="N87" i="17"/>
  <c r="N86" i="17"/>
  <c r="N85" i="17"/>
  <c r="N84" i="17"/>
  <c r="N83" i="17"/>
  <c r="N82" i="17"/>
  <c r="N81" i="17"/>
  <c r="N80" i="17"/>
  <c r="N79" i="17"/>
  <c r="N78" i="17"/>
  <c r="N77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N37" i="17"/>
  <c r="N36" i="17"/>
  <c r="N35" i="17"/>
  <c r="N34" i="17"/>
  <c r="N33" i="17"/>
  <c r="N32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N8" i="17"/>
  <c r="N7" i="17"/>
  <c r="N6" i="17"/>
  <c r="G172" i="17"/>
  <c r="G173" i="17"/>
  <c r="G174" i="17"/>
  <c r="G175" i="17"/>
  <c r="G176" i="17"/>
  <c r="G177" i="17"/>
  <c r="G178" i="17"/>
  <c r="G179" i="17"/>
  <c r="G180" i="17"/>
  <c r="G181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5" i="13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5" i="20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5" i="21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5" i="14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5" i="15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5" i="16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5" i="17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5" i="18"/>
  <c r="A6" i="19"/>
  <c r="A7" i="19"/>
  <c r="A8" i="19"/>
  <c r="A9" i="19"/>
  <c r="A10" i="19"/>
  <c r="A11" i="19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5" i="19"/>
  <c r="A21" i="23"/>
  <c r="A20" i="23"/>
  <c r="A19" i="23"/>
  <c r="A18" i="23"/>
  <c r="A16" i="23"/>
  <c r="A15" i="23"/>
  <c r="A14" i="23"/>
  <c r="A13" i="23"/>
  <c r="A12" i="23"/>
  <c r="A11" i="23"/>
  <c r="A10" i="23"/>
  <c r="A9" i="23"/>
  <c r="A8" i="23"/>
  <c r="A7" i="23"/>
  <c r="A6" i="23"/>
  <c r="A5" i="23"/>
  <c r="A17" i="23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5" i="22"/>
  <c r="G4" i="22"/>
  <c r="G4" i="23"/>
  <c r="G4" i="19"/>
  <c r="G4" i="18"/>
  <c r="G4" i="17"/>
  <c r="G4" i="16"/>
  <c r="G4" i="15"/>
  <c r="G4" i="14"/>
  <c r="G4" i="21"/>
  <c r="G4" i="20"/>
  <c r="G4" i="13"/>
  <c r="O14" i="24"/>
  <c r="O13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7" i="24"/>
  <c r="L6" i="24"/>
  <c r="L5" i="24"/>
  <c r="A31" i="13" l="1"/>
  <c r="A30" i="13"/>
  <c r="A31" i="20"/>
  <c r="A30" i="20"/>
  <c r="A31" i="21"/>
  <c r="A30" i="21"/>
  <c r="A31" i="14"/>
  <c r="A30" i="14"/>
  <c r="A31" i="15"/>
  <c r="A30" i="15"/>
  <c r="A31" i="16"/>
  <c r="A30" i="16"/>
  <c r="A191" i="17"/>
  <c r="A190" i="17"/>
  <c r="A31" i="18"/>
  <c r="A30" i="18"/>
  <c r="A31" i="23"/>
  <c r="A30" i="23"/>
  <c r="A44" i="19"/>
  <c r="A43" i="19"/>
  <c r="A30" i="22"/>
  <c r="A29" i="22"/>
  <c r="R15" i="17" a="1"/>
  <c r="R15" i="17" s="1"/>
  <c r="R14" i="17" a="1"/>
  <c r="R14" i="17" s="1"/>
  <c r="R13" i="17" a="1"/>
  <c r="R13" i="17" s="1"/>
  <c r="R12" i="17" a="1"/>
  <c r="R12" i="17" s="1"/>
  <c r="R11" i="17" a="1"/>
  <c r="R11" i="17" s="1"/>
  <c r="R10" i="17" a="1"/>
  <c r="R10" i="17" s="1"/>
  <c r="R9" i="17" a="1"/>
  <c r="R9" i="17" s="1"/>
  <c r="R8" i="17" a="1"/>
  <c r="R8" i="17" s="1"/>
  <c r="R7" i="17" a="1"/>
  <c r="R7" i="17" s="1"/>
  <c r="R6" i="17" a="1"/>
  <c r="R6" i="17" s="1"/>
  <c r="R5" i="17" a="1"/>
  <c r="R5" i="17" s="1"/>
  <c r="R4" i="17" a="1"/>
  <c r="R4" i="17" s="1"/>
  <c r="T15" i="17" l="1"/>
  <c r="T14" i="17"/>
  <c r="T13" i="17"/>
  <c r="T12" i="17"/>
  <c r="T11" i="17"/>
  <c r="T10" i="17"/>
  <c r="T9" i="17"/>
  <c r="T8" i="17"/>
  <c r="T7" i="17"/>
  <c r="T6" i="17"/>
  <c r="T5" i="17"/>
  <c r="T4" i="17"/>
  <c r="N5" i="17" l="1"/>
  <c r="N4" i="12"/>
  <c r="G21" i="22"/>
  <c r="G21" i="23"/>
  <c r="G20" i="23"/>
  <c r="G19" i="23"/>
  <c r="G18" i="23"/>
  <c r="G34" i="19"/>
  <c r="G33" i="19"/>
  <c r="G32" i="19"/>
  <c r="G21" i="18"/>
  <c r="G20" i="18"/>
  <c r="G19" i="18"/>
  <c r="G18" i="18"/>
  <c r="G17" i="18"/>
  <c r="G16" i="18"/>
  <c r="G15" i="18"/>
  <c r="G21" i="16"/>
  <c r="G20" i="16"/>
  <c r="G19" i="16"/>
  <c r="G18" i="16"/>
  <c r="G21" i="15"/>
  <c r="G20" i="15"/>
  <c r="G19" i="15"/>
  <c r="G18" i="15"/>
  <c r="G17" i="15"/>
  <c r="G16" i="15"/>
  <c r="G15" i="15"/>
  <c r="G14" i="15"/>
  <c r="G13" i="15"/>
  <c r="G21" i="14"/>
  <c r="G20" i="14"/>
  <c r="G19" i="14"/>
  <c r="G18" i="14"/>
  <c r="G17" i="14"/>
  <c r="G16" i="14"/>
  <c r="G15" i="14"/>
  <c r="G14" i="14"/>
  <c r="G13" i="14"/>
  <c r="G12" i="14"/>
  <c r="G11" i="14"/>
  <c r="G21" i="21"/>
  <c r="G20" i="21"/>
  <c r="G21" i="20"/>
  <c r="G20" i="20"/>
  <c r="G19" i="20"/>
  <c r="G18" i="20"/>
  <c r="G17" i="20"/>
  <c r="G16" i="20"/>
  <c r="G15" i="20"/>
  <c r="G14" i="20"/>
  <c r="G13" i="20"/>
  <c r="G12" i="20"/>
  <c r="G21" i="13"/>
  <c r="G20" i="13"/>
  <c r="G19" i="13"/>
  <c r="G18" i="13"/>
  <c r="G17" i="13"/>
  <c r="G16" i="13"/>
  <c r="G15" i="13"/>
  <c r="G14" i="13"/>
  <c r="G13" i="13"/>
  <c r="G12" i="13"/>
  <c r="G11" i="13"/>
  <c r="N5" i="14"/>
  <c r="N6" i="14"/>
  <c r="N7" i="14"/>
  <c r="N8" i="14"/>
  <c r="N9" i="14"/>
  <c r="N10" i="14"/>
  <c r="N11" i="14"/>
  <c r="N12" i="14"/>
  <c r="N13" i="14"/>
  <c r="N35" i="19" l="1"/>
  <c r="N34" i="19"/>
  <c r="N33" i="19"/>
  <c r="N32" i="19"/>
  <c r="N31" i="19"/>
  <c r="N30" i="19"/>
  <c r="N29" i="19"/>
  <c r="N28" i="19"/>
  <c r="N27" i="19"/>
  <c r="N26" i="19"/>
  <c r="N25" i="19"/>
  <c r="N24" i="19"/>
  <c r="N23" i="19"/>
  <c r="N10" i="24"/>
  <c r="M10" i="24" l="1"/>
  <c r="J10" i="24"/>
  <c r="I10" i="24"/>
  <c r="E10" i="24"/>
  <c r="F10" i="24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N5" i="23"/>
  <c r="N4" i="23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5" i="19"/>
  <c r="N4" i="19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  <c r="N8" i="18"/>
  <c r="N7" i="18"/>
  <c r="N6" i="18"/>
  <c r="N5" i="18"/>
  <c r="N4" i="18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N8" i="16"/>
  <c r="N7" i="16"/>
  <c r="N6" i="16"/>
  <c r="N5" i="16"/>
  <c r="N4" i="16"/>
  <c r="N22" i="15"/>
  <c r="N21" i="15"/>
  <c r="N20" i="15"/>
  <c r="N19" i="15"/>
  <c r="N18" i="15"/>
  <c r="N17" i="15"/>
  <c r="N16" i="15"/>
  <c r="N15" i="15"/>
  <c r="N14" i="15"/>
  <c r="N13" i="15"/>
  <c r="N12" i="15"/>
  <c r="N11" i="15"/>
  <c r="N10" i="15"/>
  <c r="N9" i="15"/>
  <c r="N8" i="15"/>
  <c r="N7" i="15"/>
  <c r="N6" i="15"/>
  <c r="N5" i="15"/>
  <c r="N4" i="15"/>
  <c r="N22" i="14"/>
  <c r="N21" i="14"/>
  <c r="N20" i="14"/>
  <c r="N19" i="14"/>
  <c r="N18" i="14"/>
  <c r="N17" i="14"/>
  <c r="N16" i="14"/>
  <c r="N15" i="14"/>
  <c r="N14" i="14"/>
  <c r="N4" i="14"/>
  <c r="N22" i="21"/>
  <c r="N21" i="21"/>
  <c r="N20" i="21"/>
  <c r="N19" i="21"/>
  <c r="N18" i="21"/>
  <c r="N17" i="21"/>
  <c r="N16" i="21"/>
  <c r="N15" i="21"/>
  <c r="N14" i="21"/>
  <c r="N13" i="21"/>
  <c r="N12" i="21"/>
  <c r="N11" i="21"/>
  <c r="N10" i="21"/>
  <c r="N9" i="21"/>
  <c r="N8" i="21"/>
  <c r="N7" i="21"/>
  <c r="N6" i="21"/>
  <c r="N5" i="21"/>
  <c r="N4" i="21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5" i="20"/>
  <c r="N4" i="20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5" i="13"/>
  <c r="N4" i="13"/>
  <c r="N5" i="1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N6" i="22"/>
  <c r="N5" i="22"/>
  <c r="N4" i="22"/>
  <c r="L23" i="22"/>
  <c r="L23" i="23"/>
  <c r="L36" i="19"/>
  <c r="L23" i="18"/>
  <c r="L23" i="16"/>
  <c r="L23" i="15"/>
  <c r="L23" i="14"/>
  <c r="E22" i="14" s="1"/>
  <c r="L23" i="21"/>
  <c r="L23" i="20"/>
  <c r="L23" i="13"/>
  <c r="E22" i="13" s="1"/>
  <c r="L183" i="17" l="1"/>
  <c r="N26" i="24"/>
  <c r="N25" i="24"/>
  <c r="N24" i="24"/>
  <c r="N23" i="24"/>
  <c r="N22" i="24"/>
  <c r="N20" i="24"/>
  <c r="N19" i="24"/>
  <c r="N18" i="24"/>
  <c r="N17" i="24"/>
  <c r="N16" i="24"/>
  <c r="N15" i="24"/>
  <c r="M14" i="24"/>
  <c r="N13" i="24"/>
  <c r="N12" i="24"/>
  <c r="N11" i="24"/>
  <c r="N9" i="24"/>
  <c r="N8" i="24"/>
  <c r="N7" i="24"/>
  <c r="N6" i="24"/>
  <c r="N5" i="24"/>
  <c r="N21" i="24"/>
  <c r="M26" i="24" l="1"/>
  <c r="M13" i="24"/>
  <c r="J26" i="24"/>
  <c r="J24" i="24"/>
  <c r="J23" i="24"/>
  <c r="J22" i="24"/>
  <c r="J20" i="24"/>
  <c r="J19" i="24"/>
  <c r="J18" i="24"/>
  <c r="J16" i="24"/>
  <c r="J13" i="24"/>
  <c r="J11" i="24"/>
  <c r="J8" i="24"/>
  <c r="J6" i="24"/>
  <c r="I13" i="24"/>
  <c r="F26" i="24"/>
  <c r="J25" i="24"/>
  <c r="F24" i="24"/>
  <c r="J21" i="24"/>
  <c r="J17" i="24"/>
  <c r="F16" i="24"/>
  <c r="J15" i="24"/>
  <c r="I14" i="24"/>
  <c r="J12" i="24"/>
  <c r="J9" i="24"/>
  <c r="J7" i="24"/>
  <c r="J5" i="24"/>
  <c r="F13" i="24"/>
  <c r="F25" i="24"/>
  <c r="F23" i="24"/>
  <c r="F22" i="24"/>
  <c r="F21" i="24"/>
  <c r="F20" i="24"/>
  <c r="F19" i="24"/>
  <c r="F18" i="24"/>
  <c r="F17" i="24"/>
  <c r="F15" i="24"/>
  <c r="E14" i="24"/>
  <c r="E13" i="24"/>
  <c r="F12" i="24"/>
  <c r="F11" i="24"/>
  <c r="F9" i="24"/>
  <c r="F8" i="24"/>
  <c r="F7" i="24"/>
  <c r="F6" i="24"/>
  <c r="F5" i="24"/>
  <c r="E5" i="24"/>
  <c r="I5" i="24"/>
  <c r="M5" i="24"/>
  <c r="E6" i="24"/>
  <c r="I6" i="24"/>
  <c r="M6" i="24"/>
  <c r="E7" i="24"/>
  <c r="I7" i="24"/>
  <c r="M7" i="24"/>
  <c r="E8" i="24"/>
  <c r="I8" i="24"/>
  <c r="M8" i="24"/>
  <c r="E9" i="24"/>
  <c r="I9" i="24"/>
  <c r="M9" i="24"/>
  <c r="E11" i="24"/>
  <c r="I11" i="24"/>
  <c r="M11" i="24"/>
  <c r="E12" i="24"/>
  <c r="I12" i="24"/>
  <c r="M12" i="24"/>
  <c r="F14" i="24"/>
  <c r="J14" i="24"/>
  <c r="N14" i="24"/>
  <c r="E15" i="24"/>
  <c r="I15" i="24"/>
  <c r="M15" i="24"/>
  <c r="E16" i="24"/>
  <c r="I16" i="24"/>
  <c r="M16" i="24"/>
  <c r="E17" i="24"/>
  <c r="I17" i="24"/>
  <c r="M17" i="24"/>
  <c r="E18" i="24"/>
  <c r="I18" i="24"/>
  <c r="M18" i="24"/>
  <c r="E19" i="24"/>
  <c r="I19" i="24"/>
  <c r="M19" i="24"/>
  <c r="E20" i="24"/>
  <c r="I20" i="24"/>
  <c r="M20" i="24"/>
  <c r="E21" i="24"/>
  <c r="I21" i="24"/>
  <c r="M21" i="24"/>
  <c r="E22" i="24"/>
  <c r="I22" i="24"/>
  <c r="M22" i="24"/>
  <c r="E23" i="24"/>
  <c r="I23" i="24"/>
  <c r="M23" i="24"/>
  <c r="E24" i="24"/>
  <c r="I24" i="24"/>
  <c r="M24" i="24"/>
  <c r="E25" i="24"/>
  <c r="I25" i="24"/>
  <c r="M25" i="24"/>
  <c r="E26" i="24"/>
  <c r="I26" i="24"/>
  <c r="F23" i="23"/>
  <c r="E23" i="23"/>
  <c r="G23" i="23" s="1"/>
  <c r="I27" i="23" l="1"/>
  <c r="E25" i="23"/>
  <c r="A2" i="23"/>
  <c r="H23" i="23"/>
  <c r="A22" i="23" s="1"/>
  <c r="G5" i="23"/>
  <c r="G6" i="23" s="1"/>
  <c r="G7" i="23" s="1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H25" i="23"/>
  <c r="L27" i="23" l="1"/>
  <c r="G5" i="19" l="1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G21" i="17" s="1"/>
  <c r="G22" i="17" s="1"/>
  <c r="G23" i="17" s="1"/>
  <c r="G24" i="17" s="1"/>
  <c r="G25" i="17" s="1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G45" i="17" s="1"/>
  <c r="G46" i="17" s="1"/>
  <c r="G47" i="17" s="1"/>
  <c r="G48" i="17" s="1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G101" i="17" s="1"/>
  <c r="G102" i="17" s="1"/>
  <c r="G103" i="17" s="1"/>
  <c r="G104" i="17" s="1"/>
  <c r="G105" i="17" s="1"/>
  <c r="G106" i="17" s="1"/>
  <c r="G107" i="17" s="1"/>
  <c r="G108" i="17" s="1"/>
  <c r="G109" i="17" s="1"/>
  <c r="G110" i="17" s="1"/>
  <c r="G111" i="17" s="1"/>
  <c r="G112" i="17" s="1"/>
  <c r="G113" i="17" s="1"/>
  <c r="G114" i="17" s="1"/>
  <c r="G115" i="17" s="1"/>
  <c r="G116" i="17" s="1"/>
  <c r="G117" i="17" s="1"/>
  <c r="G118" i="17" s="1"/>
  <c r="G119" i="17" s="1"/>
  <c r="G120" i="17" s="1"/>
  <c r="G121" i="17" s="1"/>
  <c r="G122" i="17" s="1"/>
  <c r="G123" i="17" s="1"/>
  <c r="G124" i="17" s="1"/>
  <c r="G125" i="17" s="1"/>
  <c r="G126" i="17" s="1"/>
  <c r="G127" i="17" s="1"/>
  <c r="G128" i="17" s="1"/>
  <c r="G129" i="17" s="1"/>
  <c r="G130" i="17" s="1"/>
  <c r="G131" i="17" s="1"/>
  <c r="G132" i="17" s="1"/>
  <c r="G133" i="17" s="1"/>
  <c r="G134" i="17" s="1"/>
  <c r="G135" i="17" s="1"/>
  <c r="G136" i="17" s="1"/>
  <c r="G137" i="17" s="1"/>
  <c r="G138" i="17" s="1"/>
  <c r="G139" i="17" s="1"/>
  <c r="G140" i="17" s="1"/>
  <c r="G141" i="17" s="1"/>
  <c r="G142" i="17" s="1"/>
  <c r="G143" i="17" s="1"/>
  <c r="G144" i="17" s="1"/>
  <c r="G145" i="17" s="1"/>
  <c r="G146" i="17" s="1"/>
  <c r="G147" i="17" s="1"/>
  <c r="G148" i="17" s="1"/>
  <c r="G149" i="17" s="1"/>
  <c r="G150" i="17" s="1"/>
  <c r="G151" i="17" s="1"/>
  <c r="G152" i="17" s="1"/>
  <c r="G153" i="17" s="1"/>
  <c r="G154" i="17" s="1"/>
  <c r="G155" i="17" s="1"/>
  <c r="G156" i="17" s="1"/>
  <c r="G157" i="17" s="1"/>
  <c r="G158" i="17" s="1"/>
  <c r="G159" i="17" s="1"/>
  <c r="G160" i="17" s="1"/>
  <c r="G161" i="17" s="1"/>
  <c r="G162" i="17" s="1"/>
  <c r="G163" i="17" s="1"/>
  <c r="G164" i="17" s="1"/>
  <c r="G165" i="17" s="1"/>
  <c r="G166" i="17" s="1"/>
  <c r="G167" i="17" s="1"/>
  <c r="G168" i="17" s="1"/>
  <c r="G169" i="17" s="1"/>
  <c r="G170" i="17" s="1"/>
  <c r="G171" i="17" s="1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5" i="15"/>
  <c r="G6" i="15" s="1"/>
  <c r="G7" i="15" s="1"/>
  <c r="G8" i="15" s="1"/>
  <c r="G9" i="15" s="1"/>
  <c r="G10" i="15" s="1"/>
  <c r="G11" i="15" s="1"/>
  <c r="G12" i="15" s="1"/>
  <c r="G5" i="14"/>
  <c r="G6" i="14" s="1"/>
  <c r="G7" i="14" s="1"/>
  <c r="G8" i="14" s="1"/>
  <c r="G9" i="14" s="1"/>
  <c r="G10" i="14" s="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G17" i="21" s="1"/>
  <c r="G18" i="21" s="1"/>
  <c r="G19" i="21" s="1"/>
  <c r="G5" i="13"/>
  <c r="G6" i="13" s="1"/>
  <c r="G7" i="13" s="1"/>
  <c r="G8" i="13" s="1"/>
  <c r="G9" i="13" s="1"/>
  <c r="G10" i="13" s="1"/>
  <c r="G5" i="18" l="1"/>
  <c r="G6" i="18" s="1"/>
  <c r="G7" i="18" s="1"/>
  <c r="G8" i="18" s="1"/>
  <c r="G9" i="18" s="1"/>
  <c r="G10" i="18" s="1"/>
  <c r="G11" i="18" s="1"/>
  <c r="G12" i="18" s="1"/>
  <c r="G13" i="18" s="1"/>
  <c r="G14" i="18" s="1"/>
  <c r="G18" i="19"/>
  <c r="G19" i="19" s="1"/>
  <c r="G20" i="19" s="1"/>
  <c r="G21" i="19" s="1"/>
  <c r="G22" i="19" s="1"/>
  <c r="G23" i="19" s="1"/>
  <c r="G24" i="19" s="1"/>
  <c r="G25" i="19" s="1"/>
  <c r="G26" i="19" s="1"/>
  <c r="G27" i="19" s="1"/>
  <c r="G28" i="19" s="1"/>
  <c r="G29" i="19" s="1"/>
  <c r="G30" i="19" s="1"/>
  <c r="G31" i="19" s="1"/>
  <c r="G5" i="20"/>
  <c r="G6" i="20" s="1"/>
  <c r="G7" i="20" s="1"/>
  <c r="G8" i="20" s="1"/>
  <c r="G9" i="20" s="1"/>
  <c r="G10" i="20" s="1"/>
  <c r="G11" i="20" s="1"/>
  <c r="G5" i="22"/>
  <c r="G6" i="22" s="1"/>
  <c r="G7" i="22" s="1"/>
  <c r="G8" i="22" s="1"/>
  <c r="G9" i="22" s="1"/>
  <c r="G10" i="22" s="1"/>
  <c r="G11" i="22" s="1"/>
  <c r="G12" i="22" s="1"/>
  <c r="G13" i="22" s="1"/>
  <c r="G14" i="22" s="1"/>
  <c r="G15" i="22" s="1"/>
  <c r="G16" i="22" s="1"/>
  <c r="G17" i="22" s="1"/>
  <c r="G18" i="22" s="1"/>
  <c r="G19" i="22" s="1"/>
  <c r="G20" i="22" s="1"/>
  <c r="F23" i="22"/>
  <c r="E23" i="22"/>
  <c r="F23" i="21"/>
  <c r="E23" i="21"/>
  <c r="G23" i="21" s="1"/>
  <c r="F23" i="20"/>
  <c r="E23" i="20"/>
  <c r="E25" i="21" l="1"/>
  <c r="I27" i="21"/>
  <c r="A2" i="21"/>
  <c r="H23" i="21"/>
  <c r="A22" i="21" s="1"/>
  <c r="G23" i="20"/>
  <c r="G23" i="22"/>
  <c r="E25" i="22" s="1"/>
  <c r="H25" i="21"/>
  <c r="E23" i="18"/>
  <c r="L27" i="21" l="1"/>
  <c r="A2" i="20"/>
  <c r="H23" i="20"/>
  <c r="A22" i="20" s="1"/>
  <c r="I27" i="20"/>
  <c r="L27" i="20" s="1"/>
  <c r="E25" i="20"/>
  <c r="I27" i="22"/>
  <c r="H23" i="22"/>
  <c r="A22" i="22" s="1"/>
  <c r="H25" i="22"/>
  <c r="A2" i="22"/>
  <c r="H25" i="20"/>
  <c r="L27" i="22" l="1"/>
  <c r="F36" i="19" l="1"/>
  <c r="E36" i="19"/>
  <c r="G36" i="19" l="1"/>
  <c r="E38" i="19" s="1"/>
  <c r="S16" i="17"/>
  <c r="R16" i="17"/>
  <c r="T16" i="17" s="1"/>
  <c r="H38" i="19" l="1"/>
  <c r="I40" i="19"/>
  <c r="L40" i="19" s="1"/>
  <c r="H36" i="19"/>
  <c r="A35" i="19" s="1"/>
  <c r="A2" i="19"/>
  <c r="F23" i="18" l="1"/>
  <c r="G23" i="18" s="1"/>
  <c r="E25" i="18" s="1"/>
  <c r="F183" i="17"/>
  <c r="E183" i="17"/>
  <c r="F23" i="16"/>
  <c r="E23" i="16"/>
  <c r="F23" i="15"/>
  <c r="E23" i="15"/>
  <c r="F23" i="14"/>
  <c r="E23" i="14"/>
  <c r="F23" i="13"/>
  <c r="E23" i="13"/>
  <c r="A2" i="18" l="1"/>
  <c r="I27" i="18"/>
  <c r="L27" i="18" s="1"/>
  <c r="H23" i="18"/>
  <c r="A22" i="18" s="1"/>
  <c r="G23" i="14"/>
  <c r="E25" i="14" s="1"/>
  <c r="G23" i="13"/>
  <c r="I27" i="13" s="1"/>
  <c r="G23" i="16"/>
  <c r="G183" i="17"/>
  <c r="E185" i="17" s="1"/>
  <c r="G23" i="15"/>
  <c r="H25" i="18"/>
  <c r="H183" i="17" l="1"/>
  <c r="A182" i="17" s="1"/>
  <c r="I187" i="17"/>
  <c r="L187" i="17" s="1"/>
  <c r="H23" i="16"/>
  <c r="A22" i="16" s="1"/>
  <c r="I27" i="16"/>
  <c r="L27" i="16" s="1"/>
  <c r="E25" i="16"/>
  <c r="H23" i="15"/>
  <c r="A22" i="15" s="1"/>
  <c r="I27" i="15"/>
  <c r="L27" i="15" s="1"/>
  <c r="E25" i="15"/>
  <c r="I27" i="14"/>
  <c r="L27" i="14" s="1"/>
  <c r="H23" i="14"/>
  <c r="A22" i="14" s="1"/>
  <c r="H23" i="13"/>
  <c r="A22" i="13" s="1"/>
  <c r="E25" i="13"/>
  <c r="H185" i="17"/>
  <c r="B2" i="17"/>
  <c r="H25" i="16"/>
  <c r="A2" i="16"/>
  <c r="A2" i="15"/>
  <c r="H25" i="14"/>
  <c r="A2" i="14"/>
  <c r="H25" i="13"/>
  <c r="A2" i="13"/>
  <c r="L27" i="13"/>
  <c r="R17" i="17"/>
  <c r="H25" i="15"/>
</calcChain>
</file>

<file path=xl/sharedStrings.xml><?xml version="1.0" encoding="utf-8"?>
<sst xmlns="http://schemas.openxmlformats.org/spreadsheetml/2006/main" count="434" uniqueCount="99">
  <si>
    <t/>
  </si>
  <si>
    <t>FOURNITURE EDUCATIVE</t>
  </si>
  <si>
    <t>COMMENTAIRE</t>
  </si>
  <si>
    <t>BUDGET</t>
  </si>
  <si>
    <t>TOTAL DES DEPENSES</t>
  </si>
  <si>
    <t>PETIT EQUIPEMENT</t>
  </si>
  <si>
    <t>FOURNITURE DE BUREAU</t>
  </si>
  <si>
    <t>PHARMACIE</t>
  </si>
  <si>
    <t>PRODUIT D'ENTRETIEN</t>
  </si>
  <si>
    <t>PRODUIT DE CHANGE</t>
  </si>
  <si>
    <t>ALIMENTATION</t>
  </si>
  <si>
    <t>ANIMATION</t>
  </si>
  <si>
    <t>NBRE DE REPAS</t>
  </si>
  <si>
    <t>DEPENSES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</si>
  <si>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</si>
  <si>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</si>
  <si>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</si>
  <si>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</si>
  <si>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</si>
  <si>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</si>
  <si>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</si>
  <si>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</si>
  <si>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</si>
  <si>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</si>
  <si>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</si>
  <si>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</si>
  <si>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</si>
  <si>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ENTRETIEN REPARATION</t>
  </si>
  <si>
    <t>AUTRE FOURNITURE</t>
  </si>
  <si>
    <t>DEPLACEMENT MISSION &amp; RECEPTION</t>
  </si>
  <si>
    <t>HONORAIRES</t>
  </si>
  <si>
    <t>BUDGET AU 30 AVRIL</t>
  </si>
  <si>
    <t>DEPENSE</t>
  </si>
  <si>
    <t>RESTANT</t>
  </si>
  <si>
    <t>DEPASSEMENT</t>
  </si>
  <si>
    <t>BUDGET AU 31 AOUT</t>
  </si>
  <si>
    <t>BUDGET ANNUEL</t>
  </si>
  <si>
    <t>NOUVEAU STOCK</t>
  </si>
  <si>
    <t>X</t>
  </si>
  <si>
    <t>EAU - ELECTRICITE</t>
  </si>
  <si>
    <t xml:space="preserve">AUTRES FOURNITURES </t>
  </si>
  <si>
    <t>PRODUITS ENTRETIEN</t>
  </si>
  <si>
    <t>PRODUITS DE CHANGE</t>
  </si>
  <si>
    <t>MAINTENANCE</t>
  </si>
  <si>
    <t>DOCUMENTATION</t>
  </si>
  <si>
    <t>COLLOQUES</t>
  </si>
  <si>
    <t>INTERIM</t>
  </si>
  <si>
    <t>CONTENTIEUX</t>
  </si>
  <si>
    <t>FRAIS DE PUBLICATION</t>
  </si>
  <si>
    <t>DEPLACEMENT MISSION - RECEPTION</t>
  </si>
  <si>
    <t>FRAIS POSTAUX ET TELECOM</t>
  </si>
  <si>
    <t>STOCK</t>
  </si>
  <si>
    <t>SYNTHESE DES BUDGETS</t>
  </si>
  <si>
    <t>SITUATION 1</t>
  </si>
  <si>
    <t>SITUATION 2</t>
  </si>
  <si>
    <t>BILAN</t>
  </si>
  <si>
    <t>FOURNISSEURS</t>
  </si>
  <si>
    <t>MONTANT</t>
  </si>
  <si>
    <t>FACTURE RECUE</t>
  </si>
  <si>
    <t>TOTAL  EN ATTENTE</t>
  </si>
  <si>
    <t>OUI</t>
  </si>
  <si>
    <t>NON</t>
  </si>
  <si>
    <t>COMMANDE NON COMPTABILISE AU SIEGE</t>
  </si>
  <si>
    <t>RECUE AU SIEGE</t>
  </si>
  <si>
    <t>VETEMENT DE TRAVAIL</t>
  </si>
  <si>
    <t xml:space="preserve">LINGES </t>
  </si>
  <si>
    <t xml:space="preserve">LINGES  </t>
  </si>
  <si>
    <t>TOTAL RESTANT EN TENANT COMPTE DES COMMANDES</t>
  </si>
  <si>
    <t>TOTAL RESTANT EN  TENANT COMPTE DES COMMANDES</t>
  </si>
  <si>
    <t>COUT REPAS</t>
  </si>
  <si>
    <t>INFORMATION DE LA CRECHE</t>
  </si>
  <si>
    <t>INFORMATION DU SIEGE</t>
  </si>
  <si>
    <t>REPONSE DE LA CRECHE</t>
  </si>
  <si>
    <t>REPONSE DU SIEGE</t>
  </si>
  <si>
    <t>VU PAR LA CRECHE</t>
  </si>
  <si>
    <t>NATURE</t>
  </si>
  <si>
    <t>DATE</t>
  </si>
  <si>
    <t>J</t>
  </si>
  <si>
    <t>LEBELLE DE L'ECRITURE</t>
  </si>
  <si>
    <t>DEBIT</t>
  </si>
  <si>
    <t>CREDIT</t>
  </si>
  <si>
    <t>N° PIECE</t>
  </si>
  <si>
    <t>Colonne1</t>
  </si>
  <si>
    <t>Colonne2</t>
  </si>
  <si>
    <t>livres</t>
  </si>
  <si>
    <t>crayons</t>
  </si>
  <si>
    <t>Bilan</t>
  </si>
  <si>
    <t>subvention</t>
  </si>
  <si>
    <t>Étiquettes de colonnes</t>
  </si>
  <si>
    <t>(vide)</t>
  </si>
  <si>
    <t>Total général</t>
  </si>
  <si>
    <t>&lt;15/07/2018</t>
  </si>
  <si>
    <t>juil</t>
  </si>
  <si>
    <t>août</t>
  </si>
  <si>
    <t>15-juil</t>
  </si>
  <si>
    <t>18-juil</t>
  </si>
  <si>
    <t>20-août</t>
  </si>
  <si>
    <t>Étiquettes de lignes</t>
  </si>
  <si>
    <t>Somme de 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</si>
</sst>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9.35"/>
      <color rgb="FF303030"/>
      <name val="Consolas"/>
      <family val="3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gray06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4" borderId="1" xfId="0" quotePrefix="1" applyFont="1" applyFill="1" applyBorder="1" applyAlignment="1" applyProtection="1">
      <alignment horizontal="center" vertical="center"/>
    </xf>
    <xf numFmtId="4" fontId="1" fillId="4" borderId="1" xfId="0" quotePrefix="1" applyNumberFormat="1" applyFont="1" applyFill="1" applyBorder="1" applyAlignment="1" applyProtection="1">
      <alignment horizontal="center" vertical="center"/>
    </xf>
    <xf numFmtId="4" fontId="6" fillId="3" borderId="4" xfId="0" quotePrefix="1" applyNumberFormat="1" applyFont="1" applyFill="1" applyBorder="1" applyAlignment="1" applyProtection="1">
      <alignment horizontal="center" vertical="center"/>
    </xf>
    <xf numFmtId="0" fontId="1" fillId="3" borderId="3" xfId="0" quotePrefix="1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0" fillId="5" borderId="2" xfId="0" applyFill="1" applyBorder="1" applyProtection="1"/>
    <xf numFmtId="4" fontId="0" fillId="5" borderId="2" xfId="0" applyNumberFormat="1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4" fontId="5" fillId="5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3" borderId="2" xfId="0" applyFill="1" applyBorder="1" applyAlignment="1" applyProtection="1">
      <alignment horizontal="center" vertical="center"/>
    </xf>
    <xf numFmtId="4" fontId="5" fillId="3" borderId="2" xfId="0" applyNumberFormat="1" applyFont="1" applyFill="1" applyBorder="1" applyAlignment="1" applyProtection="1">
      <alignment horizontal="center" vertical="center"/>
    </xf>
    <xf numFmtId="4" fontId="1" fillId="5" borderId="2" xfId="0" applyNumberFormat="1" applyFont="1" applyFill="1" applyBorder="1" applyAlignment="1" applyProtection="1">
      <alignment horizontal="center" vertical="center"/>
    </xf>
    <xf numFmtId="3" fontId="1" fillId="5" borderId="2" xfId="0" applyNumberFormat="1" applyFont="1" applyFill="1" applyBorder="1" applyAlignment="1" applyProtection="1">
      <alignment horizontal="center" vertical="center"/>
    </xf>
    <xf numFmtId="0" fontId="0" fillId="3" borderId="2" xfId="0" applyFill="1" applyBorder="1" applyProtection="1"/>
    <xf numFmtId="0" fontId="1" fillId="5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4" fontId="13" fillId="0" borderId="25" xfId="0" applyNumberFormat="1" applyFont="1" applyBorder="1" applyAlignment="1">
      <alignment horizontal="center" vertical="center"/>
    </xf>
    <xf numFmtId="4" fontId="9" fillId="0" borderId="26" xfId="0" applyNumberFormat="1" applyFont="1" applyBorder="1" applyAlignment="1">
      <alignment horizontal="center" vertical="center"/>
    </xf>
    <xf numFmtId="4" fontId="9" fillId="0" borderId="28" xfId="0" applyNumberFormat="1" applyFont="1" applyBorder="1" applyAlignment="1">
      <alignment horizontal="center" vertical="center"/>
    </xf>
    <xf numFmtId="4" fontId="12" fillId="0" borderId="27" xfId="0" applyNumberFormat="1" applyFont="1" applyBorder="1" applyAlignment="1">
      <alignment horizontal="center" vertical="center"/>
    </xf>
    <xf numFmtId="0" fontId="0" fillId="0" borderId="33" xfId="0" applyBorder="1"/>
    <xf numFmtId="4" fontId="14" fillId="0" borderId="25" xfId="0" applyNumberFormat="1" applyFont="1" applyBorder="1" applyAlignment="1">
      <alignment horizontal="center" vertical="center"/>
    </xf>
    <xf numFmtId="4" fontId="12" fillId="6" borderId="21" xfId="0" applyNumberFormat="1" applyFont="1" applyFill="1" applyBorder="1" applyAlignment="1">
      <alignment horizontal="center" vertical="center"/>
    </xf>
    <xf numFmtId="4" fontId="1" fillId="6" borderId="20" xfId="0" applyNumberFormat="1" applyFont="1" applyFill="1" applyBorder="1" applyAlignment="1">
      <alignment horizontal="center" vertical="center"/>
    </xf>
    <xf numFmtId="4" fontId="14" fillId="6" borderId="3" xfId="0" applyNumberFormat="1" applyFont="1" applyFill="1" applyBorder="1" applyAlignment="1">
      <alignment horizontal="center" vertical="center"/>
    </xf>
    <xf numFmtId="4" fontId="13" fillId="6" borderId="3" xfId="0" applyNumberFormat="1" applyFont="1" applyFill="1" applyBorder="1" applyAlignment="1">
      <alignment horizontal="center" vertical="center"/>
    </xf>
    <xf numFmtId="4" fontId="9" fillId="6" borderId="21" xfId="0" applyNumberFormat="1" applyFont="1" applyFill="1" applyBorder="1" applyAlignment="1">
      <alignment horizontal="center" vertical="center"/>
    </xf>
    <xf numFmtId="4" fontId="12" fillId="6" borderId="20" xfId="0" applyNumberFormat="1" applyFont="1" applyFill="1" applyBorder="1" applyAlignment="1">
      <alignment horizontal="center" vertical="center"/>
    </xf>
    <xf numFmtId="4" fontId="12" fillId="6" borderId="26" xfId="0" applyNumberFormat="1" applyFont="1" applyFill="1" applyBorder="1" applyAlignment="1">
      <alignment horizontal="center" vertical="center"/>
    </xf>
    <xf numFmtId="4" fontId="1" fillId="6" borderId="27" xfId="0" applyNumberFormat="1" applyFont="1" applyFill="1" applyBorder="1" applyAlignment="1">
      <alignment horizontal="center" vertical="center"/>
    </xf>
    <xf numFmtId="4" fontId="14" fillId="6" borderId="25" xfId="0" applyNumberFormat="1" applyFont="1" applyFill="1" applyBorder="1" applyAlignment="1">
      <alignment horizontal="center" vertical="center"/>
    </xf>
    <xf numFmtId="4" fontId="13" fillId="6" borderId="25" xfId="0" applyNumberFormat="1" applyFont="1" applyFill="1" applyBorder="1" applyAlignment="1">
      <alignment horizontal="center" vertical="center"/>
    </xf>
    <xf numFmtId="4" fontId="9" fillId="6" borderId="26" xfId="0" applyNumberFormat="1" applyFont="1" applyFill="1" applyBorder="1" applyAlignment="1">
      <alignment horizontal="center" vertical="center"/>
    </xf>
    <xf numFmtId="4" fontId="9" fillId="6" borderId="28" xfId="0" applyNumberFormat="1" applyFont="1" applyFill="1" applyBorder="1" applyAlignment="1">
      <alignment horizontal="center" vertical="center"/>
    </xf>
    <xf numFmtId="4" fontId="12" fillId="6" borderId="27" xfId="0" applyNumberFormat="1" applyFont="1" applyFill="1" applyBorder="1" applyAlignment="1">
      <alignment horizontal="center" vertical="center"/>
    </xf>
    <xf numFmtId="4" fontId="9" fillId="6" borderId="29" xfId="0" applyNumberFormat="1" applyFont="1" applyFill="1" applyBorder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4" fontId="0" fillId="0" borderId="16" xfId="0" applyNumberForma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</xf>
    <xf numFmtId="0" fontId="0" fillId="3" borderId="25" xfId="0" applyFill="1" applyBorder="1" applyAlignment="1">
      <alignment horizontal="left" vertical="center"/>
    </xf>
    <xf numFmtId="4" fontId="12" fillId="3" borderId="26" xfId="0" applyNumberFormat="1" applyFont="1" applyFill="1" applyBorder="1" applyAlignment="1">
      <alignment horizontal="center" vertical="center"/>
    </xf>
    <xf numFmtId="4" fontId="1" fillId="3" borderId="27" xfId="0" applyNumberFormat="1" applyFont="1" applyFill="1" applyBorder="1" applyAlignment="1">
      <alignment horizontal="center" vertical="center"/>
    </xf>
    <xf numFmtId="4" fontId="14" fillId="3" borderId="25" xfId="0" applyNumberFormat="1" applyFont="1" applyFill="1" applyBorder="1" applyAlignment="1">
      <alignment horizontal="center" vertical="center"/>
    </xf>
    <xf numFmtId="4" fontId="13" fillId="3" borderId="25" xfId="0" applyNumberFormat="1" applyFont="1" applyFill="1" applyBorder="1" applyAlignment="1">
      <alignment horizontal="center" vertical="center"/>
    </xf>
    <xf numFmtId="4" fontId="9" fillId="3" borderId="26" xfId="0" applyNumberFormat="1" applyFont="1" applyFill="1" applyBorder="1" applyAlignment="1">
      <alignment horizontal="center" vertical="center"/>
    </xf>
    <xf numFmtId="4" fontId="9" fillId="3" borderId="28" xfId="0" applyNumberFormat="1" applyFont="1" applyFill="1" applyBorder="1" applyAlignment="1">
      <alignment horizontal="center" vertical="center"/>
    </xf>
    <xf numFmtId="4" fontId="12" fillId="3" borderId="27" xfId="0" applyNumberFormat="1" applyFont="1" applyFill="1" applyBorder="1" applyAlignment="1">
      <alignment horizontal="center" vertical="center"/>
    </xf>
    <xf numFmtId="4" fontId="9" fillId="3" borderId="29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left" vertical="center"/>
    </xf>
    <xf numFmtId="4" fontId="12" fillId="3" borderId="23" xfId="0" applyNumberFormat="1" applyFont="1" applyFill="1" applyBorder="1" applyAlignment="1">
      <alignment horizontal="center" vertical="center"/>
    </xf>
    <xf numFmtId="4" fontId="1" fillId="3" borderId="19" xfId="0" applyNumberFormat="1" applyFont="1" applyFill="1" applyBorder="1" applyAlignment="1">
      <alignment horizontal="center" vertical="center"/>
    </xf>
    <xf numFmtId="4" fontId="14" fillId="3" borderId="16" xfId="0" applyNumberFormat="1" applyFont="1" applyFill="1" applyBorder="1" applyAlignment="1">
      <alignment horizontal="center" vertical="center"/>
    </xf>
    <xf numFmtId="4" fontId="13" fillId="3" borderId="16" xfId="0" applyNumberFormat="1" applyFont="1" applyFill="1" applyBorder="1" applyAlignment="1">
      <alignment horizontal="center" vertical="center"/>
    </xf>
    <xf numFmtId="4" fontId="9" fillId="3" borderId="23" xfId="0" applyNumberFormat="1" applyFont="1" applyFill="1" applyBorder="1" applyAlignment="1">
      <alignment horizontal="center" vertical="center"/>
    </xf>
    <xf numFmtId="4" fontId="12" fillId="3" borderId="19" xfId="0" applyNumberFormat="1" applyFont="1" applyFill="1" applyBorder="1" applyAlignment="1">
      <alignment horizontal="center" vertical="center"/>
    </xf>
    <xf numFmtId="0" fontId="1" fillId="3" borderId="37" xfId="0" quotePrefix="1" applyFont="1" applyFill="1" applyBorder="1" applyAlignment="1" applyProtection="1">
      <alignment horizontal="center" vertical="center"/>
    </xf>
    <xf numFmtId="14" fontId="0" fillId="0" borderId="37" xfId="0" quotePrefix="1" applyNumberFormat="1" applyBorder="1" applyAlignment="1" applyProtection="1">
      <alignment horizontal="center"/>
    </xf>
    <xf numFmtId="0" fontId="0" fillId="0" borderId="37" xfId="0" quotePrefix="1" applyBorder="1" applyAlignment="1" applyProtection="1">
      <alignment horizontal="center"/>
    </xf>
    <xf numFmtId="0" fontId="0" fillId="0" borderId="37" xfId="0" quotePrefix="1" applyBorder="1" applyProtection="1"/>
    <xf numFmtId="4" fontId="0" fillId="0" borderId="37" xfId="0" quotePrefix="1" applyNumberFormat="1" applyBorder="1" applyAlignment="1" applyProtection="1">
      <alignment horizontal="center" vertical="center"/>
    </xf>
    <xf numFmtId="4" fontId="0" fillId="0" borderId="37" xfId="0" applyNumberForma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/>
      <protection locked="0"/>
    </xf>
    <xf numFmtId="0" fontId="0" fillId="0" borderId="37" xfId="0" quotePrefix="1" applyBorder="1" applyAlignment="1" applyProtection="1">
      <alignment horizontal="left" vertical="center"/>
    </xf>
    <xf numFmtId="4" fontId="0" fillId="0" borderId="37" xfId="0" quotePrefix="1" applyNumberFormat="1" applyBorder="1" applyProtection="1"/>
    <xf numFmtId="0" fontId="1" fillId="4" borderId="1" xfId="0" quotePrefix="1" applyFont="1" applyFill="1" applyBorder="1" applyAlignment="1" applyProtection="1">
      <alignment horizontal="center" vertical="center" wrapText="1"/>
    </xf>
    <xf numFmtId="0" fontId="1" fillId="4" borderId="11" xfId="0" quotePrefix="1" applyFont="1" applyFill="1" applyBorder="1" applyAlignment="1" applyProtection="1">
      <alignment horizontal="center" vertical="center" wrapText="1"/>
    </xf>
    <xf numFmtId="0" fontId="4" fillId="3" borderId="9" xfId="0" quotePrefix="1" applyFont="1" applyFill="1" applyBorder="1" applyAlignment="1" applyProtection="1">
      <alignment horizontal="center" vertical="center"/>
    </xf>
    <xf numFmtId="4" fontId="0" fillId="0" borderId="0" xfId="0" applyNumberFormat="1" applyProtection="1">
      <protection locked="0"/>
    </xf>
    <xf numFmtId="14" fontId="0" fillId="3" borderId="37" xfId="0" quotePrefix="1" applyNumberFormat="1" applyFont="1" applyFill="1" applyBorder="1" applyAlignment="1" applyProtection="1">
      <alignment horizontal="center" vertical="center"/>
    </xf>
    <xf numFmtId="4" fontId="0" fillId="3" borderId="2" xfId="0" applyNumberFormat="1" applyFont="1" applyFill="1" applyBorder="1" applyAlignment="1" applyProtection="1">
      <alignment horizontal="center" vertical="center"/>
    </xf>
    <xf numFmtId="4" fontId="0" fillId="5" borderId="2" xfId="0" applyNumberFormat="1" applyFont="1" applyFill="1" applyBorder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8" fillId="0" borderId="43" xfId="0" applyFont="1" applyBorder="1" applyAlignment="1" applyProtection="1">
      <alignment horizontal="left" vertical="center" wrapText="1" indent="1"/>
      <protection locked="0"/>
    </xf>
    <xf numFmtId="0" fontId="17" fillId="0" borderId="0" xfId="0" applyFont="1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1" fillId="3" borderId="15" xfId="0" quotePrefix="1" applyFont="1" applyFill="1" applyBorder="1" applyAlignment="1" applyProtection="1">
      <alignment horizontal="center" vertical="center"/>
      <protection locked="0"/>
    </xf>
    <xf numFmtId="0" fontId="1" fillId="4" borderId="45" xfId="0" quotePrefix="1" applyFont="1" applyFill="1" applyBorder="1" applyAlignment="1" applyProtection="1">
      <alignment horizontal="center" vertical="center"/>
    </xf>
    <xf numFmtId="0" fontId="1" fillId="3" borderId="29" xfId="0" quotePrefix="1" applyFont="1" applyFill="1" applyBorder="1" applyAlignment="1" applyProtection="1">
      <alignment horizontal="center" vertical="center"/>
    </xf>
    <xf numFmtId="0" fontId="0" fillId="0" borderId="46" xfId="0" quotePrefix="1" applyBorder="1" applyAlignment="1" applyProtection="1">
      <alignment horizontal="center"/>
    </xf>
    <xf numFmtId="0" fontId="1" fillId="3" borderId="47" xfId="0" quotePrefix="1" applyFont="1" applyFill="1" applyBorder="1" applyAlignment="1" applyProtection="1">
      <alignment horizontal="center" vertical="center"/>
    </xf>
    <xf numFmtId="4" fontId="0" fillId="0" borderId="46" xfId="0" applyNumberFormat="1" applyBorder="1" applyAlignment="1" applyProtection="1">
      <alignment horizontal="center" vertical="center"/>
    </xf>
    <xf numFmtId="0" fontId="0" fillId="0" borderId="0" xfId="0" applyAlignment="1"/>
    <xf numFmtId="0" fontId="0" fillId="0" borderId="44" xfId="0" applyBorder="1" applyProtection="1">
      <protection locked="0"/>
    </xf>
    <xf numFmtId="0" fontId="1" fillId="4" borderId="48" xfId="0" quotePrefix="1" applyFont="1" applyFill="1" applyBorder="1" applyAlignment="1" applyProtection="1">
      <alignment horizontal="center" vertical="center"/>
    </xf>
    <xf numFmtId="0" fontId="1" fillId="4" borderId="10" xfId="0" quotePrefix="1" applyFont="1" applyFill="1" applyBorder="1" applyAlignment="1" applyProtection="1">
      <alignment horizontal="center" vertical="center" wrapText="1"/>
    </xf>
    <xf numFmtId="0" fontId="0" fillId="0" borderId="40" xfId="0" quotePrefix="1" applyBorder="1" applyAlignment="1" applyProtection="1">
      <alignment horizontal="center"/>
      <protection locked="0"/>
    </xf>
    <xf numFmtId="0" fontId="0" fillId="0" borderId="49" xfId="0" quotePrefix="1" applyBorder="1" applyAlignment="1" applyProtection="1">
      <alignment horizontal="center"/>
      <protection locked="0"/>
    </xf>
    <xf numFmtId="0" fontId="1" fillId="3" borderId="40" xfId="0" quotePrefix="1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/>
    <xf numFmtId="0" fontId="0" fillId="0" borderId="38" xfId="0" applyBorder="1" applyProtection="1">
      <protection locked="0"/>
    </xf>
    <xf numFmtId="0" fontId="0" fillId="0" borderId="20" xfId="0" applyBorder="1" applyProtection="1">
      <protection locked="0"/>
    </xf>
    <xf numFmtId="0" fontId="1" fillId="3" borderId="50" xfId="0" quotePrefix="1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7" borderId="7" xfId="0" applyFill="1" applyBorder="1" applyProtection="1"/>
    <xf numFmtId="0" fontId="0" fillId="1" borderId="0" xfId="0" applyFill="1" applyProtection="1"/>
    <xf numFmtId="0" fontId="0" fillId="7" borderId="4" xfId="0" applyFill="1" applyBorder="1" applyProtection="1"/>
    <xf numFmtId="0" fontId="0" fillId="7" borderId="44" xfId="0" applyFill="1" applyBorder="1" applyProtection="1"/>
    <xf numFmtId="0" fontId="10" fillId="0" borderId="0" xfId="0" applyFont="1" applyAlignment="1" applyProtection="1">
      <alignment horizontal="center" vertical="center"/>
    </xf>
    <xf numFmtId="0" fontId="6" fillId="3" borderId="6" xfId="0" quotePrefix="1" applyFont="1" applyFill="1" applyBorder="1" applyAlignment="1" applyProtection="1">
      <alignment horizontal="center" vertical="center"/>
    </xf>
    <xf numFmtId="0" fontId="6" fillId="3" borderId="5" xfId="0" quotePrefix="1" applyFont="1" applyFill="1" applyBorder="1" applyAlignment="1" applyProtection="1">
      <alignment horizontal="center" vertical="center"/>
    </xf>
    <xf numFmtId="14" fontId="0" fillId="3" borderId="53" xfId="0" quotePrefix="1" applyNumberFormat="1" applyFont="1" applyFill="1" applyBorder="1" applyAlignment="1" applyProtection="1">
      <alignment horizontal="center" vertical="center"/>
    </xf>
    <xf numFmtId="49" fontId="0" fillId="0" borderId="46" xfId="0" applyNumberFormat="1" applyBorder="1" applyAlignment="1" applyProtection="1">
      <alignment horizontal="center" vertical="center"/>
    </xf>
    <xf numFmtId="0" fontId="1" fillId="3" borderId="53" xfId="0" quotePrefix="1" applyFont="1" applyFill="1" applyBorder="1" applyAlignment="1" applyProtection="1">
      <alignment horizontal="center" vertical="center"/>
    </xf>
    <xf numFmtId="14" fontId="0" fillId="0" borderId="46" xfId="0" quotePrefix="1" applyNumberFormat="1" applyBorder="1" applyAlignment="1" applyProtection="1">
      <alignment horizontal="center"/>
    </xf>
    <xf numFmtId="0" fontId="4" fillId="2" borderId="39" xfId="0" quotePrefix="1" applyFont="1" applyFill="1" applyBorder="1" applyAlignment="1" applyProtection="1">
      <alignment horizontal="center" vertical="center"/>
    </xf>
    <xf numFmtId="4" fontId="4" fillId="2" borderId="39" xfId="0" applyNumberFormat="1" applyFont="1" applyFill="1" applyBorder="1" applyAlignment="1" applyProtection="1">
      <alignment horizontal="center" vertical="center"/>
    </xf>
    <xf numFmtId="4" fontId="4" fillId="2" borderId="39" xfId="0" quotePrefix="1" applyNumberFormat="1" applyFont="1" applyFill="1" applyBorder="1" applyAlignment="1" applyProtection="1">
      <alignment horizontal="center" vertical="center"/>
    </xf>
    <xf numFmtId="0" fontId="21" fillId="3" borderId="54" xfId="0" quotePrefix="1" applyFont="1" applyFill="1" applyBorder="1" applyAlignment="1" applyProtection="1">
      <alignment horizontal="centerContinuous" vertical="center"/>
    </xf>
    <xf numFmtId="0" fontId="21" fillId="3" borderId="56" xfId="0" quotePrefix="1" applyFont="1" applyFill="1" applyBorder="1" applyAlignment="1" applyProtection="1">
      <alignment horizontal="centerContinuous" vertical="center"/>
    </xf>
    <xf numFmtId="0" fontId="21" fillId="3" borderId="52" xfId="0" quotePrefix="1" applyFont="1" applyFill="1" applyBorder="1" applyAlignment="1" applyProtection="1">
      <alignment horizontal="centerContinuous" vertical="center"/>
    </xf>
    <xf numFmtId="0" fontId="8" fillId="0" borderId="36" xfId="0" applyFont="1" applyBorder="1" applyAlignment="1" applyProtection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4" fontId="2" fillId="3" borderId="9" xfId="0" applyNumberFormat="1" applyFont="1" applyFill="1" applyBorder="1" applyAlignment="1" applyProtection="1">
      <alignment horizontal="center" vertical="center"/>
    </xf>
    <xf numFmtId="4" fontId="2" fillId="3" borderId="10" xfId="0" applyNumberFormat="1" applyFont="1" applyFill="1" applyBorder="1" applyAlignment="1" applyProtection="1">
      <alignment horizontal="center" vertical="center"/>
    </xf>
    <xf numFmtId="4" fontId="2" fillId="3" borderId="12" xfId="0" applyNumberFormat="1" applyFont="1" applyFill="1" applyBorder="1" applyAlignment="1" applyProtection="1">
      <alignment horizontal="center" vertical="center"/>
    </xf>
    <xf numFmtId="0" fontId="15" fillId="0" borderId="35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/>
    </xf>
    <xf numFmtId="4" fontId="2" fillId="3" borderId="9" xfId="0" quotePrefix="1" applyNumberFormat="1" applyFont="1" applyFill="1" applyBorder="1" applyAlignment="1" applyProtection="1">
      <alignment horizontal="center" vertical="center"/>
    </xf>
    <xf numFmtId="4" fontId="2" fillId="3" borderId="12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Font="1" applyFill="1" applyBorder="1" applyAlignment="1" applyProtection="1">
      <alignment horizontal="center" vertical="center"/>
    </xf>
    <xf numFmtId="0" fontId="6" fillId="3" borderId="5" xfId="0" quotePrefix="1" applyFont="1" applyFill="1" applyBorder="1" applyAlignment="1" applyProtection="1">
      <alignment horizontal="center" vertical="center"/>
    </xf>
    <xf numFmtId="0" fontId="6" fillId="3" borderId="8" xfId="0" quotePrefix="1" applyFont="1" applyFill="1" applyBorder="1" applyAlignment="1" applyProtection="1">
      <alignment horizontal="center" vertical="center"/>
    </xf>
    <xf numFmtId="0" fontId="4" fillId="2" borderId="17" xfId="0" quotePrefix="1" applyFont="1" applyFill="1" applyBorder="1" applyAlignment="1" applyProtection="1">
      <alignment horizontal="center" vertical="center"/>
    </xf>
    <xf numFmtId="0" fontId="4" fillId="2" borderId="36" xfId="0" quotePrefix="1" applyFont="1" applyFill="1" applyBorder="1" applyAlignment="1" applyProtection="1">
      <alignment horizontal="center" vertical="center"/>
    </xf>
    <xf numFmtId="0" fontId="4" fillId="2" borderId="41" xfId="0" quotePrefix="1" applyFont="1" applyFill="1" applyBorder="1" applyAlignment="1" applyProtection="1">
      <alignment horizontal="center" vertical="center"/>
    </xf>
    <xf numFmtId="4" fontId="2" fillId="2" borderId="55" xfId="0" applyNumberFormat="1" applyFont="1" applyFill="1" applyBorder="1" applyAlignment="1" applyProtection="1">
      <alignment horizontal="center" vertical="center"/>
    </xf>
    <xf numFmtId="4" fontId="2" fillId="2" borderId="36" xfId="0" applyNumberFormat="1" applyFont="1" applyFill="1" applyBorder="1" applyAlignment="1" applyProtection="1">
      <alignment horizontal="center" vertical="center"/>
    </xf>
    <xf numFmtId="4" fontId="2" fillId="2" borderId="41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center" vertical="center" wrapText="1"/>
    </xf>
    <xf numFmtId="4" fontId="2" fillId="3" borderId="11" xfId="0" quotePrefix="1" applyNumberFormat="1" applyFont="1" applyFill="1" applyBorder="1" applyAlignment="1" applyProtection="1">
      <alignment horizontal="center" vertical="center"/>
    </xf>
    <xf numFmtId="0" fontId="1" fillId="4" borderId="5" xfId="0" quotePrefix="1" applyFont="1" applyFill="1" applyBorder="1" applyAlignment="1" applyProtection="1">
      <alignment horizontal="center" vertical="center" wrapText="1"/>
    </xf>
    <xf numFmtId="0" fontId="1" fillId="4" borderId="36" xfId="0" quotePrefix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1" fillId="4" borderId="8" xfId="0" quotePrefix="1" applyFont="1" applyFill="1" applyBorder="1" applyAlignment="1" applyProtection="1">
      <alignment horizontal="center" vertical="center" wrapText="1"/>
    </xf>
    <xf numFmtId="0" fontId="1" fillId="4" borderId="41" xfId="0" quotePrefix="1" applyFont="1" applyFill="1" applyBorder="1" applyAlignment="1" applyProtection="1">
      <alignment horizontal="center" vertical="center" wrapText="1"/>
    </xf>
    <xf numFmtId="0" fontId="1" fillId="4" borderId="42" xfId="0" quotePrefix="1" applyFont="1" applyFill="1" applyBorder="1" applyAlignment="1" applyProtection="1">
      <alignment horizontal="center" vertical="center"/>
    </xf>
    <xf numFmtId="0" fontId="1" fillId="4" borderId="39" xfId="0" quotePrefix="1" applyFont="1" applyFill="1" applyBorder="1" applyAlignment="1" applyProtection="1">
      <alignment horizontal="center" vertical="center"/>
    </xf>
    <xf numFmtId="0" fontId="6" fillId="3" borderId="13" xfId="0" quotePrefix="1" applyFont="1" applyFill="1" applyBorder="1" applyAlignment="1" applyProtection="1">
      <alignment horizontal="center" vertical="center"/>
    </xf>
    <xf numFmtId="0" fontId="6" fillId="3" borderId="14" xfId="0" quotePrefix="1" applyFont="1" applyFill="1" applyBorder="1" applyAlignment="1" applyProtection="1">
      <alignment horizontal="center" vertical="center"/>
    </xf>
    <xf numFmtId="0" fontId="6" fillId="3" borderId="15" xfId="0" quotePrefix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22" fillId="3" borderId="3" xfId="0" applyFont="1" applyFill="1" applyBorder="1" applyAlignment="1" applyProtection="1">
      <alignment horizontal="center" vertical="center"/>
    </xf>
    <xf numFmtId="14" fontId="0" fillId="0" borderId="3" xfId="0" applyNumberForma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3" xfId="0" applyBorder="1" applyProtection="1"/>
    <xf numFmtId="4" fontId="0" fillId="0" borderId="3" xfId="0" applyNumberFormat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  <protection locked="0"/>
    </xf>
    <xf numFmtId="0" fontId="0" fillId="7" borderId="0" xfId="0" applyFill="1" applyBorder="1" applyProtection="1"/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Protection="1"/>
    <xf numFmtId="4" fontId="1" fillId="8" borderId="11" xfId="0" quotePrefix="1" applyNumberFormat="1" applyFont="1" applyFill="1" applyBorder="1" applyAlignment="1" applyProtection="1">
      <alignment horizontal="center" vertical="center"/>
    </xf>
    <xf numFmtId="4" fontId="0" fillId="8" borderId="3" xfId="0" applyNumberFormat="1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8" fillId="9" borderId="3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64">
    <dxf>
      <numFmt numFmtId="4" formatCode="#,##0.00"/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border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 style="thin">
          <color auto="1"/>
        </top>
        <bottom/>
        <vertical/>
        <horizontal/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FF0000"/>
      </font>
    </dxf>
    <dxf>
      <border>
        <bottom style="thin">
          <color auto="1"/>
        </bottom>
        <vertical/>
        <horizontal/>
      </border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border>
        <bottom style="thin">
          <color auto="1"/>
        </bottom>
      </border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ill>
        <patternFill patternType="lightUp"/>
      </fill>
    </dxf>
    <dxf>
      <font>
        <b/>
        <i val="0"/>
      </font>
      <fill>
        <patternFill patternType="gray125">
          <fgColor rgb="FFFF0000"/>
        </patternFill>
      </fill>
    </dxf>
    <dxf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gray0625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rgb="FFFF0000"/>
        </bottom>
        <vertical/>
        <horizontal/>
      </border>
      <protection locked="1" hidden="0"/>
    </dxf>
  </dxfs>
  <tableStyles count="0" defaultTableStyle="TableStyleMedium2" defaultPivotStyle="PivotStyleLight16"/>
  <colors>
    <mruColors>
      <color rgb="FFFFFF00"/>
      <color rgb="FFFFCC99"/>
      <color rgb="FFFFCCCC"/>
      <color rgb="FFFF9999"/>
      <color rgb="FFFFCC66"/>
      <color rgb="FF00FF00"/>
      <color rgb="FF66FF99"/>
      <color rgb="FF66FF33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914400</xdr:colOff>
          <xdr:row>1</xdr:row>
          <xdr:rowOff>106680</xdr:rowOff>
        </xdr:to>
        <xdr:sp macro="" textlink="">
          <xdr:nvSpPr>
            <xdr:cNvPr id="3077" name="CommandButton1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BUDGET%20CRECHES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60680002-P.ENTRETIE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SION/2018/60680003-P.CHAN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BUDGET"/>
      <sheetName val="SYNTHESE"/>
      <sheetName val="TARTINE"/>
      <sheetName val="LIBELLULES"/>
      <sheetName val="NECTARINES"/>
      <sheetName val="GRIOTTES"/>
      <sheetName val="MILLE ROSES"/>
      <sheetName val="CIGALONS"/>
      <sheetName val="GARRIGUETTES"/>
      <sheetName val="MIRABELLES"/>
      <sheetName val="REINETTES"/>
      <sheetName val="BUDGET CRECHES "/>
    </sheetNames>
    <definedNames>
      <definedName name="TAR_ALIMENTATION_3" refersTo="='MATRICE'!$AB$21" sheetId="0"/>
      <definedName name="TAR_ANIMATION_3" refersTo="='MATRICE'!$AB$22" sheetId="0"/>
      <definedName name="TAR_AUTRE_FOURNITURES_3" refersTo="='MATRICE'!$AB$17" sheetId="0"/>
      <definedName name="TAR_BUDGET_ALIM" refersTo="='BUDGET'!$F$15" sheetId="1"/>
      <definedName name="TAR_BUDGET_ANIM" refersTo="='BUDGET'!$F$16" sheetId="1"/>
      <definedName name="TAR_BUDGET_AUTRE_F" refersTo="='BUDGET'!$F$11" sheetId="1"/>
      <definedName name="TAR_BUDGET_COUCHES" refersTo="='BUDGET'!$F$14" sheetId="1"/>
      <definedName name="TAR_BUDGET_ENT_REP" refersTo="='BUDGET'!$F$17" sheetId="1"/>
      <definedName name="TAR_BUDGET_F_BUREAU" refersTo="='BUDGET'!$F$8" sheetId="1"/>
      <definedName name="TAR_BUDGET_HONORAIRES" refersTo="='BUDGET'!$F$22" sheetId="1"/>
      <definedName name="TAR_BUDGET_LINGES" refersTo="='BUDGET'!$F$9" sheetId="1"/>
      <definedName name="TAR_BUDGET_MISSIONS" refersTo="='BUDGET'!$F$25" sheetId="1"/>
      <definedName name="TAR_BUDGET_P_ENTRETIEN" refersTo="='BUDGET'!$F$13" sheetId="1"/>
      <definedName name="TAR_BUDGET_PHARMACIE" refersTo="='BUDGET'!$F$12" sheetId="1"/>
      <definedName name="TAR_COLLOQUES_3" refersTo="='MATRICE'!$AB$44" sheetId="0"/>
      <definedName name="TAR_CONTENTIEUX_3" refersTo="='MATRICE'!$AB$51" sheetId="0"/>
      <definedName name="TAR_COUCHES_3" refersTo="='MATRICE'!$AB$20" sheetId="0"/>
      <definedName name="TAR_DEPLACEMENT_RECEPTION_3" refersTo="='MATRICE'!$AB$55" sheetId="0"/>
      <definedName name="TAR_DOCUMENTATION_3" refersTo="='MATRICE'!$AB$43" sheetId="0"/>
      <definedName name="TAR_EAU_ELEC_3" refersTo="='MATRICE'!$AB$5" sheetId="0"/>
      <definedName name="TAR_ENTRETIEN_REPARATION_3" refersTo="='MATRICE'!$AB$23" sheetId="0"/>
      <definedName name="TAR_FOURNITURE_DE_BUREAU_3" refersTo="='MATRICE'!$AB$13" sheetId="0"/>
      <definedName name="TAR_FOURNITURE_EDUCATIVE_3" refersTo="='MATRICE'!$AB$6" sheetId="0"/>
      <definedName name="TAR_FRAIS_POSTAUX_TELECOM_3" refersTo="='MATRICE'!$AB$59" sheetId="0"/>
      <definedName name="TAR_FRAIS_PUBLICATION_3" refersTo="='MATRICE'!$AB$52" sheetId="0"/>
      <definedName name="TAR_HONORAIRES_3" refersTo="='MATRICE'!$AB$50" sheetId="0"/>
      <definedName name="TAR_INTERIM_3" refersTo="='MATRICE'!$AB$45" sheetId="0"/>
      <definedName name="TAR_LINGES_3" refersTo="='MATRICE'!$AB$14" sheetId="0"/>
      <definedName name="TAR_MAINTENANCE_3" refersTo="='MATRICE'!$AB$42" sheetId="0"/>
      <definedName name="TAR_PETIT_EQUIPEMENT_3" refersTo="='MATRICE'!$AB$12" sheetId="0"/>
      <definedName name="TAR_PHARMACIE_3" refersTo="='MATRICE'!$AB$18" sheetId="0"/>
      <definedName name="TAR_PRODUITS_ENTRETIEN_3" refersTo="='MATRICE'!$AB$19" sheetId="0"/>
      <definedName name="TAR_VET_3" refersTo="='MATRICE'!$AB$15" sheetId="0"/>
    </definedNames>
    <sheetDataSet>
      <sheetData sheetId="0">
        <row r="5">
          <cell r="E5">
            <v>5599.41</v>
          </cell>
          <cell r="AB5">
            <v>0</v>
          </cell>
        </row>
        <row r="6">
          <cell r="AB6"/>
        </row>
        <row r="12">
          <cell r="F12">
            <v>2397.84</v>
          </cell>
          <cell r="AB12">
            <v>0</v>
          </cell>
        </row>
        <row r="13">
          <cell r="F13">
            <v>889.81</v>
          </cell>
          <cell r="AB13"/>
        </row>
        <row r="14">
          <cell r="F14">
            <v>1382.18</v>
          </cell>
          <cell r="AB14"/>
        </row>
        <row r="15">
          <cell r="F15">
            <v>209.28</v>
          </cell>
          <cell r="AB15"/>
        </row>
        <row r="17">
          <cell r="F17">
            <v>113.21</v>
          </cell>
          <cell r="AB17"/>
        </row>
        <row r="18">
          <cell r="AB18"/>
        </row>
        <row r="19">
          <cell r="AB19"/>
        </row>
        <row r="20">
          <cell r="AB20"/>
        </row>
        <row r="21">
          <cell r="AB21"/>
        </row>
        <row r="22">
          <cell r="F22">
            <v>5053.51</v>
          </cell>
          <cell r="AB22"/>
        </row>
        <row r="23">
          <cell r="AB23"/>
        </row>
        <row r="42">
          <cell r="AB42">
            <v>0</v>
          </cell>
        </row>
        <row r="43">
          <cell r="AB43"/>
        </row>
        <row r="44">
          <cell r="AB44"/>
        </row>
        <row r="45">
          <cell r="AB45"/>
        </row>
        <row r="50">
          <cell r="AB50">
            <v>0</v>
          </cell>
        </row>
        <row r="51">
          <cell r="AB51"/>
        </row>
        <row r="52">
          <cell r="AB52"/>
        </row>
        <row r="55">
          <cell r="AB55">
            <v>0</v>
          </cell>
        </row>
        <row r="59">
          <cell r="AB59">
            <v>0</v>
          </cell>
        </row>
      </sheetData>
      <sheetData sheetId="1">
        <row r="5">
          <cell r="F5">
            <v>7800</v>
          </cell>
        </row>
        <row r="8">
          <cell r="F8">
            <v>1000</v>
          </cell>
        </row>
        <row r="9">
          <cell r="F9">
            <v>1190</v>
          </cell>
        </row>
        <row r="11">
          <cell r="F11">
            <v>300</v>
          </cell>
        </row>
        <row r="12">
          <cell r="F12">
            <v>400</v>
          </cell>
        </row>
        <row r="13">
          <cell r="F13">
            <v>2300</v>
          </cell>
        </row>
        <row r="14">
          <cell r="F14">
            <v>3000</v>
          </cell>
        </row>
        <row r="15">
          <cell r="F15">
            <v>14000</v>
          </cell>
        </row>
        <row r="16">
          <cell r="F16">
            <v>4900</v>
          </cell>
        </row>
        <row r="17">
          <cell r="F17">
            <v>5000</v>
          </cell>
        </row>
        <row r="22">
          <cell r="F22">
            <v>3960</v>
          </cell>
        </row>
        <row r="25">
          <cell r="F25">
            <v>400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"/>
      <sheetName val="SUIVI"/>
    </sheetNames>
    <definedNames>
      <definedName name="TAR_STOCK_ENTRETIEN" refersTo="='CHARGE '!$O$31" sheetId="4"/>
    </definedNames>
    <sheetDataSet>
      <sheetData sheetId="0"/>
      <sheetData sheetId="1"/>
      <sheetData sheetId="2"/>
      <sheetData sheetId="3"/>
      <sheetData sheetId="4">
        <row r="9">
          <cell r="N9">
            <v>1953</v>
          </cell>
        </row>
        <row r="31">
          <cell r="O31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U 1"/>
      <sheetName val="SITU 2"/>
      <sheetName val="BILAN"/>
      <sheetName val="FEUILLE DE TRAV "/>
      <sheetName val="CHARGE "/>
      <sheetName val="synthese"/>
      <sheetName val="synthese STOCK"/>
      <sheetName val="2017"/>
      <sheetName val="2016"/>
      <sheetName val="2015"/>
      <sheetName val="2014"/>
      <sheetName val="ETUDE 2"/>
      <sheetName val="SUIVI"/>
    </sheetNames>
    <definedNames>
      <definedName name="TAR_STOCK_CHANGES" refersTo="='CHARGE '!$O$29" sheetId="4"/>
    </definedNames>
    <sheetDataSet>
      <sheetData sheetId="0"/>
      <sheetData sheetId="1"/>
      <sheetData sheetId="2"/>
      <sheetData sheetId="3"/>
      <sheetData sheetId="4">
        <row r="8">
          <cell r="N8">
            <v>563</v>
          </cell>
        </row>
        <row r="29">
          <cell r="O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17.466126620369" createdVersion="6" refreshedVersion="6" minRefreshableVersion="3" recordCount="4" xr:uid="{A3E35068-8431-47C9-AAB1-9369D5B55D5B}">
  <cacheSource type="worksheet">
    <worksheetSource name="Tableau1"/>
  </cacheSource>
  <cacheFields count="16">
    <cacheField name="NATURE" numFmtId="0">
      <sharedItems/>
    </cacheField>
    <cacheField name="DATE" numFmtId="0">
      <sharedItems containsNonDate="0" containsDate="1" containsString="0" containsBlank="1" minDate="2018-07-15T00:00:00" maxDate="2018-08-21T00:00:00" count="4">
        <m/>
        <d v="2018-07-15T00:00:00"/>
        <d v="2018-07-18T00:00:00"/>
        <d v="2018-08-20T00:00:00"/>
      </sharedItems>
      <fieldGroup par="15" base="1">
        <rangePr groupBy="days" startDate="2018-07-15T00:00:00" endDate="2018-08-2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8/2018"/>
        </groupItems>
      </fieldGroup>
    </cacheField>
    <cacheField name="J" numFmtId="0">
      <sharedItems containsNonDate="0" containsString="0" containsBlank="1"/>
    </cacheField>
    <cacheField name="LEBELLE DE L'ECRITURE" numFmtId="0">
      <sharedItems containsNonDate="0" containsString="0" containsBlank="1" count="1">
        <m/>
      </sharedItems>
    </cacheField>
    <cacheField name="DEBIT" numFmtId="4">
      <sharedItems containsString="0" containsBlank="1" containsNumber="1" containsInteger="1" minValue="45" maxValue="150"/>
    </cacheField>
    <cacheField name="CREDIT" numFmtId="4">
      <sharedItems containsString="0" containsBlank="1" containsNumber="1" containsInteger="1" minValue="500" maxValue="2500"/>
    </cacheField>
    <cacheField name="Bilan" numFmtId="4">
      <sharedItems containsSemiMixedTypes="0" containsString="0" containsNumber="1" containsInteger="1" minValue="-150" maxValue="2500"/>
    </cacheField>
    <cacheField name="N° PIECE" numFmtId="0">
      <sharedItems containsNonDate="0" containsString="0" containsBlank="1"/>
    </cacheField>
    <cacheField name="COMMENTAIRE" numFmtId="0">
      <sharedItems containsNonDate="0" containsString="0" containsBlank="1"/>
    </cacheField>
    <cacheField name="Colonne1" numFmtId="0">
      <sharedItems containsNonDate="0" containsString="0" containsBlank="1"/>
    </cacheField>
    <cacheField name="FOURNISSEURS" numFmtId="0">
      <sharedItems containsNonDate="0" containsString="0" containsBlank="1"/>
    </cacheField>
    <cacheField name="MONTANT" numFmtId="4">
      <sharedItems containsNonDate="0" containsString="0" containsBlank="1"/>
    </cacheField>
    <cacheField name="FACTURE RECUE" numFmtId="0">
      <sharedItems containsNonDate="0" containsString="0" containsBlank="1"/>
    </cacheField>
    <cacheField name="RECUE AU SIEGE" numFmtId="0">
      <sharedItems containsBlank="1"/>
    </cacheField>
    <cacheField name="Colonne2" numFmtId="0">
      <sharedItems containsNonDate="0" containsString="0" containsBlank="1"/>
    </cacheField>
    <cacheField name="Mois" numFmtId="0" databaseField="0">
      <fieldGroup base="1">
        <rangePr groupBy="months" startDate="2018-07-15T00:00:00" endDate="2018-08-21T00:00:00"/>
        <groupItems count="14">
          <s v="&lt;15/07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BUDGET"/>
    <x v="0"/>
    <m/>
    <x v="0"/>
    <m/>
    <n v="2500"/>
    <n v="2500"/>
    <m/>
    <m/>
    <m/>
    <m/>
    <m/>
    <m/>
    <s v=""/>
    <m/>
  </r>
  <r>
    <s v="livres"/>
    <x v="1"/>
    <m/>
    <x v="0"/>
    <n v="150"/>
    <m/>
    <n v="-150"/>
    <m/>
    <m/>
    <m/>
    <m/>
    <m/>
    <m/>
    <s v=""/>
    <m/>
  </r>
  <r>
    <s v="crayons"/>
    <x v="2"/>
    <m/>
    <x v="0"/>
    <n v="45"/>
    <m/>
    <n v="-45"/>
    <m/>
    <m/>
    <m/>
    <m/>
    <m/>
    <m/>
    <m/>
    <m/>
  </r>
  <r>
    <s v="subvention"/>
    <x v="3"/>
    <m/>
    <x v="0"/>
    <m/>
    <n v="500"/>
    <n v="50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48D9DB-F682-4D03-AB7C-359E96BB8691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9" firstHeaderRow="1" firstDataRow="2" firstDataCol="1"/>
  <pivotFields count="16">
    <pivotField showAll="0"/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>
      <items count="2">
        <item x="0"/>
        <item t="default"/>
      </items>
    </pivotField>
    <pivotField showAll="0"/>
    <pivotField showAll="0"/>
    <pivotField dataField="1" numFmtId="4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97"/>
    </i>
    <i>
      <x v="200"/>
    </i>
    <i>
      <x v="233"/>
    </i>
    <i t="grand">
      <x/>
    </i>
  </rowItems>
  <colFields count="1">
    <field x="15"/>
  </colFields>
  <colItems count="4">
    <i>
      <x/>
    </i>
    <i>
      <x v="7"/>
    </i>
    <i>
      <x v="8"/>
    </i>
    <i t="grand">
      <x/>
    </i>
  </colItems>
  <dataFields count="1">
    <dataField name="Somme de Bilan" fld="6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O7" totalsRowShown="0">
  <autoFilter ref="A3:O7" xr:uid="{00000000-0009-0000-0100-000001000000}"/>
  <tableColumns count="15">
    <tableColumn id="1" xr3:uid="{00000000-0010-0000-0000-000001000000}" name="NATURE" dataDxfId="263"/>
    <tableColumn id="2" xr3:uid="{00000000-0010-0000-0000-000002000000}" name="DATE" dataDxfId="262"/>
    <tableColumn id="3" xr3:uid="{00000000-0010-0000-0000-000003000000}" name="J" dataDxfId="261"/>
    <tableColumn id="4" xr3:uid="{00000000-0010-0000-0000-000004000000}" name="LEBELLE DE L'ECRITURE" dataDxfId="260"/>
    <tableColumn id="5" xr3:uid="{00000000-0010-0000-0000-000005000000}" name="DEBIT" dataDxfId="5"/>
    <tableColumn id="6" xr3:uid="{00000000-0010-0000-0000-000006000000}" name="CREDIT" dataDxfId="1"/>
    <tableColumn id="7" xr3:uid="{1930D922-41E3-4FC5-ABAA-966938C216C6}" name="Bilan" dataDxfId="0">
      <calculatedColumnFormula>Tableau1[[#This Row],[CREDIT]]-Tableau1[[#This Row],[DEBIT]]</calculatedColumnFormula>
    </tableColumn>
    <tableColumn id="8" xr3:uid="{00000000-0010-0000-0000-000008000000}" name="N° PIECE" dataDxfId="259"/>
    <tableColumn id="9" xr3:uid="{00000000-0010-0000-0000-000009000000}" name="COMMENTAIRE" dataDxfId="258"/>
    <tableColumn id="10" xr3:uid="{00000000-0010-0000-0000-00000A000000}" name="Colonne1" dataDxfId="257"/>
    <tableColumn id="11" xr3:uid="{00000000-0010-0000-0000-00000B000000}" name="FOURNISSEURS" dataDxfId="256"/>
    <tableColumn id="12" xr3:uid="{00000000-0010-0000-0000-00000C000000}" name="MONTANT" dataDxfId="255"/>
    <tableColumn id="13" xr3:uid="{00000000-0010-0000-0000-00000D000000}" name="FACTURE RECUE" dataDxfId="254"/>
    <tableColumn id="14" xr3:uid="{00000000-0010-0000-0000-00000E000000}" name="RECUE AU SIEGE" dataDxfId="253"/>
    <tableColumn id="15" xr3:uid="{00000000-0010-0000-0000-00000F000000}" name="Colonne2" dataDxfId="2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6"/>
  <sheetViews>
    <sheetView workbookViewId="0">
      <selection activeCell="C11" sqref="C11"/>
    </sheetView>
  </sheetViews>
  <sheetFormatPr baseColWidth="10" defaultRowHeight="14.4" x14ac:dyDescent="0.3"/>
  <cols>
    <col min="1" max="1" width="34.33203125" customWidth="1"/>
    <col min="2" max="2" width="9.5546875" customWidth="1"/>
    <col min="6" max="6" width="14.33203125" customWidth="1"/>
    <col min="10" max="10" width="14.109375" customWidth="1"/>
    <col min="14" max="14" width="14" customWidth="1"/>
    <col min="15" max="15" width="10.109375" customWidth="1"/>
    <col min="19" max="19" width="0" hidden="1" customWidth="1"/>
  </cols>
  <sheetData>
    <row r="1" spans="1:19" ht="15" thickBot="1" x14ac:dyDescent="0.35"/>
    <row r="2" spans="1:19" ht="19.2" thickTop="1" thickBot="1" x14ac:dyDescent="0.35">
      <c r="B2" s="30"/>
      <c r="C2" s="143" t="s">
        <v>53</v>
      </c>
      <c r="D2" s="144"/>
      <c r="E2" s="144"/>
      <c r="F2" s="145"/>
      <c r="G2" s="143" t="s">
        <v>54</v>
      </c>
      <c r="H2" s="144"/>
      <c r="I2" s="144"/>
      <c r="J2" s="145"/>
      <c r="K2" s="143" t="s">
        <v>55</v>
      </c>
      <c r="L2" s="144"/>
      <c r="M2" s="144"/>
      <c r="N2" s="145"/>
    </row>
    <row r="3" spans="1:19" ht="15" thickTop="1" x14ac:dyDescent="0.3">
      <c r="A3" s="146" t="s">
        <v>52</v>
      </c>
      <c r="B3" s="148" t="s">
        <v>51</v>
      </c>
      <c r="C3" s="135" t="s">
        <v>31</v>
      </c>
      <c r="D3" s="137" t="s">
        <v>32</v>
      </c>
      <c r="E3" s="139" t="s">
        <v>33</v>
      </c>
      <c r="F3" s="141" t="s">
        <v>34</v>
      </c>
      <c r="G3" s="135" t="s">
        <v>35</v>
      </c>
      <c r="H3" s="137" t="s">
        <v>32</v>
      </c>
      <c r="I3" s="139" t="s">
        <v>33</v>
      </c>
      <c r="J3" s="141" t="s">
        <v>34</v>
      </c>
      <c r="K3" s="135" t="s">
        <v>36</v>
      </c>
      <c r="L3" s="137" t="s">
        <v>32</v>
      </c>
      <c r="M3" s="139" t="s">
        <v>33</v>
      </c>
      <c r="N3" s="141" t="s">
        <v>34</v>
      </c>
      <c r="O3" s="133" t="s">
        <v>37</v>
      </c>
      <c r="P3" s="23"/>
      <c r="Q3" s="23"/>
      <c r="S3" t="s">
        <v>38</v>
      </c>
    </row>
    <row r="4" spans="1:19" x14ac:dyDescent="0.3">
      <c r="A4" s="147"/>
      <c r="B4" s="149"/>
      <c r="C4" s="136"/>
      <c r="D4" s="138"/>
      <c r="E4" s="140"/>
      <c r="F4" s="142"/>
      <c r="G4" s="136"/>
      <c r="H4" s="138"/>
      <c r="I4" s="140"/>
      <c r="J4" s="142"/>
      <c r="K4" s="136"/>
      <c r="L4" s="138"/>
      <c r="M4" s="140"/>
      <c r="N4" s="142"/>
      <c r="O4" s="134"/>
    </row>
    <row r="5" spans="1:19" ht="18" customHeight="1" x14ac:dyDescent="0.3">
      <c r="A5" s="46" t="s">
        <v>39</v>
      </c>
      <c r="B5" s="32"/>
      <c r="C5" s="33"/>
      <c r="D5" s="34"/>
      <c r="E5" s="35">
        <f>IF(D5&gt;C5,0,C5-D5)</f>
        <v>0</v>
      </c>
      <c r="F5" s="36" t="str">
        <f>IF(D5&gt;C5,D5-C5,"")</f>
        <v/>
      </c>
      <c r="G5" s="33"/>
      <c r="H5" s="34"/>
      <c r="I5" s="35" t="str">
        <f>IF(H5="","",IF(H5&gt;G5,0,G5-H5))</f>
        <v/>
      </c>
      <c r="J5" s="36" t="str">
        <f>IF(H5="","",IF(H5&gt;G5,H5-G5,""))</f>
        <v/>
      </c>
      <c r="K5" s="33"/>
      <c r="L5" s="34" t="str">
        <f>IF($Q$3="X",[1]MATRICE!TAR_EAU_ELEC_3,"")</f>
        <v/>
      </c>
      <c r="M5" s="35" t="str">
        <f>IF(L5="","",IF(L5&gt;K5,0,K5-L5))</f>
        <v/>
      </c>
      <c r="N5" s="36" t="str">
        <f>IF(L5="","",IF(L5&gt;K5,L5-K5,""))</f>
        <v/>
      </c>
      <c r="O5" s="37"/>
    </row>
    <row r="6" spans="1:19" ht="18" customHeight="1" x14ac:dyDescent="0.3">
      <c r="A6" s="47" t="s">
        <v>1</v>
      </c>
      <c r="B6" s="24"/>
      <c r="C6" s="25"/>
      <c r="D6" s="31"/>
      <c r="E6" s="26">
        <f t="shared" ref="E6:E26" si="0">IF(D6&gt;C6,0,C6-D6)</f>
        <v>0</v>
      </c>
      <c r="F6" s="27" t="str">
        <f t="shared" ref="F6:F26" si="1">IF(D6&gt;C6,D6-C6,"")</f>
        <v/>
      </c>
      <c r="G6" s="25"/>
      <c r="H6" s="31"/>
      <c r="I6" s="26" t="str">
        <f t="shared" ref="I6:I26" si="2">IF(H6="","",IF(H6&gt;G6,0,G6-H6))</f>
        <v/>
      </c>
      <c r="J6" s="28" t="str">
        <f t="shared" ref="J6:J26" si="3">IF(H6="","",IF(H6&gt;G6,H6-G6,""))</f>
        <v/>
      </c>
      <c r="K6" s="25"/>
      <c r="L6" s="31" t="str">
        <f>IF($Q$3="X",[1]MATRICE!TAR_FOURNITURE_EDUCATIVE_3,"")</f>
        <v/>
      </c>
      <c r="M6" s="26" t="str">
        <f t="shared" ref="M6:M26" si="4">IF(L6="","",IF(L6&gt;K6,0,K6-L6))</f>
        <v/>
      </c>
      <c r="N6" s="27" t="str">
        <f t="shared" ref="N6:N26" si="5">IF(L6="","",IF(L6&gt;K6,L6-K6,""))</f>
        <v/>
      </c>
      <c r="O6" s="29"/>
    </row>
    <row r="7" spans="1:19" ht="18" customHeight="1" x14ac:dyDescent="0.3">
      <c r="A7" s="48" t="s">
        <v>5</v>
      </c>
      <c r="B7" s="38"/>
      <c r="C7" s="39"/>
      <c r="D7" s="40"/>
      <c r="E7" s="41">
        <f t="shared" si="0"/>
        <v>0</v>
      </c>
      <c r="F7" s="42" t="str">
        <f t="shared" si="1"/>
        <v/>
      </c>
      <c r="G7" s="39"/>
      <c r="H7" s="40"/>
      <c r="I7" s="41" t="str">
        <f t="shared" si="2"/>
        <v/>
      </c>
      <c r="J7" s="43" t="str">
        <f t="shared" si="3"/>
        <v/>
      </c>
      <c r="K7" s="39"/>
      <c r="L7" s="40" t="str">
        <f>IF($Q$3="X",[1]MATRICE!TAR_PETIT_EQUIPEMENT_3,"")</f>
        <v/>
      </c>
      <c r="M7" s="41" t="str">
        <f t="shared" si="4"/>
        <v/>
      </c>
      <c r="N7" s="42" t="str">
        <f t="shared" si="5"/>
        <v/>
      </c>
      <c r="O7" s="44"/>
    </row>
    <row r="8" spans="1:19" ht="18" customHeight="1" x14ac:dyDescent="0.3">
      <c r="A8" s="47" t="s">
        <v>6</v>
      </c>
      <c r="B8" s="24"/>
      <c r="C8" s="25"/>
      <c r="D8" s="31"/>
      <c r="E8" s="26">
        <f t="shared" si="0"/>
        <v>0</v>
      </c>
      <c r="F8" s="27" t="str">
        <f t="shared" si="1"/>
        <v/>
      </c>
      <c r="G8" s="25"/>
      <c r="H8" s="31"/>
      <c r="I8" s="26" t="str">
        <f t="shared" si="2"/>
        <v/>
      </c>
      <c r="J8" s="28" t="str">
        <f t="shared" si="3"/>
        <v/>
      </c>
      <c r="K8" s="25"/>
      <c r="L8" s="31" t="str">
        <f>IF($Q$3="X",[1]MATRICE!TAR_FOURNITURE_DE_BUREAU_3,"")</f>
        <v/>
      </c>
      <c r="M8" s="26" t="str">
        <f t="shared" si="4"/>
        <v/>
      </c>
      <c r="N8" s="27" t="str">
        <f t="shared" si="5"/>
        <v/>
      </c>
      <c r="O8" s="29"/>
    </row>
    <row r="9" spans="1:19" ht="18" customHeight="1" x14ac:dyDescent="0.3">
      <c r="A9" s="48" t="s">
        <v>65</v>
      </c>
      <c r="B9" s="38"/>
      <c r="C9" s="39"/>
      <c r="D9" s="40"/>
      <c r="E9" s="41">
        <f t="shared" si="0"/>
        <v>0</v>
      </c>
      <c r="F9" s="42" t="str">
        <f t="shared" si="1"/>
        <v/>
      </c>
      <c r="G9" s="39"/>
      <c r="H9" s="40"/>
      <c r="I9" s="41" t="str">
        <f t="shared" si="2"/>
        <v/>
      </c>
      <c r="J9" s="43" t="str">
        <f t="shared" si="3"/>
        <v/>
      </c>
      <c r="K9" s="39"/>
      <c r="L9" s="40" t="str">
        <f>IF($Q$3="X",[1]MATRICE!TAR_LINGES_3,"")</f>
        <v/>
      </c>
      <c r="M9" s="41" t="str">
        <f t="shared" si="4"/>
        <v/>
      </c>
      <c r="N9" s="42" t="str">
        <f t="shared" si="5"/>
        <v/>
      </c>
      <c r="O9" s="44"/>
    </row>
    <row r="10" spans="1:19" ht="18" customHeight="1" x14ac:dyDescent="0.3">
      <c r="A10" s="59" t="s">
        <v>64</v>
      </c>
      <c r="B10" s="60"/>
      <c r="C10" s="61"/>
      <c r="D10" s="62"/>
      <c r="E10" s="63">
        <f t="shared" ref="E10" si="6">IF(D10&gt;C10,0,C10-D10)</f>
        <v>0</v>
      </c>
      <c r="F10" s="64" t="str">
        <f t="shared" ref="F10" si="7">IF(D10&gt;C10,D10-C10,"")</f>
        <v/>
      </c>
      <c r="G10" s="61"/>
      <c r="H10" s="62"/>
      <c r="I10" s="63" t="str">
        <f t="shared" ref="I10" si="8">IF(H10="","",IF(H10&gt;G10,0,G10-H10))</f>
        <v/>
      </c>
      <c r="J10" s="65" t="str">
        <f t="shared" ref="J10" si="9">IF(H10="","",IF(H10&gt;G10,H10-G10,""))</f>
        <v/>
      </c>
      <c r="K10" s="61"/>
      <c r="L10" s="62" t="str">
        <f>IF($Q$3="X",[1]MATRICE!TAR_VET_3,"")</f>
        <v/>
      </c>
      <c r="M10" s="63" t="str">
        <f t="shared" ref="M10" si="10">IF(L10="","",IF(L10&gt;K10,0,K10-L10))</f>
        <v/>
      </c>
      <c r="N10" s="64" t="str">
        <f t="shared" ref="N10" si="11">IF(L10="","",IF(L10&gt;K10,L10-K10,""))</f>
        <v/>
      </c>
      <c r="O10" s="66"/>
    </row>
    <row r="11" spans="1:19" ht="18" customHeight="1" x14ac:dyDescent="0.3">
      <c r="A11" s="48" t="s">
        <v>40</v>
      </c>
      <c r="B11" s="38"/>
      <c r="C11" s="39"/>
      <c r="D11" s="40"/>
      <c r="E11" s="41">
        <f t="shared" si="0"/>
        <v>0</v>
      </c>
      <c r="F11" s="42" t="str">
        <f t="shared" si="1"/>
        <v/>
      </c>
      <c r="G11" s="39"/>
      <c r="H11" s="40"/>
      <c r="I11" s="41" t="str">
        <f t="shared" si="2"/>
        <v/>
      </c>
      <c r="J11" s="42" t="str">
        <f t="shared" si="3"/>
        <v/>
      </c>
      <c r="K11" s="39"/>
      <c r="L11" s="40" t="str">
        <f>IF($Q$3="X",[1]MATRICE!TAR_AUTRE_FOURNITURES_3,"")</f>
        <v/>
      </c>
      <c r="M11" s="41" t="str">
        <f t="shared" si="4"/>
        <v/>
      </c>
      <c r="N11" s="42" t="str">
        <f t="shared" si="5"/>
        <v/>
      </c>
      <c r="O11" s="44"/>
    </row>
    <row r="12" spans="1:19" ht="18" customHeight="1" x14ac:dyDescent="0.3">
      <c r="A12" s="59" t="s">
        <v>7</v>
      </c>
      <c r="B12" s="60"/>
      <c r="C12" s="61"/>
      <c r="D12" s="62"/>
      <c r="E12" s="63">
        <f t="shared" si="0"/>
        <v>0</v>
      </c>
      <c r="F12" s="64" t="str">
        <f t="shared" si="1"/>
        <v/>
      </c>
      <c r="G12" s="61"/>
      <c r="H12" s="62"/>
      <c r="I12" s="63" t="str">
        <f t="shared" si="2"/>
        <v/>
      </c>
      <c r="J12" s="67" t="str">
        <f t="shared" si="3"/>
        <v/>
      </c>
      <c r="K12" s="61"/>
      <c r="L12" s="62" t="str">
        <f>IF($Q$3="X",[1]MATRICE!TAR_PHARMACIE_3,"")</f>
        <v/>
      </c>
      <c r="M12" s="63" t="str">
        <f t="shared" si="4"/>
        <v/>
      </c>
      <c r="N12" s="64" t="str">
        <f t="shared" si="5"/>
        <v/>
      </c>
      <c r="O12" s="66"/>
    </row>
    <row r="13" spans="1:19" ht="18" customHeight="1" x14ac:dyDescent="0.3">
      <c r="A13" s="48" t="s">
        <v>41</v>
      </c>
      <c r="B13" s="38"/>
      <c r="C13" s="39"/>
      <c r="D13" s="40"/>
      <c r="E13" s="41">
        <f t="shared" si="0"/>
        <v>0</v>
      </c>
      <c r="F13" s="42" t="str">
        <f t="shared" si="1"/>
        <v/>
      </c>
      <c r="G13" s="39"/>
      <c r="H13" s="40"/>
      <c r="I13" s="41" t="str">
        <f t="shared" si="2"/>
        <v/>
      </c>
      <c r="J13" s="43" t="str">
        <f t="shared" si="3"/>
        <v/>
      </c>
      <c r="K13" s="39"/>
      <c r="L13" s="40" t="str">
        <f>IF($Q$3="X",[1]MATRICE!TAR_PRODUITS_ENTRETIEN_3,"")</f>
        <v/>
      </c>
      <c r="M13" s="41" t="str">
        <f t="shared" si="4"/>
        <v/>
      </c>
      <c r="N13" s="42" t="str">
        <f t="shared" si="5"/>
        <v/>
      </c>
      <c r="O13" s="44">
        <f>'[2]CHARGE '!TAR_STOCK_ENTRETIEN</f>
        <v>0</v>
      </c>
    </row>
    <row r="14" spans="1:19" ht="18" customHeight="1" x14ac:dyDescent="0.3">
      <c r="A14" s="59" t="s">
        <v>42</v>
      </c>
      <c r="B14" s="60"/>
      <c r="C14" s="61"/>
      <c r="D14" s="62"/>
      <c r="E14" s="63">
        <f t="shared" si="0"/>
        <v>0</v>
      </c>
      <c r="F14" s="64" t="str">
        <f t="shared" si="1"/>
        <v/>
      </c>
      <c r="G14" s="61"/>
      <c r="H14" s="62"/>
      <c r="I14" s="63" t="str">
        <f t="shared" si="2"/>
        <v/>
      </c>
      <c r="J14" s="65" t="str">
        <f t="shared" si="3"/>
        <v/>
      </c>
      <c r="K14" s="61"/>
      <c r="L14" s="62" t="str">
        <f>IF($Q$3="X",[1]MATRICE!TAR_COUCHES_3,"")</f>
        <v/>
      </c>
      <c r="M14" s="63" t="str">
        <f t="shared" si="4"/>
        <v/>
      </c>
      <c r="N14" s="64" t="str">
        <f t="shared" si="5"/>
        <v/>
      </c>
      <c r="O14" s="66">
        <f>'[3]CHARGE '!TAR_STOCK_CHANGES</f>
        <v>0</v>
      </c>
    </row>
    <row r="15" spans="1:19" ht="18" customHeight="1" x14ac:dyDescent="0.3">
      <c r="A15" s="48" t="s">
        <v>10</v>
      </c>
      <c r="B15" s="38"/>
      <c r="C15" s="39"/>
      <c r="D15" s="40"/>
      <c r="E15" s="41">
        <f t="shared" si="0"/>
        <v>0</v>
      </c>
      <c r="F15" s="42" t="str">
        <f t="shared" si="1"/>
        <v/>
      </c>
      <c r="G15" s="39"/>
      <c r="H15" s="40"/>
      <c r="I15" s="41" t="str">
        <f t="shared" si="2"/>
        <v/>
      </c>
      <c r="J15" s="43" t="str">
        <f t="shared" si="3"/>
        <v/>
      </c>
      <c r="K15" s="39"/>
      <c r="L15" s="40" t="str">
        <f>IF($Q$3="X",[1]MATRICE!TAR_ALIMENTATION_3,"")</f>
        <v/>
      </c>
      <c r="M15" s="41" t="str">
        <f t="shared" si="4"/>
        <v/>
      </c>
      <c r="N15" s="42" t="str">
        <f t="shared" si="5"/>
        <v/>
      </c>
      <c r="O15" s="44"/>
    </row>
    <row r="16" spans="1:19" ht="18" customHeight="1" x14ac:dyDescent="0.3">
      <c r="A16" s="59" t="s">
        <v>11</v>
      </c>
      <c r="B16" s="60"/>
      <c r="C16" s="61"/>
      <c r="D16" s="62"/>
      <c r="E16" s="63">
        <f t="shared" si="0"/>
        <v>0</v>
      </c>
      <c r="F16" s="64" t="str">
        <f t="shared" si="1"/>
        <v/>
      </c>
      <c r="G16" s="61"/>
      <c r="H16" s="62"/>
      <c r="I16" s="63" t="str">
        <f t="shared" si="2"/>
        <v/>
      </c>
      <c r="J16" s="65" t="str">
        <f t="shared" si="3"/>
        <v/>
      </c>
      <c r="K16" s="61"/>
      <c r="L16" s="62" t="str">
        <f>IF($Q$3="X",[1]MATRICE!TAR_ANIMATION_3,"")</f>
        <v/>
      </c>
      <c r="M16" s="63" t="str">
        <f t="shared" si="4"/>
        <v/>
      </c>
      <c r="N16" s="64" t="str">
        <f t="shared" si="5"/>
        <v/>
      </c>
      <c r="O16" s="66"/>
    </row>
    <row r="17" spans="1:18" ht="18" customHeight="1" x14ac:dyDescent="0.3">
      <c r="A17" s="48" t="s">
        <v>27</v>
      </c>
      <c r="B17" s="38"/>
      <c r="C17" s="39"/>
      <c r="D17" s="40"/>
      <c r="E17" s="41">
        <f t="shared" si="0"/>
        <v>0</v>
      </c>
      <c r="F17" s="42" t="str">
        <f t="shared" si="1"/>
        <v/>
      </c>
      <c r="G17" s="39"/>
      <c r="H17" s="40"/>
      <c r="I17" s="41" t="str">
        <f t="shared" si="2"/>
        <v/>
      </c>
      <c r="J17" s="43" t="str">
        <f t="shared" si="3"/>
        <v/>
      </c>
      <c r="K17" s="39"/>
      <c r="L17" s="40" t="str">
        <f>IF($Q$3="X",[1]MATRICE!TAR_ENTRETIEN_REPARATION_3,"")</f>
        <v/>
      </c>
      <c r="M17" s="41" t="str">
        <f t="shared" si="4"/>
        <v/>
      </c>
      <c r="N17" s="42" t="str">
        <f t="shared" si="5"/>
        <v/>
      </c>
      <c r="O17" s="44"/>
      <c r="R17" s="103"/>
    </row>
    <row r="18" spans="1:18" ht="18" customHeight="1" x14ac:dyDescent="0.3">
      <c r="A18" s="59" t="s">
        <v>43</v>
      </c>
      <c r="B18" s="60"/>
      <c r="C18" s="61"/>
      <c r="D18" s="62"/>
      <c r="E18" s="63">
        <f t="shared" si="0"/>
        <v>0</v>
      </c>
      <c r="F18" s="64" t="str">
        <f t="shared" si="1"/>
        <v/>
      </c>
      <c r="G18" s="61"/>
      <c r="H18" s="62"/>
      <c r="I18" s="63" t="str">
        <f t="shared" si="2"/>
        <v/>
      </c>
      <c r="J18" s="64" t="str">
        <f t="shared" si="3"/>
        <v/>
      </c>
      <c r="K18" s="61"/>
      <c r="L18" s="62" t="str">
        <f>IF($Q$3="X",[1]MATRICE!TAR_MAINTENANCE_3,"")</f>
        <v/>
      </c>
      <c r="M18" s="63" t="str">
        <f t="shared" si="4"/>
        <v/>
      </c>
      <c r="N18" s="64" t="str">
        <f t="shared" si="5"/>
        <v/>
      </c>
      <c r="O18" s="66"/>
    </row>
    <row r="19" spans="1:18" ht="18" customHeight="1" x14ac:dyDescent="0.3">
      <c r="A19" s="48" t="s">
        <v>44</v>
      </c>
      <c r="B19" s="38"/>
      <c r="C19" s="39"/>
      <c r="D19" s="40"/>
      <c r="E19" s="41">
        <f t="shared" si="0"/>
        <v>0</v>
      </c>
      <c r="F19" s="42" t="str">
        <f t="shared" si="1"/>
        <v/>
      </c>
      <c r="G19" s="39"/>
      <c r="H19" s="40"/>
      <c r="I19" s="41" t="str">
        <f t="shared" si="2"/>
        <v/>
      </c>
      <c r="J19" s="45" t="str">
        <f t="shared" si="3"/>
        <v/>
      </c>
      <c r="K19" s="39"/>
      <c r="L19" s="40" t="str">
        <f>IF($Q$3="X",[1]MATRICE!TAR_DOCUMENTATION_3,"")</f>
        <v/>
      </c>
      <c r="M19" s="41" t="str">
        <f t="shared" si="4"/>
        <v/>
      </c>
      <c r="N19" s="42" t="str">
        <f t="shared" si="5"/>
        <v/>
      </c>
      <c r="O19" s="44"/>
    </row>
    <row r="20" spans="1:18" ht="18" customHeight="1" x14ac:dyDescent="0.3">
      <c r="A20" s="59" t="s">
        <v>45</v>
      </c>
      <c r="B20" s="60"/>
      <c r="C20" s="61"/>
      <c r="D20" s="62"/>
      <c r="E20" s="63">
        <f t="shared" si="0"/>
        <v>0</v>
      </c>
      <c r="F20" s="64" t="str">
        <f t="shared" si="1"/>
        <v/>
      </c>
      <c r="G20" s="61"/>
      <c r="H20" s="62"/>
      <c r="I20" s="63" t="str">
        <f t="shared" si="2"/>
        <v/>
      </c>
      <c r="J20" s="65" t="str">
        <f t="shared" si="3"/>
        <v/>
      </c>
      <c r="K20" s="61"/>
      <c r="L20" s="62" t="str">
        <f>IF($Q$3="X",[1]MATRICE!TAR_COLLOQUES_3,"")</f>
        <v/>
      </c>
      <c r="M20" s="63" t="str">
        <f t="shared" si="4"/>
        <v/>
      </c>
      <c r="N20" s="64" t="str">
        <f t="shared" si="5"/>
        <v/>
      </c>
      <c r="O20" s="66"/>
    </row>
    <row r="21" spans="1:18" ht="18" customHeight="1" x14ac:dyDescent="0.3">
      <c r="A21" s="48" t="s">
        <v>46</v>
      </c>
      <c r="B21" s="38"/>
      <c r="C21" s="39"/>
      <c r="D21" s="40"/>
      <c r="E21" s="41">
        <f t="shared" si="0"/>
        <v>0</v>
      </c>
      <c r="F21" s="42" t="str">
        <f t="shared" si="1"/>
        <v/>
      </c>
      <c r="G21" s="39"/>
      <c r="H21" s="40"/>
      <c r="I21" s="41" t="str">
        <f t="shared" si="2"/>
        <v/>
      </c>
      <c r="J21" s="42" t="str">
        <f t="shared" si="3"/>
        <v/>
      </c>
      <c r="K21" s="39"/>
      <c r="L21" s="40" t="str">
        <f>IF($Q$3="X",[1]MATRICE!TAR_INTERIM_3,"")</f>
        <v/>
      </c>
      <c r="M21" s="41" t="str">
        <f t="shared" si="4"/>
        <v/>
      </c>
      <c r="N21" s="42" t="str">
        <f t="shared" si="5"/>
        <v/>
      </c>
      <c r="O21" s="44"/>
    </row>
    <row r="22" spans="1:18" ht="18" customHeight="1" x14ac:dyDescent="0.3">
      <c r="A22" s="59" t="s">
        <v>30</v>
      </c>
      <c r="B22" s="60"/>
      <c r="C22" s="61"/>
      <c r="D22" s="62"/>
      <c r="E22" s="63">
        <f t="shared" si="0"/>
        <v>0</v>
      </c>
      <c r="F22" s="64" t="str">
        <f t="shared" si="1"/>
        <v/>
      </c>
      <c r="G22" s="61"/>
      <c r="H22" s="62"/>
      <c r="I22" s="63" t="str">
        <f t="shared" si="2"/>
        <v/>
      </c>
      <c r="J22" s="67" t="str">
        <f t="shared" si="3"/>
        <v/>
      </c>
      <c r="K22" s="61"/>
      <c r="L22" s="62" t="str">
        <f>IF($Q$3="X",[1]MATRICE!TAR_HONORAIRES_3,"")</f>
        <v/>
      </c>
      <c r="M22" s="63" t="str">
        <f t="shared" si="4"/>
        <v/>
      </c>
      <c r="N22" s="64" t="str">
        <f t="shared" si="5"/>
        <v/>
      </c>
      <c r="O22" s="66"/>
    </row>
    <row r="23" spans="1:18" ht="18" customHeight="1" x14ac:dyDescent="0.3">
      <c r="A23" s="48" t="s">
        <v>47</v>
      </c>
      <c r="B23" s="38"/>
      <c r="C23" s="39"/>
      <c r="D23" s="40"/>
      <c r="E23" s="41">
        <f t="shared" si="0"/>
        <v>0</v>
      </c>
      <c r="F23" s="42" t="str">
        <f t="shared" si="1"/>
        <v/>
      </c>
      <c r="G23" s="39"/>
      <c r="H23" s="40"/>
      <c r="I23" s="41" t="str">
        <f t="shared" si="2"/>
        <v/>
      </c>
      <c r="J23" s="43" t="str">
        <f t="shared" si="3"/>
        <v/>
      </c>
      <c r="K23" s="39"/>
      <c r="L23" s="40" t="str">
        <f>IF($Q$3="X",[1]MATRICE!TAR_CONTENTIEUX_3,"")</f>
        <v/>
      </c>
      <c r="M23" s="41" t="str">
        <f t="shared" si="4"/>
        <v/>
      </c>
      <c r="N23" s="42" t="str">
        <f t="shared" si="5"/>
        <v/>
      </c>
      <c r="O23" s="44"/>
    </row>
    <row r="24" spans="1:18" ht="18" customHeight="1" x14ac:dyDescent="0.3">
      <c r="A24" s="59" t="s">
        <v>48</v>
      </c>
      <c r="B24" s="60"/>
      <c r="C24" s="61"/>
      <c r="D24" s="62"/>
      <c r="E24" s="63">
        <f t="shared" si="0"/>
        <v>0</v>
      </c>
      <c r="F24" s="64" t="str">
        <f t="shared" si="1"/>
        <v/>
      </c>
      <c r="G24" s="61"/>
      <c r="H24" s="62"/>
      <c r="I24" s="63" t="str">
        <f t="shared" si="2"/>
        <v/>
      </c>
      <c r="J24" s="65" t="str">
        <f t="shared" si="3"/>
        <v/>
      </c>
      <c r="K24" s="61"/>
      <c r="L24" s="62" t="str">
        <f>IF($Q$3="X",[1]MATRICE!TAR_FRAIS_PUBLICATION_3,"")</f>
        <v/>
      </c>
      <c r="M24" s="63" t="str">
        <f t="shared" si="4"/>
        <v/>
      </c>
      <c r="N24" s="64" t="str">
        <f t="shared" si="5"/>
        <v/>
      </c>
      <c r="O24" s="66"/>
    </row>
    <row r="25" spans="1:18" ht="18" customHeight="1" x14ac:dyDescent="0.3">
      <c r="A25" s="48" t="s">
        <v>49</v>
      </c>
      <c r="B25" s="38"/>
      <c r="C25" s="39"/>
      <c r="D25" s="40"/>
      <c r="E25" s="41">
        <f t="shared" si="0"/>
        <v>0</v>
      </c>
      <c r="F25" s="42" t="str">
        <f t="shared" si="1"/>
        <v/>
      </c>
      <c r="G25" s="39"/>
      <c r="H25" s="40"/>
      <c r="I25" s="41" t="str">
        <f t="shared" si="2"/>
        <v/>
      </c>
      <c r="J25" s="42" t="str">
        <f t="shared" si="3"/>
        <v/>
      </c>
      <c r="K25" s="39"/>
      <c r="L25" s="40" t="str">
        <f>IF($Q$3="X",[1]MATRICE!TAR_DEPLACEMENT_RECEPTION_3,"")</f>
        <v/>
      </c>
      <c r="M25" s="41" t="str">
        <f t="shared" si="4"/>
        <v/>
      </c>
      <c r="N25" s="42" t="str">
        <f t="shared" si="5"/>
        <v/>
      </c>
      <c r="O25" s="44"/>
    </row>
    <row r="26" spans="1:18" ht="18" customHeight="1" x14ac:dyDescent="0.3">
      <c r="A26" s="68" t="s">
        <v>50</v>
      </c>
      <c r="B26" s="69"/>
      <c r="C26" s="70"/>
      <c r="D26" s="71"/>
      <c r="E26" s="72">
        <f t="shared" si="0"/>
        <v>0</v>
      </c>
      <c r="F26" s="73" t="str">
        <f t="shared" si="1"/>
        <v/>
      </c>
      <c r="G26" s="70"/>
      <c r="H26" s="71"/>
      <c r="I26" s="72" t="str">
        <f t="shared" si="2"/>
        <v/>
      </c>
      <c r="J26" s="73" t="str">
        <f t="shared" si="3"/>
        <v/>
      </c>
      <c r="K26" s="70"/>
      <c r="L26" s="71" t="str">
        <f>IF($Q$3="X",[1]MATRICE!TAR_FRAIS_POSTAUX_TELECOM_3,"")</f>
        <v/>
      </c>
      <c r="M26" s="72" t="str">
        <f t="shared" si="4"/>
        <v/>
      </c>
      <c r="N26" s="73" t="str">
        <f t="shared" si="5"/>
        <v/>
      </c>
      <c r="O26" s="74"/>
    </row>
  </sheetData>
  <mergeCells count="18">
    <mergeCell ref="F3:F4"/>
    <mergeCell ref="C2:F2"/>
    <mergeCell ref="G2:J2"/>
    <mergeCell ref="K2:N2"/>
    <mergeCell ref="A3:A4"/>
    <mergeCell ref="B3:B4"/>
    <mergeCell ref="C3:C4"/>
    <mergeCell ref="D3:D4"/>
    <mergeCell ref="E3:E4"/>
    <mergeCell ref="M3:M4"/>
    <mergeCell ref="N3:N4"/>
    <mergeCell ref="O3:O4"/>
    <mergeCell ref="G3:G4"/>
    <mergeCell ref="H3:H4"/>
    <mergeCell ref="I3:I4"/>
    <mergeCell ref="J3:J4"/>
    <mergeCell ref="K3:K4"/>
    <mergeCell ref="L3:L4"/>
  </mergeCells>
  <conditionalFormatting sqref="E11:E26 I11:I26 M11:M26">
    <cfRule type="expression" dxfId="248" priority="6">
      <formula>E11:E31=0</formula>
    </cfRule>
  </conditionalFormatting>
  <conditionalFormatting sqref="E5:E10 I5:I10 M5:M10">
    <cfRule type="expression" dxfId="247" priority="19">
      <formula>E5:E26=0</formula>
    </cfRule>
  </conditionalFormatting>
  <dataValidations count="1">
    <dataValidation type="list" allowBlank="1" showInputMessage="1" showErrorMessage="1" sqref="P3 Q3" xr:uid="{00000000-0002-0000-0000-000000000000}">
      <formula1>$S$3:$S$4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7" r:id="rId4" name="CommandButton1">
          <controlPr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914400</xdr:colOff>
                <xdr:row>1</xdr:row>
                <xdr:rowOff>106680</xdr:rowOff>
              </to>
            </anchor>
          </controlPr>
        </control>
      </mc:Choice>
      <mc:Fallback>
        <control shapeId="307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D6A43-1442-471D-83BC-4608F3973E0A}">
  <dimension ref="A3:E9"/>
  <sheetViews>
    <sheetView workbookViewId="0">
      <selection activeCell="B11" sqref="B11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4.6640625" bestFit="1" customWidth="1"/>
    <col min="4" max="4" width="4.88671875" bestFit="1" customWidth="1"/>
    <col min="5" max="5" width="11.88671875" bestFit="1" customWidth="1"/>
    <col min="6" max="6" width="7.5546875" bestFit="1" customWidth="1"/>
    <col min="7" max="7" width="9.5546875" bestFit="1" customWidth="1"/>
    <col min="8" max="8" width="11.88671875" bestFit="1" customWidth="1"/>
  </cols>
  <sheetData>
    <row r="3" spans="1:5" x14ac:dyDescent="0.3">
      <c r="A3" s="205" t="s">
        <v>98</v>
      </c>
      <c r="B3" s="205" t="s">
        <v>88</v>
      </c>
    </row>
    <row r="4" spans="1:5" x14ac:dyDescent="0.3">
      <c r="A4" s="205" t="s">
        <v>97</v>
      </c>
      <c r="B4" t="s">
        <v>91</v>
      </c>
      <c r="C4" t="s">
        <v>92</v>
      </c>
      <c r="D4" t="s">
        <v>93</v>
      </c>
      <c r="E4" t="s">
        <v>90</v>
      </c>
    </row>
    <row r="5" spans="1:5" x14ac:dyDescent="0.3">
      <c r="A5" s="206" t="s">
        <v>89</v>
      </c>
      <c r="B5" s="207">
        <v>2500</v>
      </c>
      <c r="C5" s="207">
        <v>0</v>
      </c>
      <c r="D5" s="207">
        <v>0</v>
      </c>
      <c r="E5" s="207">
        <v>2500</v>
      </c>
    </row>
    <row r="6" spans="1:5" x14ac:dyDescent="0.3">
      <c r="A6" s="206" t="s">
        <v>94</v>
      </c>
      <c r="B6" s="207">
        <v>2500</v>
      </c>
      <c r="C6" s="207">
        <v>-150</v>
      </c>
      <c r="D6" s="207">
        <v>0</v>
      </c>
      <c r="E6" s="207">
        <v>2350</v>
      </c>
    </row>
    <row r="7" spans="1:5" x14ac:dyDescent="0.3">
      <c r="A7" s="206" t="s">
        <v>95</v>
      </c>
      <c r="B7" s="207">
        <v>2500</v>
      </c>
      <c r="C7" s="207">
        <v>-195</v>
      </c>
      <c r="D7" s="207">
        <v>0</v>
      </c>
      <c r="E7" s="207">
        <v>2305</v>
      </c>
    </row>
    <row r="8" spans="1:5" x14ac:dyDescent="0.3">
      <c r="A8" s="206" t="s">
        <v>96</v>
      </c>
      <c r="B8" s="207">
        <v>2500</v>
      </c>
      <c r="C8" s="207">
        <v>-195</v>
      </c>
      <c r="D8" s="207">
        <v>500</v>
      </c>
      <c r="E8" s="207">
        <v>2805</v>
      </c>
    </row>
    <row r="9" spans="1:5" x14ac:dyDescent="0.3">
      <c r="A9" s="206" t="s">
        <v>90</v>
      </c>
      <c r="B9" s="207"/>
      <c r="C9" s="207"/>
      <c r="D9" s="207"/>
      <c r="E9" s="20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7"/>
  <sheetViews>
    <sheetView tabSelected="1" zoomScale="75" workbookViewId="0">
      <selection activeCell="C17" sqref="C17"/>
    </sheetView>
  </sheetViews>
  <sheetFormatPr baseColWidth="10" defaultColWidth="11.44140625" defaultRowHeight="14.4" x14ac:dyDescent="0.3"/>
  <cols>
    <col min="1" max="1" width="16.33203125" style="1" customWidth="1"/>
    <col min="2" max="2" width="11.44140625" style="1"/>
    <col min="3" max="3" width="9.33203125" style="1" customWidth="1"/>
    <col min="4" max="4" width="33.5546875" style="1" customWidth="1"/>
    <col min="5" max="7" width="11.44140625" style="2"/>
    <col min="8" max="8" width="11.44140625" style="1" customWidth="1"/>
    <col min="9" max="9" width="22.5546875" style="1" customWidth="1"/>
    <col min="10" max="10" width="11.5546875" style="1" customWidth="1"/>
    <col min="11" max="11" width="22.88671875" style="1" customWidth="1"/>
    <col min="12" max="12" width="12.5546875" style="1" customWidth="1"/>
    <col min="13" max="13" width="17.33203125" style="1" customWidth="1"/>
    <col min="14" max="14" width="17.44140625" style="1" customWidth="1"/>
    <col min="15" max="15" width="11.5546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54.6" customHeight="1" x14ac:dyDescent="0.3">
      <c r="A1" s="158" t="s">
        <v>5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208" t="str">
        <f>+IF(SUM(Tableau1[Bilan])&lt;0, "ALERTE","")</f>
        <v/>
      </c>
      <c r="B2" s="132"/>
      <c r="C2" s="132"/>
      <c r="D2" s="132"/>
      <c r="E2" s="132"/>
      <c r="F2" s="132"/>
      <c r="G2" s="132"/>
      <c r="H2" s="132"/>
      <c r="I2" s="132"/>
    </row>
    <row r="3" spans="1:19" ht="15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203" t="s">
        <v>86</v>
      </c>
      <c r="H3" s="98" t="s">
        <v>81</v>
      </c>
      <c r="I3" s="105" t="s">
        <v>2</v>
      </c>
      <c r="J3" s="110" t="s">
        <v>82</v>
      </c>
      <c r="K3" s="3" t="s">
        <v>56</v>
      </c>
      <c r="L3" s="3" t="s">
        <v>57</v>
      </c>
      <c r="M3" s="85" t="s">
        <v>58</v>
      </c>
      <c r="N3" s="85" t="s">
        <v>63</v>
      </c>
      <c r="O3" s="104" t="s">
        <v>83</v>
      </c>
    </row>
    <row r="4" spans="1:19" ht="18" x14ac:dyDescent="0.3">
      <c r="A4" s="120" t="s">
        <v>3</v>
      </c>
      <c r="B4" s="121"/>
      <c r="C4" s="121"/>
      <c r="D4" s="121"/>
      <c r="E4" s="197"/>
      <c r="F4" s="197">
        <v>2500</v>
      </c>
      <c r="G4" s="204">
        <f>Tableau1[[#This Row],[CREDIT]]-Tableau1[[#This Row],[DEBIT]]</f>
        <v>2500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x14ac:dyDescent="0.3">
      <c r="A5" s="193" t="s">
        <v>84</v>
      </c>
      <c r="B5" s="194">
        <v>43296</v>
      </c>
      <c r="C5" s="195"/>
      <c r="D5" s="196"/>
      <c r="E5" s="197">
        <v>150</v>
      </c>
      <c r="F5" s="197"/>
      <c r="G5" s="204">
        <f>Tableau1[[#This Row],[CREDIT]]-Tableau1[[#This Row],[DEBIT]]</f>
        <v>-150</v>
      </c>
      <c r="H5" s="198"/>
      <c r="I5" s="199"/>
      <c r="J5" s="110"/>
      <c r="K5" s="50"/>
      <c r="L5" s="56"/>
      <c r="M5" s="52"/>
      <c r="N5" s="54" t="str">
        <f t="shared" ref="N5" si="0">IF(AND(K5&gt;1,O5=""),"NON",IF(AND(K5&gt;1,O5="X"),"OUI",""))</f>
        <v/>
      </c>
      <c r="O5" s="7"/>
      <c r="S5" s="1" t="s">
        <v>60</v>
      </c>
    </row>
    <row r="6" spans="1:19" x14ac:dyDescent="0.3">
      <c r="A6" s="193" t="s">
        <v>85</v>
      </c>
      <c r="B6" s="194">
        <v>43299</v>
      </c>
      <c r="C6" s="195"/>
      <c r="D6" s="196"/>
      <c r="E6" s="197">
        <v>45</v>
      </c>
      <c r="F6" s="197"/>
      <c r="G6" s="204">
        <f>Tableau1[[#This Row],[CREDIT]]-Tableau1[[#This Row],[DEBIT]]</f>
        <v>-45</v>
      </c>
      <c r="H6" s="198"/>
      <c r="I6" s="199"/>
      <c r="J6" s="200"/>
      <c r="K6" s="51"/>
      <c r="L6" s="57"/>
      <c r="M6" s="201"/>
      <c r="N6" s="9"/>
      <c r="O6" s="202"/>
    </row>
    <row r="7" spans="1:19" x14ac:dyDescent="0.3">
      <c r="A7" s="193" t="s">
        <v>87</v>
      </c>
      <c r="B7" s="194">
        <v>43332</v>
      </c>
      <c r="C7" s="195"/>
      <c r="D7" s="196"/>
      <c r="E7" s="197"/>
      <c r="F7" s="197">
        <v>500</v>
      </c>
      <c r="G7" s="204">
        <f>Tableau1[[#This Row],[CREDIT]]-Tableau1[[#This Row],[DEBIT]]</f>
        <v>500</v>
      </c>
      <c r="H7" s="198"/>
      <c r="I7" s="199"/>
      <c r="J7" s="200"/>
      <c r="K7" s="51"/>
      <c r="L7" s="57"/>
      <c r="M7" s="201"/>
      <c r="N7" s="9"/>
      <c r="O7" s="202"/>
    </row>
  </sheetData>
  <mergeCells count="2">
    <mergeCell ref="K1:N1"/>
    <mergeCell ref="A1:I1"/>
  </mergeCells>
  <conditionalFormatting sqref="K4:N7">
    <cfRule type="expression" dxfId="246" priority="6">
      <formula>$M4="NON"</formula>
    </cfRule>
    <cfRule type="expression" dxfId="245" priority="24">
      <formula>$N4="OUI"</formula>
    </cfRule>
  </conditionalFormatting>
  <conditionalFormatting sqref="O4:O7">
    <cfRule type="expression" dxfId="244" priority="9">
      <formula>$N4="OUI"</formula>
    </cfRule>
  </conditionalFormatting>
  <dataValidations count="2">
    <dataValidation type="list" allowBlank="1" showInputMessage="1" showErrorMessage="1" sqref="M4:M7" xr:uid="{00000000-0002-0000-0100-000000000000}">
      <formula1>$S$5:$S$5</formula1>
    </dataValidation>
    <dataValidation type="list" allowBlank="1" showInputMessage="1" showErrorMessage="1" sqref="O4:O7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67"/>
  <sheetViews>
    <sheetView topLeftCell="A4" workbookViewId="0">
      <selection activeCell="B5" sqref="B5:E10"/>
    </sheetView>
  </sheetViews>
  <sheetFormatPr baseColWidth="10" defaultColWidth="11.44140625" defaultRowHeight="14.4" x14ac:dyDescent="0.3"/>
  <cols>
    <col min="1" max="1" width="15.10937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2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3320312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6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7"/>
      <c r="K3" s="3" t="s">
        <v>56</v>
      </c>
      <c r="L3" s="3" t="s">
        <v>57</v>
      </c>
      <c r="M3" s="84" t="s">
        <v>58</v>
      </c>
      <c r="N3" s="84" t="s">
        <v>63</v>
      </c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+[1]BUDGET!TAR_BUDGET_F_BUREAU</f>
        <v>1000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 t="shared" ref="A22:I22" si="3">IF(H23=0,"",IF(H23&lt;=100,"ATTENTION A VOTRE BUDGET QUI ARRIVE A UN SEUIL D'ALERTE",""))</f>
        <v/>
      </c>
      <c r="B22" s="130" t="str">
        <f t="shared" si="3"/>
        <v/>
      </c>
      <c r="C22" s="130" t="str">
        <f t="shared" si="3"/>
        <v/>
      </c>
      <c r="D22" s="130" t="str">
        <f t="shared" si="3"/>
        <v/>
      </c>
      <c r="E22" s="130" t="str">
        <f t="shared" si="3"/>
        <v/>
      </c>
      <c r="F22" s="130" t="str">
        <f t="shared" si="3"/>
        <v/>
      </c>
      <c r="G22" s="130" t="str">
        <f t="shared" si="3"/>
        <v/>
      </c>
      <c r="H22" s="130" t="str">
        <f t="shared" si="3"/>
        <v/>
      </c>
      <c r="I22" s="131" t="str">
        <f t="shared" si="3"/>
        <v/>
      </c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1000</v>
      </c>
      <c r="I23" s="178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68</v>
      </c>
      <c r="E27" s="160"/>
      <c r="F27" s="160"/>
      <c r="G27" s="160"/>
      <c r="H27" s="161"/>
      <c r="I27" s="162">
        <f>(G4-G23)-L23</f>
        <v>1000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242" priority="27">
      <formula>$H$23&lt;$G$4</formula>
    </cfRule>
  </conditionalFormatting>
  <conditionalFormatting sqref="H23:I23">
    <cfRule type="expression" dxfId="241" priority="10">
      <formula>$G$4-$G$23=0</formula>
    </cfRule>
    <cfRule type="expression" dxfId="240" priority="25">
      <formula>$G$23&gt;$G$4</formula>
    </cfRule>
  </conditionalFormatting>
  <conditionalFormatting sqref="I27:K27">
    <cfRule type="expression" dxfId="239" priority="23">
      <formula>$I$27&lt;0</formula>
    </cfRule>
    <cfRule type="expression" dxfId="238" priority="24">
      <formula>$I$27&lt;$G$4</formula>
    </cfRule>
  </conditionalFormatting>
  <conditionalFormatting sqref="K4:N22">
    <cfRule type="expression" dxfId="237" priority="6">
      <formula>$M4="NON"</formula>
    </cfRule>
    <cfRule type="expression" dxfId="236" priority="22">
      <formula>$N4="OUI"</formula>
    </cfRule>
  </conditionalFormatting>
  <conditionalFormatting sqref="A5:I21">
    <cfRule type="expression" dxfId="235" priority="18">
      <formula>MONTH($B6)=MONTH($B5)</formula>
    </cfRule>
  </conditionalFormatting>
  <conditionalFormatting sqref="G5:G21">
    <cfRule type="expression" dxfId="234" priority="17">
      <formula>$G4&lt;0</formula>
    </cfRule>
  </conditionalFormatting>
  <conditionalFormatting sqref="E25:G25">
    <cfRule type="expression" dxfId="233" priority="14">
      <formula>$E$25&gt;0</formula>
    </cfRule>
  </conditionalFormatting>
  <conditionalFormatting sqref="H25:I25">
    <cfRule type="expression" dxfId="232" priority="13">
      <formula>$H$25&gt;0</formula>
    </cfRule>
  </conditionalFormatting>
  <conditionalFormatting sqref="E25:I25">
    <cfRule type="expression" dxfId="231" priority="12">
      <formula>$E$25=""</formula>
    </cfRule>
  </conditionalFormatting>
  <conditionalFormatting sqref="D27:M27">
    <cfRule type="expression" dxfId="230" priority="11">
      <formula>$L$23=0</formula>
    </cfRule>
  </conditionalFormatting>
  <conditionalFormatting sqref="O4:O22">
    <cfRule type="expression" dxfId="229" priority="9">
      <formula>$N4="OUI"</formula>
    </cfRule>
  </conditionalFormatting>
  <conditionalFormatting sqref="K23:M23">
    <cfRule type="expression" dxfId="228" priority="7">
      <formula>$L$23&gt;0</formula>
    </cfRule>
    <cfRule type="expression" dxfId="227" priority="8">
      <formula>$L$23=0</formula>
    </cfRule>
  </conditionalFormatting>
  <conditionalFormatting sqref="A30:I30">
    <cfRule type="expression" dxfId="226" priority="5">
      <formula>$K$35="OUI"</formula>
    </cfRule>
  </conditionalFormatting>
  <conditionalFormatting sqref="A31:I31">
    <cfRule type="expression" dxfId="225" priority="4">
      <formula>$K$53="OUI"</formula>
    </cfRule>
  </conditionalFormatting>
  <conditionalFormatting sqref="A22">
    <cfRule type="expression" dxfId="224" priority="3">
      <formula>MONTH($B23)=MONTH($B22)</formula>
    </cfRule>
  </conditionalFormatting>
  <conditionalFormatting sqref="A22:I22">
    <cfRule type="expression" dxfId="223" priority="1">
      <formula>$A$22=""</formula>
    </cfRule>
    <cfRule type="expression" dxfId="222" priority="2">
      <formula>$A$22&gt;0</formula>
    </cfRule>
  </conditionalFormatting>
  <dataValidations count="3">
    <dataValidation type="list" allowBlank="1" showInputMessage="1" showErrorMessage="1" sqref="M4:M22" xr:uid="{00000000-0002-0000-0200-000000000000}">
      <formula1>$S$5:$S$7</formula1>
    </dataValidation>
    <dataValidation type="list" allowBlank="1" showInputMessage="1" showErrorMessage="1" sqref="O4:O22" xr:uid="{00000000-0002-0000-0200-000001000000}">
      <formula1>$S$8:$S$9</formula1>
    </dataValidation>
    <dataValidation type="list" allowBlank="1" showInputMessage="1" showErrorMessage="1" sqref="K35:K36 K53:K54" xr:uid="{00000000-0002-0000-02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67"/>
  <sheetViews>
    <sheetView topLeftCell="A10" workbookViewId="0">
      <selection activeCell="H5" sqref="H5:H10"/>
    </sheetView>
  </sheetViews>
  <sheetFormatPr baseColWidth="10" defaultColWidth="11.44140625" defaultRowHeight="14.4" x14ac:dyDescent="0.3"/>
  <cols>
    <col min="1" max="1" width="16.10937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3320312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66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+[1]BUDGET!TAR_BUDGET_LINGES</f>
        <v>1190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  <c r="S4" s="1" t="s">
        <v>60</v>
      </c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61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  <c r="S7" s="1" t="s">
        <v>38</v>
      </c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1190</v>
      </c>
      <c r="I23" s="179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80" t="str">
        <f>IF(G23&gt;G4,G23-G4,"")</f>
        <v/>
      </c>
      <c r="I25" s="180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1190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J33" s="7"/>
      <c r="K33" s="155" t="s">
        <v>74</v>
      </c>
      <c r="L33" s="7"/>
      <c r="M33" s="7"/>
      <c r="N33" s="7"/>
      <c r="O33" s="7"/>
    </row>
    <row r="34" spans="1:15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J34" s="7"/>
      <c r="K34" s="156"/>
      <c r="L34" s="7"/>
      <c r="M34" s="7"/>
      <c r="N34" s="7"/>
      <c r="O34" s="7"/>
    </row>
    <row r="35" spans="1:15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5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5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5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5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5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5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5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5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5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5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5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5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5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D27:H27"/>
    <mergeCell ref="I27:K27"/>
    <mergeCell ref="L27:M27"/>
    <mergeCell ref="A1:I1"/>
    <mergeCell ref="A4:F4"/>
    <mergeCell ref="A23:C23"/>
    <mergeCell ref="H23:I23"/>
    <mergeCell ref="L23:M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221" priority="28">
      <formula>$H$23=$G$4</formula>
    </cfRule>
    <cfRule type="expression" dxfId="220" priority="29">
      <formula>$H$23&lt;$G$4</formula>
    </cfRule>
  </conditionalFormatting>
  <conditionalFormatting sqref="H23:I23">
    <cfRule type="expression" dxfId="219" priority="27">
      <formula>$G$23&gt;$G$4</formula>
    </cfRule>
  </conditionalFormatting>
  <conditionalFormatting sqref="I27:K27">
    <cfRule type="expression" dxfId="218" priority="11">
      <formula>$L$23=0</formula>
    </cfRule>
    <cfRule type="expression" dxfId="217" priority="25">
      <formula>$I$27&lt;0</formula>
    </cfRule>
    <cfRule type="expression" dxfId="216" priority="26">
      <formula>$I$31&lt;$G$3</formula>
    </cfRule>
  </conditionalFormatting>
  <conditionalFormatting sqref="K4:N22">
    <cfRule type="expression" dxfId="215" priority="8">
      <formula>$M4="NON"</formula>
    </cfRule>
    <cfRule type="expression" dxfId="214" priority="24">
      <formula>$N4="OUI"</formula>
    </cfRule>
  </conditionalFormatting>
  <conditionalFormatting sqref="A4:I4">
    <cfRule type="expression" dxfId="213" priority="23">
      <formula>MONTH($B6)=MONTH($B5)</formula>
    </cfRule>
  </conditionalFormatting>
  <conditionalFormatting sqref="A5:I21">
    <cfRule type="expression" dxfId="212" priority="20">
      <formula>MONTH($B6)=MONTH($B5)</formula>
    </cfRule>
  </conditionalFormatting>
  <conditionalFormatting sqref="G5:G21">
    <cfRule type="expression" dxfId="211" priority="19">
      <formula>$G4&lt;0</formula>
    </cfRule>
  </conditionalFormatting>
  <conditionalFormatting sqref="E25:G25">
    <cfRule type="expression" dxfId="210" priority="14">
      <formula>$E$25&gt;0</formula>
    </cfRule>
  </conditionalFormatting>
  <conditionalFormatting sqref="H25:I25">
    <cfRule type="expression" dxfId="209" priority="13">
      <formula>$H$25&gt;0</formula>
    </cfRule>
  </conditionalFormatting>
  <conditionalFormatting sqref="D27:M27">
    <cfRule type="expression" dxfId="208" priority="12">
      <formula>$L$23=0</formula>
    </cfRule>
  </conditionalFormatting>
  <conditionalFormatting sqref="K23:M23">
    <cfRule type="expression" dxfId="207" priority="9">
      <formula>$L$23&gt;0</formula>
    </cfRule>
    <cfRule type="expression" dxfId="206" priority="10">
      <formula>$L$23=0</formula>
    </cfRule>
  </conditionalFormatting>
  <conditionalFormatting sqref="O4:O22">
    <cfRule type="expression" dxfId="205" priority="7">
      <formula>$N4="OUI"</formula>
    </cfRule>
  </conditionalFormatting>
  <conditionalFormatting sqref="A30:I30">
    <cfRule type="expression" dxfId="204" priority="6">
      <formula>$K$35="OUI"</formula>
    </cfRule>
  </conditionalFormatting>
  <conditionalFormatting sqref="A31:I31">
    <cfRule type="expression" dxfId="203" priority="5">
      <formula>$K$53="OUI"</formula>
    </cfRule>
  </conditionalFormatting>
  <conditionalFormatting sqref="E25:I25">
    <cfRule type="expression" dxfId="202" priority="4">
      <formula>$E$25=""</formula>
    </cfRule>
  </conditionalFormatting>
  <conditionalFormatting sqref="A22">
    <cfRule type="expression" dxfId="201" priority="3">
      <formula>MONTH($B23)=MONTH($B22)</formula>
    </cfRule>
  </conditionalFormatting>
  <conditionalFormatting sqref="A22:I22">
    <cfRule type="expression" dxfId="200" priority="1">
      <formula>$A$22=""</formula>
    </cfRule>
    <cfRule type="expression" dxfId="199" priority="2">
      <formula>$A$22&gt;0</formula>
    </cfRule>
  </conditionalFormatting>
  <dataValidations count="3">
    <dataValidation type="list" allowBlank="1" showInputMessage="1" showErrorMessage="1" sqref="M4:M22" xr:uid="{00000000-0002-0000-0300-000000000000}">
      <formula1>$S$4:$S$6</formula1>
    </dataValidation>
    <dataValidation type="list" allowBlank="1" showInputMessage="1" showErrorMessage="1" sqref="O4:O22" xr:uid="{00000000-0002-0000-0300-000001000000}">
      <formula1>$S$7:$S$8</formula1>
    </dataValidation>
    <dataValidation type="list" allowBlank="1" showInputMessage="1" showErrorMessage="1" sqref="K35:K36 K53:K54" xr:uid="{00000000-0002-0000-03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S67"/>
  <sheetViews>
    <sheetView topLeftCell="A13" workbookViewId="0">
      <selection activeCell="D25" sqref="D25"/>
    </sheetView>
  </sheetViews>
  <sheetFormatPr baseColWidth="10" defaultColWidth="11.44140625" defaultRowHeight="14.4" x14ac:dyDescent="0.3"/>
  <cols>
    <col min="1" max="1" width="15.3320312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664062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28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7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+[1]BUDGET!TAR_BUDGET_AUTRE_F</f>
        <v>300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300</v>
      </c>
      <c r="I23" s="178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68</v>
      </c>
      <c r="E27" s="160"/>
      <c r="F27" s="160"/>
      <c r="G27" s="160"/>
      <c r="H27" s="161"/>
      <c r="I27" s="162">
        <f>(G4-G23)-L23</f>
        <v>300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5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J33" s="7"/>
      <c r="K33" s="155" t="s">
        <v>74</v>
      </c>
      <c r="L33" s="7"/>
      <c r="M33" s="7"/>
      <c r="N33" s="7"/>
      <c r="O33" s="7"/>
    </row>
    <row r="34" spans="1:15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J34" s="7"/>
      <c r="K34" s="156"/>
      <c r="L34" s="7"/>
      <c r="M34" s="7"/>
      <c r="N34" s="7"/>
      <c r="O34" s="7"/>
    </row>
    <row r="35" spans="1:15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5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5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5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5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5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5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5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5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5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5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5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5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5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98" priority="25">
      <formula>$H$23=$G$4</formula>
    </cfRule>
    <cfRule type="expression" dxfId="197" priority="26">
      <formula>$H$23&lt;$G$4</formula>
    </cfRule>
  </conditionalFormatting>
  <conditionalFormatting sqref="H23:I23">
    <cfRule type="expression" dxfId="196" priority="24">
      <formula>$G$23&gt;$G$4</formula>
    </cfRule>
  </conditionalFormatting>
  <conditionalFormatting sqref="I27:K27">
    <cfRule type="expression" dxfId="195" priority="22">
      <formula>$I$27&lt;0</formula>
    </cfRule>
    <cfRule type="expression" dxfId="194" priority="23">
      <formula>$I$32&lt;$G$4</formula>
    </cfRule>
  </conditionalFormatting>
  <conditionalFormatting sqref="K4:N22">
    <cfRule type="expression" dxfId="193" priority="7">
      <formula>$M4="NON"</formula>
    </cfRule>
    <cfRule type="expression" dxfId="192" priority="21">
      <formula>$N4="OUI"</formula>
    </cfRule>
  </conditionalFormatting>
  <conditionalFormatting sqref="A5:I21">
    <cfRule type="expression" dxfId="191" priority="17">
      <formula>MONTH($B6)=MONTH($B5)</formula>
    </cfRule>
  </conditionalFormatting>
  <conditionalFormatting sqref="G5:G21">
    <cfRule type="expression" dxfId="190" priority="16">
      <formula>$G4&lt;0</formula>
    </cfRule>
  </conditionalFormatting>
  <conditionalFormatting sqref="E25:G25">
    <cfRule type="expression" dxfId="189" priority="13">
      <formula>$E$25&gt;0</formula>
    </cfRule>
  </conditionalFormatting>
  <conditionalFormatting sqref="H25:I25">
    <cfRule type="expression" dxfId="188" priority="12">
      <formula>$H$25&gt;0</formula>
    </cfRule>
  </conditionalFormatting>
  <conditionalFormatting sqref="E25:I25">
    <cfRule type="expression" dxfId="187" priority="11">
      <formula>$E$25=""</formula>
    </cfRule>
  </conditionalFormatting>
  <conditionalFormatting sqref="D27:K27">
    <cfRule type="expression" dxfId="186" priority="10">
      <formula>$L$23=0</formula>
    </cfRule>
  </conditionalFormatting>
  <conditionalFormatting sqref="K23:M23">
    <cfRule type="expression" dxfId="185" priority="8">
      <formula>$L$23&gt;0</formula>
    </cfRule>
    <cfRule type="expression" dxfId="184" priority="9">
      <formula>$L$23=0</formula>
    </cfRule>
  </conditionalFormatting>
  <conditionalFormatting sqref="O4:O22">
    <cfRule type="expression" dxfId="183" priority="6">
      <formula>$N4="OUI"</formula>
    </cfRule>
  </conditionalFormatting>
  <conditionalFormatting sqref="A30:I30">
    <cfRule type="expression" dxfId="182" priority="5">
      <formula>$K$35="OUI"</formula>
    </cfRule>
  </conditionalFormatting>
  <conditionalFormatting sqref="A31:I31">
    <cfRule type="expression" dxfId="181" priority="4">
      <formula>$K$53="OUI"</formula>
    </cfRule>
  </conditionalFormatting>
  <conditionalFormatting sqref="A22">
    <cfRule type="expression" dxfId="180" priority="3">
      <formula>MONTH($B23)=MONTH($B22)</formula>
    </cfRule>
  </conditionalFormatting>
  <conditionalFormatting sqref="A22:I22">
    <cfRule type="expression" dxfId="179" priority="1">
      <formula>$A$22=""</formula>
    </cfRule>
    <cfRule type="expression" dxfId="178" priority="2">
      <formula>$A$22&gt;0</formula>
    </cfRule>
  </conditionalFormatting>
  <dataValidations count="3">
    <dataValidation type="list" allowBlank="1" showInputMessage="1" showErrorMessage="1" sqref="M4:M22" xr:uid="{00000000-0002-0000-0400-000000000000}">
      <formula1>$S$5:$S$7</formula1>
    </dataValidation>
    <dataValidation type="list" allowBlank="1" showInputMessage="1" showErrorMessage="1" sqref="O4:O22" xr:uid="{00000000-0002-0000-0400-000001000000}">
      <formula1>$S$8:$S$9</formula1>
    </dataValidation>
    <dataValidation type="list" allowBlank="1" showInputMessage="1" showErrorMessage="1" sqref="K35:K36 K53:K54" xr:uid="{00000000-0002-0000-04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1"/>
  <dimension ref="A1:S67"/>
  <sheetViews>
    <sheetView topLeftCell="A4" workbookViewId="0">
      <selection activeCell="D25" sqref="D25"/>
    </sheetView>
  </sheetViews>
  <sheetFormatPr baseColWidth="10" defaultColWidth="11.44140625" defaultRowHeight="14.4" x14ac:dyDescent="0.3"/>
  <cols>
    <col min="1" max="1" width="15.3320312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3.10937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7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+[1]BUDGET!TAR_BUDGET_PHARMACIE</f>
        <v>400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 t="shared" ref="A22:I22" si="3">IF(H23=0,"",IF(H23&lt;=100,"ATTENTION A VOTRE BUDGET QUI ARRIVE A UN SEUIL D'ALERTE",""))</f>
        <v/>
      </c>
      <c r="B22" s="130" t="str">
        <f t="shared" si="3"/>
        <v/>
      </c>
      <c r="C22" s="130" t="str">
        <f t="shared" si="3"/>
        <v/>
      </c>
      <c r="D22" s="130" t="str">
        <f t="shared" si="3"/>
        <v/>
      </c>
      <c r="E22" s="130" t="str">
        <f t="shared" si="3"/>
        <v/>
      </c>
      <c r="F22" s="130" t="str">
        <f t="shared" si="3"/>
        <v/>
      </c>
      <c r="G22" s="130" t="str">
        <f t="shared" si="3"/>
        <v/>
      </c>
      <c r="H22" s="130" t="str">
        <f t="shared" si="3"/>
        <v/>
      </c>
      <c r="I22" s="131" t="str">
        <f t="shared" si="3"/>
        <v/>
      </c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400</v>
      </c>
      <c r="I23" s="178"/>
      <c r="J23" s="115"/>
      <c r="K23" s="86" t="s">
        <v>59</v>
      </c>
      <c r="L23" s="181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400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77" priority="25">
      <formula>$H$23=$G$4</formula>
    </cfRule>
    <cfRule type="expression" dxfId="176" priority="26">
      <formula>$H$23&lt;$G$4</formula>
    </cfRule>
  </conditionalFormatting>
  <conditionalFormatting sqref="H23:I23">
    <cfRule type="expression" dxfId="175" priority="24">
      <formula>$G$23&gt;$G$4</formula>
    </cfRule>
  </conditionalFormatting>
  <conditionalFormatting sqref="I27:K27">
    <cfRule type="expression" dxfId="174" priority="22">
      <formula>$I$27&lt;0</formula>
    </cfRule>
    <cfRule type="expression" dxfId="173" priority="23">
      <formula>$I$32&lt;$G$4</formula>
    </cfRule>
  </conditionalFormatting>
  <conditionalFormatting sqref="K4:N22">
    <cfRule type="expression" dxfId="172" priority="7">
      <formula>$M4="NON"</formula>
    </cfRule>
    <cfRule type="expression" dxfId="171" priority="21">
      <formula>$N4="OUI"</formula>
    </cfRule>
  </conditionalFormatting>
  <conditionalFormatting sqref="A5:I21">
    <cfRule type="expression" dxfId="170" priority="17">
      <formula>MONTH($B6)=MONTH($B5)</formula>
    </cfRule>
  </conditionalFormatting>
  <conditionalFormatting sqref="G5:G21">
    <cfRule type="expression" dxfId="169" priority="16">
      <formula>$G4&lt;0</formula>
    </cfRule>
  </conditionalFormatting>
  <conditionalFormatting sqref="E25:G25">
    <cfRule type="expression" dxfId="168" priority="13">
      <formula>$E$25&gt;0</formula>
    </cfRule>
  </conditionalFormatting>
  <conditionalFormatting sqref="H25:I25">
    <cfRule type="expression" dxfId="167" priority="12">
      <formula>$H$25&gt;0</formula>
    </cfRule>
  </conditionalFormatting>
  <conditionalFormatting sqref="E25:I25">
    <cfRule type="expression" dxfId="166" priority="11">
      <formula>$E$25=""</formula>
    </cfRule>
  </conditionalFormatting>
  <conditionalFormatting sqref="D27:M27">
    <cfRule type="expression" dxfId="165" priority="10">
      <formula>$L$23=0</formula>
    </cfRule>
  </conditionalFormatting>
  <conditionalFormatting sqref="K23:M23">
    <cfRule type="expression" dxfId="164" priority="8">
      <formula>$L$23&gt;0</formula>
    </cfRule>
    <cfRule type="expression" dxfId="163" priority="9">
      <formula>$L$23=0</formula>
    </cfRule>
  </conditionalFormatting>
  <conditionalFormatting sqref="O4:O22">
    <cfRule type="expression" dxfId="162" priority="6">
      <formula>$N4="OUI"</formula>
    </cfRule>
  </conditionalFormatting>
  <conditionalFormatting sqref="A30:I30">
    <cfRule type="expression" dxfId="161" priority="5">
      <formula>$K$35="OUI"</formula>
    </cfRule>
  </conditionalFormatting>
  <conditionalFormatting sqref="A31:I31">
    <cfRule type="expression" dxfId="160" priority="4">
      <formula>$K$53="OUI"</formula>
    </cfRule>
  </conditionalFormatting>
  <conditionalFormatting sqref="A22">
    <cfRule type="expression" dxfId="159" priority="3">
      <formula>MONTH($B23)=MONTH($B22)</formula>
    </cfRule>
  </conditionalFormatting>
  <conditionalFormatting sqref="A22:I22">
    <cfRule type="expression" dxfId="158" priority="1">
      <formula>$A$22=""</formula>
    </cfRule>
    <cfRule type="expression" dxfId="157" priority="2">
      <formula>$A$22&gt;0</formula>
    </cfRule>
  </conditionalFormatting>
  <dataValidations count="3">
    <dataValidation type="list" allowBlank="1" showInputMessage="1" showErrorMessage="1" sqref="M4:M22" xr:uid="{00000000-0002-0000-0500-000000000000}">
      <formula1>$S$5:$S$7</formula1>
    </dataValidation>
    <dataValidation type="list" allowBlank="1" showInputMessage="1" showErrorMessage="1" sqref="O4:O22 P5:P22" xr:uid="{00000000-0002-0000-0500-000001000000}">
      <formula1>$S$8:$S$9</formula1>
    </dataValidation>
    <dataValidation type="list" allowBlank="1" showInputMessage="1" showErrorMessage="1" sqref="K35:K36 K53:K54" xr:uid="{00000000-0002-0000-05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1"/>
  <dimension ref="A1:S67"/>
  <sheetViews>
    <sheetView topLeftCell="A13" zoomScaleNormal="100" workbookViewId="0">
      <selection activeCell="F16" sqref="F15:F16"/>
    </sheetView>
  </sheetViews>
  <sheetFormatPr baseColWidth="10" defaultColWidth="11.44140625" defaultRowHeight="14.4" x14ac:dyDescent="0.3"/>
  <cols>
    <col min="1" max="1" width="15.4414062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2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3.10937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8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+[1]BUDGET!TAR_BUDGET_P_ENTRETIEN</f>
        <v>2300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2300</v>
      </c>
      <c r="I23" s="178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68</v>
      </c>
      <c r="E27" s="160"/>
      <c r="F27" s="160"/>
      <c r="G27" s="160"/>
      <c r="H27" s="161"/>
      <c r="I27" s="162">
        <f>(G4-G23)-L23</f>
        <v>2300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8"/>
      <c r="F28" s="8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E25:G25"/>
    <mergeCell ref="H25:I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56" priority="25">
      <formula>$H$23=$G$4</formula>
    </cfRule>
    <cfRule type="expression" dxfId="155" priority="26">
      <formula>$H$23&lt;$G$4</formula>
    </cfRule>
  </conditionalFormatting>
  <conditionalFormatting sqref="H23:I23">
    <cfRule type="expression" dxfId="154" priority="24">
      <formula>$G$23&gt;$G$4</formula>
    </cfRule>
  </conditionalFormatting>
  <conditionalFormatting sqref="I27:K27">
    <cfRule type="expression" dxfId="153" priority="22">
      <formula>$I$27&lt;0</formula>
    </cfRule>
    <cfRule type="expression" dxfId="152" priority="23">
      <formula>$I$32&lt;$G$4</formula>
    </cfRule>
  </conditionalFormatting>
  <conditionalFormatting sqref="K4:N22">
    <cfRule type="expression" dxfId="151" priority="7">
      <formula>$M4="NON"</formula>
    </cfRule>
    <cfRule type="expression" dxfId="150" priority="21">
      <formula>$N4="OUI"</formula>
    </cfRule>
  </conditionalFormatting>
  <conditionalFormatting sqref="A5:I21">
    <cfRule type="expression" dxfId="149" priority="17">
      <formula>MONTH($B6)=MONTH($B5)</formula>
    </cfRule>
  </conditionalFormatting>
  <conditionalFormatting sqref="G5:G21">
    <cfRule type="expression" dxfId="148" priority="16">
      <formula>$G4&lt;0</formula>
    </cfRule>
  </conditionalFormatting>
  <conditionalFormatting sqref="E25:G25">
    <cfRule type="expression" dxfId="147" priority="13">
      <formula>$E$25&gt;0</formula>
    </cfRule>
  </conditionalFormatting>
  <conditionalFormatting sqref="H25:I25">
    <cfRule type="expression" dxfId="146" priority="12">
      <formula>$H$25&gt;0</formula>
    </cfRule>
  </conditionalFormatting>
  <conditionalFormatting sqref="E25:I25">
    <cfRule type="expression" dxfId="145" priority="11">
      <formula>$E$25=""</formula>
    </cfRule>
  </conditionalFormatting>
  <conditionalFormatting sqref="D27:M27">
    <cfRule type="expression" dxfId="144" priority="10">
      <formula>$L$23=0</formula>
    </cfRule>
  </conditionalFormatting>
  <conditionalFormatting sqref="K23:M23">
    <cfRule type="expression" dxfId="143" priority="8">
      <formula>$L$23&gt;0</formula>
    </cfRule>
    <cfRule type="expression" dxfId="142" priority="9">
      <formula>$L$23=0</formula>
    </cfRule>
  </conditionalFormatting>
  <conditionalFormatting sqref="O4:O22">
    <cfRule type="expression" dxfId="141" priority="6">
      <formula>$N4="OUI"</formula>
    </cfRule>
  </conditionalFormatting>
  <conditionalFormatting sqref="A30:I30">
    <cfRule type="expression" dxfId="140" priority="5">
      <formula>$K$35="OUI"</formula>
    </cfRule>
  </conditionalFormatting>
  <conditionalFormatting sqref="A31:I31">
    <cfRule type="expression" dxfId="139" priority="4">
      <formula>$K$53="OUI"</formula>
    </cfRule>
  </conditionalFormatting>
  <conditionalFormatting sqref="A22">
    <cfRule type="expression" dxfId="138" priority="3">
      <formula>MONTH($B23)=MONTH($B22)</formula>
    </cfRule>
  </conditionalFormatting>
  <conditionalFormatting sqref="A22:I22">
    <cfRule type="expression" dxfId="137" priority="1">
      <formula>$A$22=""</formula>
    </cfRule>
    <cfRule type="expression" dxfId="136" priority="2">
      <formula>$A$22&gt;0</formula>
    </cfRule>
  </conditionalFormatting>
  <dataValidations count="3">
    <dataValidation type="list" allowBlank="1" showInputMessage="1" showErrorMessage="1" sqref="M4:M22" xr:uid="{00000000-0002-0000-0600-000000000000}">
      <formula1>$S$5:$S$7</formula1>
    </dataValidation>
    <dataValidation type="list" allowBlank="1" showInputMessage="1" showErrorMessage="1" sqref="O4:O22" xr:uid="{00000000-0002-0000-0600-000001000000}">
      <formula1>$S$8:$S$9</formula1>
    </dataValidation>
    <dataValidation type="list" allowBlank="1" showInputMessage="1" showErrorMessage="1" sqref="K35:K36 K53:K54" xr:uid="{00000000-0002-0000-06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S67"/>
  <sheetViews>
    <sheetView topLeftCell="A13" workbookViewId="0">
      <selection activeCell="D18" sqref="D18"/>
    </sheetView>
  </sheetViews>
  <sheetFormatPr baseColWidth="10" defaultColWidth="11.44140625" defaultRowHeight="14.4" x14ac:dyDescent="0.3"/>
  <cols>
    <col min="1" max="1" width="15.664062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8867187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9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+[1]BUDGET!TAR_BUDGET_COUCHES</f>
        <v>3000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3000</v>
      </c>
      <c r="I23" s="178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3000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135" priority="25">
      <formula>$H$23=$G$4</formula>
    </cfRule>
    <cfRule type="expression" dxfId="134" priority="26">
      <formula>$H$23&lt;$G$4</formula>
    </cfRule>
  </conditionalFormatting>
  <conditionalFormatting sqref="H23:I23">
    <cfRule type="expression" dxfId="133" priority="24">
      <formula>$G$23&gt;$G$4</formula>
    </cfRule>
  </conditionalFormatting>
  <conditionalFormatting sqref="I27:K27">
    <cfRule type="expression" dxfId="132" priority="22">
      <formula>$I$27&lt;0</formula>
    </cfRule>
    <cfRule type="expression" dxfId="131" priority="23">
      <formula>$I$32&lt;$G$4</formula>
    </cfRule>
  </conditionalFormatting>
  <conditionalFormatting sqref="K4:N22">
    <cfRule type="expression" dxfId="130" priority="7">
      <formula>$M4="NON"</formula>
    </cfRule>
    <cfRule type="expression" dxfId="129" priority="21">
      <formula>$N4="OUI"</formula>
    </cfRule>
  </conditionalFormatting>
  <conditionalFormatting sqref="A5:I21">
    <cfRule type="expression" dxfId="128" priority="17">
      <formula>MONTH($B6)=MONTH($B5)</formula>
    </cfRule>
  </conditionalFormatting>
  <conditionalFormatting sqref="G5:G21">
    <cfRule type="expression" dxfId="127" priority="16">
      <formula>$G4&lt;0</formula>
    </cfRule>
  </conditionalFormatting>
  <conditionalFormatting sqref="E25:G25">
    <cfRule type="expression" dxfId="126" priority="13">
      <formula>$E$25&gt;0</formula>
    </cfRule>
  </conditionalFormatting>
  <conditionalFormatting sqref="H25:I25">
    <cfRule type="expression" dxfId="125" priority="12">
      <formula>$H$25&gt;0</formula>
    </cfRule>
  </conditionalFormatting>
  <conditionalFormatting sqref="E25:I25">
    <cfRule type="expression" dxfId="124" priority="11">
      <formula>$E$25=""</formula>
    </cfRule>
  </conditionalFormatting>
  <conditionalFormatting sqref="D27:M27">
    <cfRule type="expression" dxfId="123" priority="10">
      <formula>$L$23=0</formula>
    </cfRule>
  </conditionalFormatting>
  <conditionalFormatting sqref="K23:M23">
    <cfRule type="expression" dxfId="122" priority="8">
      <formula>$L$23&gt;0</formula>
    </cfRule>
    <cfRule type="expression" dxfId="121" priority="9">
      <formula>$L$23=0</formula>
    </cfRule>
  </conditionalFormatting>
  <conditionalFormatting sqref="O4:O22">
    <cfRule type="expression" dxfId="120" priority="6">
      <formula>$N4="OUI"</formula>
    </cfRule>
  </conditionalFormatting>
  <conditionalFormatting sqref="A30:I30">
    <cfRule type="expression" dxfId="119" priority="5">
      <formula>$K$35="OUI"</formula>
    </cfRule>
  </conditionalFormatting>
  <conditionalFormatting sqref="A31:I31">
    <cfRule type="expression" dxfId="118" priority="4">
      <formula>$K$53="OUI"</formula>
    </cfRule>
  </conditionalFormatting>
  <conditionalFormatting sqref="A22">
    <cfRule type="expression" dxfId="117" priority="3">
      <formula>MONTH($B23)=MONTH($B22)</formula>
    </cfRule>
  </conditionalFormatting>
  <conditionalFormatting sqref="A22:I22">
    <cfRule type="expression" dxfId="116" priority="1">
      <formula>$A$22=""</formula>
    </cfRule>
    <cfRule type="expression" dxfId="115" priority="2">
      <formula>$A$22&gt;0</formula>
    </cfRule>
  </conditionalFormatting>
  <dataValidations count="3">
    <dataValidation type="list" allowBlank="1" showInputMessage="1" showErrorMessage="1" sqref="M4:M22" xr:uid="{00000000-0002-0000-0700-000000000000}">
      <formula1>$S$5:$S$7</formula1>
    </dataValidation>
    <dataValidation type="list" allowBlank="1" showInputMessage="1" showErrorMessage="1" sqref="O4:O22" xr:uid="{00000000-0002-0000-0700-000001000000}">
      <formula1>$S$8:$S$9</formula1>
    </dataValidation>
    <dataValidation type="list" allowBlank="1" showInputMessage="1" showErrorMessage="1" sqref="K35:K36 K53:K54" xr:uid="{00000000-0002-0000-07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Y227"/>
  <sheetViews>
    <sheetView topLeftCell="A181" zoomScaleNormal="100" workbookViewId="0">
      <selection activeCell="H171" sqref="H171"/>
    </sheetView>
  </sheetViews>
  <sheetFormatPr baseColWidth="10" defaultColWidth="11.44140625" defaultRowHeight="14.4" x14ac:dyDescent="0.3"/>
  <cols>
    <col min="1" max="1" width="16.109375" style="1" customWidth="1"/>
    <col min="2" max="2" width="11.44140625" style="1"/>
    <col min="3" max="3" width="7.109375" style="1" customWidth="1"/>
    <col min="4" max="4" width="33.5546875" style="1" customWidth="1"/>
    <col min="5" max="6" width="11.44140625" style="2"/>
    <col min="7" max="7" width="12.5546875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88671875" style="1" customWidth="1"/>
    <col min="12" max="12" width="11.44140625" style="1"/>
    <col min="13" max="14" width="10.109375" style="1" customWidth="1"/>
    <col min="15" max="16" width="1.88671875" style="1" customWidth="1"/>
    <col min="17" max="19" width="11.44140625" style="1"/>
    <col min="20" max="20" width="11.44140625" style="1" customWidth="1"/>
    <col min="21" max="21" width="11.44140625" style="1"/>
    <col min="22" max="22" width="11.44140625" style="1" hidden="1" customWidth="1"/>
    <col min="23" max="16384" width="11.44140625" style="1"/>
  </cols>
  <sheetData>
    <row r="1" spans="1:25" ht="18" x14ac:dyDescent="0.3">
      <c r="A1" s="158" t="s">
        <v>10</v>
      </c>
      <c r="B1" s="158"/>
      <c r="C1" s="158"/>
      <c r="D1" s="158"/>
      <c r="E1" s="158"/>
      <c r="F1" s="158"/>
      <c r="G1" s="158"/>
      <c r="H1" s="158"/>
      <c r="I1" s="158"/>
      <c r="J1" s="7"/>
      <c r="K1" s="158" t="s">
        <v>62</v>
      </c>
      <c r="L1" s="158"/>
      <c r="M1" s="158"/>
      <c r="N1" s="158"/>
    </row>
    <row r="2" spans="1:25" ht="18.600000000000001" thickBot="1" x14ac:dyDescent="0.35">
      <c r="A2" s="7"/>
      <c r="B2" s="184" t="str">
        <f>IF(G183&gt;G4,"ATTENTION PLUS DE BUDGET","")</f>
        <v/>
      </c>
      <c r="C2" s="184"/>
      <c r="D2" s="184"/>
      <c r="E2" s="184"/>
      <c r="F2" s="184"/>
      <c r="G2" s="184"/>
      <c r="H2" s="184"/>
      <c r="I2" s="184"/>
      <c r="J2" s="184"/>
    </row>
    <row r="3" spans="1:25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187" t="s">
        <v>56</v>
      </c>
      <c r="L3" s="187" t="s">
        <v>57</v>
      </c>
      <c r="M3" s="185" t="s">
        <v>58</v>
      </c>
      <c r="N3" s="182" t="s">
        <v>63</v>
      </c>
      <c r="O3" s="104"/>
      <c r="Q3" s="7"/>
      <c r="R3" s="9" t="s">
        <v>13</v>
      </c>
      <c r="S3" s="10" t="s">
        <v>12</v>
      </c>
      <c r="T3" s="11" t="s">
        <v>69</v>
      </c>
    </row>
    <row r="4" spans="1:25" ht="18.600000000000001" thickBot="1" x14ac:dyDescent="0.35">
      <c r="A4" s="189" t="s">
        <v>3</v>
      </c>
      <c r="B4" s="190"/>
      <c r="C4" s="190"/>
      <c r="D4" s="190"/>
      <c r="E4" s="190"/>
      <c r="F4" s="191"/>
      <c r="G4" s="5">
        <f>+[1]BUDGET!TAR_BUDGET_ALIM</f>
        <v>14000</v>
      </c>
      <c r="H4" s="101"/>
      <c r="I4" s="97"/>
      <c r="J4" s="110"/>
      <c r="K4" s="188"/>
      <c r="L4" s="188"/>
      <c r="M4" s="186"/>
      <c r="N4" s="183"/>
      <c r="O4" s="104"/>
      <c r="Q4" s="12" t="s">
        <v>14</v>
      </c>
      <c r="R4" s="13">
        <f t="array" ref="R4">SUM(IF(MONTH($B$5:$B$182)=1,$E$5:$E$182))-SUM(IF(MONTH($B$5:$B$182)=1,$F$5:$F$182))</f>
        <v>0</v>
      </c>
      <c r="S4" s="14"/>
      <c r="T4" s="15" t="str">
        <f>IF(R4=0,"",R4/S4)</f>
        <v/>
      </c>
      <c r="W4" s="87"/>
      <c r="Y4" s="92"/>
    </row>
    <row r="5" spans="1:25" ht="15" thickBot="1" x14ac:dyDescent="0.35">
      <c r="A5" s="6" t="str">
        <f>IF(C5="CAT","FACTURE CAISSE","")</f>
        <v/>
      </c>
      <c r="B5" s="88"/>
      <c r="C5" s="76"/>
      <c r="D5" s="82"/>
      <c r="E5" s="83"/>
      <c r="F5" s="80"/>
      <c r="G5" s="79" t="str">
        <f>IF(AND(E5="",F5=""),"",IF(E5="",G4+F5,IF(F5="",G4-E5)))</f>
        <v/>
      </c>
      <c r="H5" s="123"/>
      <c r="I5" s="107"/>
      <c r="J5" s="110"/>
      <c r="K5" s="50"/>
      <c r="L5" s="56"/>
      <c r="M5" s="52"/>
      <c r="N5" s="54" t="str">
        <f t="shared" ref="N5" si="0">IF(AND(K5&gt;1,O5=""),"NON",IF(AND(K5&gt;1,O5="X"),"OUI",""))</f>
        <v/>
      </c>
      <c r="O5" s="7"/>
      <c r="Q5" s="16" t="s">
        <v>15</v>
      </c>
      <c r="R5" s="89">
        <f t="array" ref="R5">SUM(IF(MONTH($B$5:$B$182)=2,$E$5:$E$182))-SUM(IF(MONTH($B$5:$B$182)=2,$F$5:$F$182))</f>
        <v>0</v>
      </c>
      <c r="S5" s="17"/>
      <c r="T5" s="18" t="str">
        <f t="shared" ref="T5:T16" si="1">IF(R5=0,"",R5/S5)</f>
        <v/>
      </c>
      <c r="V5" s="1" t="s">
        <v>60</v>
      </c>
      <c r="W5" s="93"/>
    </row>
    <row r="6" spans="1:25" ht="15.6" thickTop="1" thickBot="1" x14ac:dyDescent="0.35">
      <c r="A6" s="124" t="str">
        <f t="shared" ref="A6:A69" si="2">IF(C6="CAT","FACTURE CAISSE","")</f>
        <v/>
      </c>
      <c r="B6" s="122"/>
      <c r="C6" s="76"/>
      <c r="D6" s="82"/>
      <c r="E6" s="83"/>
      <c r="F6" s="80"/>
      <c r="G6" s="79" t="str">
        <f t="shared" ref="G6:G69" si="3">IF(AND(E6="",F6=""),"",IF(E6="",G5+F6,IF(F6="",G5-E6)))</f>
        <v/>
      </c>
      <c r="H6" s="123"/>
      <c r="I6" s="107"/>
      <c r="J6" s="110"/>
      <c r="K6" s="50"/>
      <c r="L6" s="56"/>
      <c r="M6" s="52"/>
      <c r="N6" s="54" t="str">
        <f t="shared" ref="N6:N69" si="4">IF(AND(K6&gt;1,O6=""),"NON",IF(AND(K6&gt;1,O6="X"),"OUI",""))</f>
        <v/>
      </c>
      <c r="O6" s="7"/>
      <c r="Q6" s="12" t="s">
        <v>16</v>
      </c>
      <c r="R6" s="90">
        <f t="array" ref="R6">SUM(IF(MONTH($B$5:$B$182)=3,$E$5:$E$182))-SUM(IF(MONTH($B$5:$B$182)=3,$F$5:$F$182))</f>
        <v>0</v>
      </c>
      <c r="S6" s="14"/>
      <c r="T6" s="15" t="str">
        <f t="shared" si="1"/>
        <v/>
      </c>
      <c r="V6" s="1" t="s">
        <v>61</v>
      </c>
    </row>
    <row r="7" spans="1:25" ht="15.6" thickTop="1" thickBot="1" x14ac:dyDescent="0.35">
      <c r="A7" s="124" t="str">
        <f t="shared" si="2"/>
        <v/>
      </c>
      <c r="B7" s="122"/>
      <c r="C7" s="76"/>
      <c r="D7" s="82"/>
      <c r="E7" s="83"/>
      <c r="F7" s="80"/>
      <c r="G7" s="79" t="str">
        <f t="shared" si="3"/>
        <v/>
      </c>
      <c r="H7" s="123"/>
      <c r="I7" s="107"/>
      <c r="J7" s="110"/>
      <c r="K7" s="50"/>
      <c r="L7" s="56"/>
      <c r="M7" s="52"/>
      <c r="N7" s="54" t="str">
        <f t="shared" si="4"/>
        <v/>
      </c>
      <c r="O7" s="7"/>
      <c r="Q7" s="16" t="s">
        <v>17</v>
      </c>
      <c r="R7" s="89">
        <f t="array" ref="R7">SUM(IF(MONTH($B$5:$B$182)=4,$E$5:$E$182))-SUM(IF(MONTH($B$5:$B$182)=4,$F$5:$F$182))</f>
        <v>0</v>
      </c>
      <c r="S7" s="17"/>
      <c r="T7" s="18" t="str">
        <f t="shared" si="1"/>
        <v/>
      </c>
    </row>
    <row r="8" spans="1:25" ht="15.6" thickTop="1" thickBot="1" x14ac:dyDescent="0.35">
      <c r="A8" s="124" t="str">
        <f t="shared" si="2"/>
        <v/>
      </c>
      <c r="B8" s="122"/>
      <c r="C8" s="76"/>
      <c r="D8" s="82"/>
      <c r="E8" s="83"/>
      <c r="F8" s="80"/>
      <c r="G8" s="79" t="str">
        <f t="shared" si="3"/>
        <v/>
      </c>
      <c r="H8" s="123"/>
      <c r="I8" s="107"/>
      <c r="J8" s="110"/>
      <c r="K8" s="50"/>
      <c r="L8" s="56"/>
      <c r="M8" s="52"/>
      <c r="N8" s="54" t="str">
        <f t="shared" si="4"/>
        <v/>
      </c>
      <c r="O8" s="7"/>
      <c r="Q8" s="12" t="s">
        <v>18</v>
      </c>
      <c r="R8" s="90">
        <f t="array" ref="R8">SUM(IF(MONTH($B$5:$B$182)=5,$E$5:$E$182))-SUM(IF(MONTH($B$5:$B$182)=5,$F$5:$F$182))</f>
        <v>0</v>
      </c>
      <c r="S8" s="14"/>
      <c r="T8" s="15" t="str">
        <f t="shared" si="1"/>
        <v/>
      </c>
      <c r="V8" s="1" t="s">
        <v>38</v>
      </c>
    </row>
    <row r="9" spans="1:25" ht="15.6" thickTop="1" thickBot="1" x14ac:dyDescent="0.35">
      <c r="A9" s="124" t="str">
        <f t="shared" si="2"/>
        <v/>
      </c>
      <c r="B9" s="122"/>
      <c r="C9" s="76"/>
      <c r="D9" s="82"/>
      <c r="E9" s="83"/>
      <c r="F9" s="80"/>
      <c r="G9" s="79" t="str">
        <f t="shared" si="3"/>
        <v/>
      </c>
      <c r="H9" s="123"/>
      <c r="I9" s="107"/>
      <c r="J9" s="110"/>
      <c r="K9" s="50"/>
      <c r="L9" s="56"/>
      <c r="M9" s="52"/>
      <c r="N9" s="54" t="str">
        <f t="shared" si="4"/>
        <v/>
      </c>
      <c r="O9" s="7"/>
      <c r="Q9" s="16" t="s">
        <v>19</v>
      </c>
      <c r="R9" s="89">
        <f t="array" ref="R9">SUM(IF(MONTH($B$5:$B$182)=6,$E$5:$E$182))-SUM(IF(MONTH($B$5:$B$182)=6,$F$5:$F$182))</f>
        <v>0</v>
      </c>
      <c r="S9" s="17"/>
      <c r="T9" s="18" t="str">
        <f t="shared" si="1"/>
        <v/>
      </c>
    </row>
    <row r="10" spans="1:25" ht="15.6" thickTop="1" thickBot="1" x14ac:dyDescent="0.35">
      <c r="A10" s="124" t="str">
        <f t="shared" si="2"/>
        <v/>
      </c>
      <c r="B10" s="122"/>
      <c r="C10" s="76"/>
      <c r="D10" s="82"/>
      <c r="E10" s="83"/>
      <c r="F10" s="80"/>
      <c r="G10" s="79" t="str">
        <f t="shared" si="3"/>
        <v/>
      </c>
      <c r="H10" s="123"/>
      <c r="I10" s="107"/>
      <c r="J10" s="110"/>
      <c r="K10" s="50"/>
      <c r="L10" s="56"/>
      <c r="M10" s="52"/>
      <c r="N10" s="54" t="str">
        <f t="shared" si="4"/>
        <v/>
      </c>
      <c r="O10" s="7"/>
      <c r="Q10" s="12" t="s">
        <v>20</v>
      </c>
      <c r="R10" s="90">
        <f t="array" ref="R10">SUM(IF(MONTH($B$5:$B$182)=7,$E$5:$E$182))-SUM(IF(MONTH($B$5:$B$182)=7,$F$5:$F$182))</f>
        <v>0</v>
      </c>
      <c r="S10" s="14"/>
      <c r="T10" s="15" t="str">
        <f t="shared" si="1"/>
        <v/>
      </c>
      <c r="X10" s="94"/>
    </row>
    <row r="11" spans="1:25" ht="15.6" thickTop="1" thickBot="1" x14ac:dyDescent="0.35">
      <c r="A11" s="124" t="str">
        <f t="shared" si="2"/>
        <v/>
      </c>
      <c r="B11" s="122"/>
      <c r="C11" s="76"/>
      <c r="D11" s="82"/>
      <c r="E11" s="83"/>
      <c r="F11" s="80"/>
      <c r="G11" s="79" t="str">
        <f t="shared" si="3"/>
        <v/>
      </c>
      <c r="H11" s="123"/>
      <c r="I11" s="107"/>
      <c r="J11" s="110"/>
      <c r="K11" s="50"/>
      <c r="L11" s="56"/>
      <c r="M11" s="52"/>
      <c r="N11" s="54" t="str">
        <f t="shared" si="4"/>
        <v/>
      </c>
      <c r="O11" s="7"/>
      <c r="Q11" s="16" t="s">
        <v>21</v>
      </c>
      <c r="R11" s="89">
        <f t="array" ref="R11">SUM(IF(MONTH($B$5:$B$182)=8,$E$5:$E$182))-SUM(IF(MONTH($B$5:$B$182)=8,$F$5:$F$182))</f>
        <v>0</v>
      </c>
      <c r="S11" s="17"/>
      <c r="T11" s="18" t="str">
        <f t="shared" si="1"/>
        <v/>
      </c>
    </row>
    <row r="12" spans="1:25" ht="16.8" thickTop="1" thickBot="1" x14ac:dyDescent="0.35">
      <c r="A12" s="124" t="str">
        <f t="shared" si="2"/>
        <v/>
      </c>
      <c r="B12" s="122"/>
      <c r="C12" s="76"/>
      <c r="D12" s="82"/>
      <c r="E12" s="83"/>
      <c r="F12" s="80"/>
      <c r="G12" s="79" t="str">
        <f t="shared" si="3"/>
        <v/>
      </c>
      <c r="H12" s="123"/>
      <c r="I12" s="107"/>
      <c r="J12" s="110"/>
      <c r="K12" s="50"/>
      <c r="L12" s="56"/>
      <c r="M12" s="52"/>
      <c r="N12" s="54" t="str">
        <f t="shared" si="4"/>
        <v/>
      </c>
      <c r="O12" s="7"/>
      <c r="Q12" s="12" t="s">
        <v>22</v>
      </c>
      <c r="R12" s="90">
        <f t="array" ref="R12">SUM(IF(MONTH($B$5:$B$182)=9,$E$5:$E$182))-SUM(IF(MONTH($B$5:$B$182)=9,$F$5:$F$182))</f>
        <v>0</v>
      </c>
      <c r="S12" s="20"/>
      <c r="T12" s="15" t="str">
        <f t="shared" si="1"/>
        <v/>
      </c>
      <c r="Y12" s="95"/>
    </row>
    <row r="13" spans="1:25" ht="15.6" thickTop="1" thickBot="1" x14ac:dyDescent="0.35">
      <c r="A13" s="124" t="str">
        <f t="shared" si="2"/>
        <v/>
      </c>
      <c r="B13" s="122"/>
      <c r="C13" s="76"/>
      <c r="D13" s="82"/>
      <c r="E13" s="83"/>
      <c r="F13" s="80"/>
      <c r="G13" s="79" t="str">
        <f t="shared" si="3"/>
        <v/>
      </c>
      <c r="H13" s="123"/>
      <c r="I13" s="107"/>
      <c r="J13" s="110"/>
      <c r="K13" s="50"/>
      <c r="L13" s="56"/>
      <c r="M13" s="52"/>
      <c r="N13" s="54" t="str">
        <f t="shared" si="4"/>
        <v/>
      </c>
      <c r="O13" s="7"/>
      <c r="Q13" s="16" t="s">
        <v>23</v>
      </c>
      <c r="R13" s="89">
        <f t="array" ref="R13">SUM(IF(MONTH($B$5:$B$182)=10,$E$5:$E$182))-SUM(IF(MONTH($B$5:$B$182)=10,$F$5:$F$182))</f>
        <v>0</v>
      </c>
      <c r="S13" s="21"/>
      <c r="T13" s="18" t="str">
        <f t="shared" si="1"/>
        <v/>
      </c>
    </row>
    <row r="14" spans="1:25" ht="16.8" thickTop="1" thickBot="1" x14ac:dyDescent="0.35">
      <c r="A14" s="124" t="str">
        <f t="shared" si="2"/>
        <v/>
      </c>
      <c r="B14" s="122"/>
      <c r="C14" s="76"/>
      <c r="D14" s="82"/>
      <c r="E14" s="83"/>
      <c r="F14" s="80"/>
      <c r="G14" s="79" t="str">
        <f t="shared" si="3"/>
        <v/>
      </c>
      <c r="H14" s="123"/>
      <c r="I14" s="107"/>
      <c r="J14" s="110"/>
      <c r="K14" s="50"/>
      <c r="L14" s="56"/>
      <c r="M14" s="52"/>
      <c r="N14" s="54" t="str">
        <f t="shared" si="4"/>
        <v/>
      </c>
      <c r="O14" s="7"/>
      <c r="Q14" s="12" t="s">
        <v>24</v>
      </c>
      <c r="R14" s="90">
        <f t="array" ref="R14">SUM(IF(MONTH($B$5:$B$182)=11,$E$5:$E$182))-SUM(IF(MONTH($B$5:$B$182)=11,$F$5:$F$182))</f>
        <v>0</v>
      </c>
      <c r="S14" s="12"/>
      <c r="T14" s="15" t="str">
        <f t="shared" si="1"/>
        <v/>
      </c>
      <c r="Y14" s="95"/>
    </row>
    <row r="15" spans="1:25" ht="15.6" thickTop="1" thickBot="1" x14ac:dyDescent="0.35">
      <c r="A15" s="124" t="str">
        <f t="shared" si="2"/>
        <v/>
      </c>
      <c r="B15" s="122"/>
      <c r="C15" s="76"/>
      <c r="D15" s="82"/>
      <c r="E15" s="83"/>
      <c r="F15" s="80"/>
      <c r="G15" s="79" t="str">
        <f t="shared" si="3"/>
        <v/>
      </c>
      <c r="H15" s="123"/>
      <c r="I15" s="107"/>
      <c r="J15" s="110"/>
      <c r="K15" s="50"/>
      <c r="L15" s="56"/>
      <c r="M15" s="52"/>
      <c r="N15" s="54" t="str">
        <f t="shared" si="4"/>
        <v/>
      </c>
      <c r="O15" s="7"/>
      <c r="Q15" s="16" t="s">
        <v>25</v>
      </c>
      <c r="R15" s="89">
        <f t="array" ref="R15">SUM(IF(MONTH($B$5:$B$182)=12,$E$5:$E$182))-SUM(IF(MONTH($B$5:$B$182)=12,$F$5:$F$182))</f>
        <v>0</v>
      </c>
      <c r="S15" s="21"/>
      <c r="T15" s="18" t="str">
        <f t="shared" si="1"/>
        <v/>
      </c>
    </row>
    <row r="16" spans="1:25" ht="15.6" thickTop="1" thickBot="1" x14ac:dyDescent="0.35">
      <c r="A16" s="124" t="str">
        <f t="shared" si="2"/>
        <v/>
      </c>
      <c r="B16" s="122"/>
      <c r="C16" s="76"/>
      <c r="D16" s="82"/>
      <c r="E16" s="83"/>
      <c r="F16" s="80"/>
      <c r="G16" s="79" t="str">
        <f t="shared" si="3"/>
        <v/>
      </c>
      <c r="H16" s="123"/>
      <c r="I16" s="107"/>
      <c r="J16" s="110"/>
      <c r="K16" s="50"/>
      <c r="L16" s="56"/>
      <c r="M16" s="52"/>
      <c r="N16" s="54" t="str">
        <f t="shared" si="4"/>
        <v/>
      </c>
      <c r="O16" s="7"/>
      <c r="Q16" s="22" t="s">
        <v>26</v>
      </c>
      <c r="R16" s="19">
        <f>SUM(R4:R15)</f>
        <v>0</v>
      </c>
      <c r="S16" s="20">
        <f>SUM(S4:S15)</f>
        <v>0</v>
      </c>
      <c r="T16" s="15" t="str">
        <f t="shared" si="1"/>
        <v/>
      </c>
    </row>
    <row r="17" spans="1:20" ht="15.6" thickTop="1" thickBot="1" x14ac:dyDescent="0.35">
      <c r="A17" s="124" t="str">
        <f t="shared" si="2"/>
        <v/>
      </c>
      <c r="B17" s="122"/>
      <c r="C17" s="76"/>
      <c r="D17" s="82"/>
      <c r="E17" s="83"/>
      <c r="F17" s="80"/>
      <c r="G17" s="79" t="str">
        <f t="shared" si="3"/>
        <v/>
      </c>
      <c r="H17" s="123"/>
      <c r="I17" s="108"/>
      <c r="J17" s="110"/>
      <c r="K17" s="50"/>
      <c r="L17" s="56"/>
      <c r="M17" s="52"/>
      <c r="N17" s="54" t="str">
        <f t="shared" si="4"/>
        <v/>
      </c>
      <c r="O17" s="7"/>
      <c r="Q17" s="7"/>
      <c r="R17" s="91" t="str">
        <f>IF(R16=G183,"",R16-G183)</f>
        <v/>
      </c>
      <c r="S17" s="7"/>
      <c r="T17" s="7"/>
    </row>
    <row r="18" spans="1:20" ht="15.6" thickTop="1" thickBot="1" x14ac:dyDescent="0.35">
      <c r="A18" s="124" t="str">
        <f t="shared" si="2"/>
        <v/>
      </c>
      <c r="B18" s="122"/>
      <c r="C18" s="76"/>
      <c r="D18" s="82"/>
      <c r="E18" s="83"/>
      <c r="F18" s="80"/>
      <c r="G18" s="79" t="str">
        <f t="shared" si="3"/>
        <v/>
      </c>
      <c r="H18" s="123"/>
      <c r="I18" s="107"/>
      <c r="J18" s="110"/>
      <c r="K18" s="50"/>
      <c r="L18" s="56"/>
      <c r="M18" s="52"/>
      <c r="N18" s="54" t="str">
        <f t="shared" si="4"/>
        <v/>
      </c>
      <c r="O18" s="7"/>
    </row>
    <row r="19" spans="1:20" ht="15.6" thickTop="1" thickBot="1" x14ac:dyDescent="0.35">
      <c r="A19" s="124" t="str">
        <f t="shared" si="2"/>
        <v/>
      </c>
      <c r="B19" s="122"/>
      <c r="C19" s="76"/>
      <c r="D19" s="82"/>
      <c r="E19" s="83"/>
      <c r="F19" s="80"/>
      <c r="G19" s="79" t="str">
        <f t="shared" si="3"/>
        <v/>
      </c>
      <c r="H19" s="123"/>
      <c r="I19" s="107"/>
      <c r="J19" s="110"/>
      <c r="K19" s="50"/>
      <c r="L19" s="56"/>
      <c r="M19" s="52"/>
      <c r="N19" s="54" t="str">
        <f t="shared" si="4"/>
        <v/>
      </c>
      <c r="O19" s="7"/>
    </row>
    <row r="20" spans="1:20" ht="15.6" thickTop="1" thickBot="1" x14ac:dyDescent="0.35">
      <c r="A20" s="124" t="str">
        <f t="shared" si="2"/>
        <v/>
      </c>
      <c r="B20" s="122"/>
      <c r="C20" s="76"/>
      <c r="D20" s="82"/>
      <c r="E20" s="83"/>
      <c r="F20" s="80"/>
      <c r="G20" s="79" t="str">
        <f t="shared" si="3"/>
        <v/>
      </c>
      <c r="H20" s="123"/>
      <c r="I20" s="107"/>
      <c r="J20" s="110"/>
      <c r="K20" s="50"/>
      <c r="L20" s="56"/>
      <c r="M20" s="52"/>
      <c r="N20" s="54" t="str">
        <f t="shared" si="4"/>
        <v/>
      </c>
      <c r="O20" s="7"/>
    </row>
    <row r="21" spans="1:20" ht="16.5" customHeight="1" thickTop="1" thickBot="1" x14ac:dyDescent="0.35">
      <c r="A21" s="124" t="str">
        <f t="shared" si="2"/>
        <v/>
      </c>
      <c r="B21" s="122"/>
      <c r="C21" s="76"/>
      <c r="D21" s="82"/>
      <c r="E21" s="83"/>
      <c r="F21" s="80"/>
      <c r="G21" s="79" t="str">
        <f t="shared" si="3"/>
        <v/>
      </c>
      <c r="H21" s="123"/>
      <c r="I21" s="107"/>
      <c r="J21" s="110"/>
      <c r="K21" s="50"/>
      <c r="L21" s="56"/>
      <c r="M21" s="52"/>
      <c r="N21" s="54" t="str">
        <f t="shared" si="4"/>
        <v/>
      </c>
      <c r="O21" s="7"/>
    </row>
    <row r="22" spans="1:20" ht="15.6" thickTop="1" thickBot="1" x14ac:dyDescent="0.35">
      <c r="A22" s="124" t="str">
        <f t="shared" si="2"/>
        <v/>
      </c>
      <c r="B22" s="122"/>
      <c r="C22" s="76"/>
      <c r="D22" s="82"/>
      <c r="E22" s="83"/>
      <c r="F22" s="80"/>
      <c r="G22" s="79" t="str">
        <f t="shared" si="3"/>
        <v/>
      </c>
      <c r="H22" s="123"/>
      <c r="I22" s="107"/>
      <c r="J22" s="110"/>
      <c r="K22" s="50"/>
      <c r="L22" s="56"/>
      <c r="M22" s="52"/>
      <c r="N22" s="54" t="str">
        <f t="shared" si="4"/>
        <v/>
      </c>
      <c r="O22" s="7"/>
    </row>
    <row r="23" spans="1:20" ht="15.6" thickTop="1" thickBot="1" x14ac:dyDescent="0.35">
      <c r="A23" s="124" t="str">
        <f t="shared" si="2"/>
        <v/>
      </c>
      <c r="B23" s="122"/>
      <c r="C23" s="76"/>
      <c r="D23" s="82"/>
      <c r="E23" s="83"/>
      <c r="F23" s="80"/>
      <c r="G23" s="79" t="str">
        <f t="shared" si="3"/>
        <v/>
      </c>
      <c r="H23" s="123"/>
      <c r="I23" s="109"/>
      <c r="J23" s="118"/>
      <c r="K23" s="50"/>
      <c r="L23" s="56"/>
      <c r="M23" s="52"/>
      <c r="N23" s="54" t="str">
        <f t="shared" si="4"/>
        <v/>
      </c>
      <c r="O23" s="7"/>
    </row>
    <row r="24" spans="1:20" ht="15.6" thickTop="1" thickBot="1" x14ac:dyDescent="0.35">
      <c r="A24" s="124" t="str">
        <f t="shared" si="2"/>
        <v/>
      </c>
      <c r="B24" s="122"/>
      <c r="C24" s="76"/>
      <c r="D24" s="82"/>
      <c r="E24" s="83"/>
      <c r="F24" s="80"/>
      <c r="G24" s="79" t="str">
        <f t="shared" si="3"/>
        <v/>
      </c>
      <c r="H24" s="123"/>
      <c r="I24" s="109"/>
      <c r="J24" s="110"/>
      <c r="K24" s="50"/>
      <c r="L24" s="56"/>
      <c r="M24" s="52"/>
      <c r="N24" s="54" t="str">
        <f t="shared" si="4"/>
        <v/>
      </c>
      <c r="O24" s="7"/>
    </row>
    <row r="25" spans="1:20" ht="15.6" thickTop="1" thickBot="1" x14ac:dyDescent="0.35">
      <c r="A25" s="124" t="str">
        <f t="shared" si="2"/>
        <v/>
      </c>
      <c r="B25" s="122"/>
      <c r="C25" s="76"/>
      <c r="D25" s="82"/>
      <c r="E25" s="83"/>
      <c r="F25" s="80"/>
      <c r="G25" s="79" t="str">
        <f t="shared" si="3"/>
        <v/>
      </c>
      <c r="H25" s="123"/>
      <c r="I25" s="109"/>
      <c r="J25" s="110"/>
      <c r="K25" s="50"/>
      <c r="L25" s="56"/>
      <c r="M25" s="52"/>
      <c r="N25" s="54" t="str">
        <f t="shared" si="4"/>
        <v/>
      </c>
      <c r="O25" s="7"/>
    </row>
    <row r="26" spans="1:20" ht="15.6" thickTop="1" thickBot="1" x14ac:dyDescent="0.35">
      <c r="A26" s="124" t="str">
        <f t="shared" si="2"/>
        <v/>
      </c>
      <c r="B26" s="122"/>
      <c r="C26" s="76"/>
      <c r="D26" s="82"/>
      <c r="E26" s="83"/>
      <c r="F26" s="80"/>
      <c r="G26" s="79" t="str">
        <f t="shared" si="3"/>
        <v/>
      </c>
      <c r="H26" s="123"/>
      <c r="I26" s="109"/>
      <c r="J26" s="110"/>
      <c r="K26" s="50"/>
      <c r="L26" s="56"/>
      <c r="M26" s="52"/>
      <c r="N26" s="54" t="str">
        <f t="shared" si="4"/>
        <v/>
      </c>
      <c r="O26" s="7"/>
    </row>
    <row r="27" spans="1:20" ht="15.6" thickTop="1" thickBot="1" x14ac:dyDescent="0.35">
      <c r="A27" s="124" t="str">
        <f t="shared" si="2"/>
        <v/>
      </c>
      <c r="B27" s="122"/>
      <c r="C27" s="76"/>
      <c r="D27" s="82"/>
      <c r="E27" s="83"/>
      <c r="F27" s="80"/>
      <c r="G27" s="79" t="str">
        <f t="shared" si="3"/>
        <v/>
      </c>
      <c r="H27" s="123"/>
      <c r="I27" s="109"/>
      <c r="J27" s="110"/>
      <c r="K27" s="50"/>
      <c r="L27" s="56"/>
      <c r="M27" s="52"/>
      <c r="N27" s="54" t="str">
        <f t="shared" si="4"/>
        <v/>
      </c>
      <c r="O27" s="7"/>
    </row>
    <row r="28" spans="1:20" ht="15.6" thickTop="1" thickBot="1" x14ac:dyDescent="0.35">
      <c r="A28" s="124" t="str">
        <f t="shared" si="2"/>
        <v/>
      </c>
      <c r="B28" s="122"/>
      <c r="C28" s="76"/>
      <c r="D28" s="82"/>
      <c r="E28" s="83"/>
      <c r="F28" s="80"/>
      <c r="G28" s="79" t="str">
        <f t="shared" si="3"/>
        <v/>
      </c>
      <c r="H28" s="123"/>
      <c r="I28" s="109"/>
      <c r="J28" s="110"/>
      <c r="K28" s="50"/>
      <c r="L28" s="56"/>
      <c r="M28" s="52"/>
      <c r="N28" s="54" t="str">
        <f t="shared" si="4"/>
        <v/>
      </c>
      <c r="O28" s="7"/>
    </row>
    <row r="29" spans="1:20" ht="15.6" thickTop="1" thickBot="1" x14ac:dyDescent="0.35">
      <c r="A29" s="124" t="str">
        <f t="shared" si="2"/>
        <v/>
      </c>
      <c r="B29" s="122"/>
      <c r="C29" s="76"/>
      <c r="D29" s="82"/>
      <c r="E29" s="83"/>
      <c r="F29" s="80"/>
      <c r="G29" s="79" t="str">
        <f t="shared" si="3"/>
        <v/>
      </c>
      <c r="H29" s="123"/>
      <c r="I29" s="109"/>
      <c r="J29" s="110"/>
      <c r="K29" s="50"/>
      <c r="L29" s="56"/>
      <c r="M29" s="52"/>
      <c r="N29" s="54" t="str">
        <f t="shared" si="4"/>
        <v/>
      </c>
      <c r="O29" s="7"/>
    </row>
    <row r="30" spans="1:20" ht="15.6" thickTop="1" thickBot="1" x14ac:dyDescent="0.35">
      <c r="A30" s="124" t="str">
        <f t="shared" si="2"/>
        <v/>
      </c>
      <c r="B30" s="122"/>
      <c r="C30" s="76"/>
      <c r="D30" s="82"/>
      <c r="E30" s="83"/>
      <c r="F30" s="80"/>
      <c r="G30" s="79" t="str">
        <f t="shared" si="3"/>
        <v/>
      </c>
      <c r="H30" s="123"/>
      <c r="I30" s="109"/>
      <c r="J30" s="110"/>
      <c r="K30" s="50"/>
      <c r="L30" s="56"/>
      <c r="M30" s="52"/>
      <c r="N30" s="54" t="str">
        <f t="shared" si="4"/>
        <v/>
      </c>
      <c r="O30" s="7"/>
    </row>
    <row r="31" spans="1:20" ht="15.6" thickTop="1" thickBot="1" x14ac:dyDescent="0.35">
      <c r="A31" s="124" t="str">
        <f t="shared" si="2"/>
        <v/>
      </c>
      <c r="B31" s="122"/>
      <c r="C31" s="76"/>
      <c r="D31" s="82"/>
      <c r="E31" s="83"/>
      <c r="F31" s="80"/>
      <c r="G31" s="79" t="str">
        <f t="shared" si="3"/>
        <v/>
      </c>
      <c r="H31" s="123"/>
      <c r="I31" s="109"/>
      <c r="J31" s="110"/>
      <c r="K31" s="50"/>
      <c r="L31" s="56"/>
      <c r="M31" s="52"/>
      <c r="N31" s="54" t="str">
        <f t="shared" si="4"/>
        <v/>
      </c>
      <c r="O31" s="7"/>
    </row>
    <row r="32" spans="1:20" ht="15.6" thickTop="1" thickBot="1" x14ac:dyDescent="0.35">
      <c r="A32" s="124" t="str">
        <f t="shared" si="2"/>
        <v/>
      </c>
      <c r="B32" s="122"/>
      <c r="C32" s="76"/>
      <c r="D32" s="82"/>
      <c r="E32" s="83"/>
      <c r="F32" s="80"/>
      <c r="G32" s="79" t="str">
        <f t="shared" si="3"/>
        <v/>
      </c>
      <c r="H32" s="123"/>
      <c r="I32" s="109"/>
      <c r="J32" s="110"/>
      <c r="K32" s="50"/>
      <c r="L32" s="56"/>
      <c r="M32" s="52"/>
      <c r="N32" s="54" t="str">
        <f t="shared" si="4"/>
        <v/>
      </c>
      <c r="O32" s="7"/>
    </row>
    <row r="33" spans="1:15" ht="15.6" thickTop="1" thickBot="1" x14ac:dyDescent="0.35">
      <c r="A33" s="124" t="str">
        <f t="shared" si="2"/>
        <v/>
      </c>
      <c r="B33" s="122"/>
      <c r="C33" s="76"/>
      <c r="D33" s="82"/>
      <c r="E33" s="83"/>
      <c r="F33" s="80"/>
      <c r="G33" s="79" t="str">
        <f t="shared" si="3"/>
        <v/>
      </c>
      <c r="H33" s="123"/>
      <c r="I33" s="109"/>
      <c r="J33" s="110"/>
      <c r="K33" s="50"/>
      <c r="L33" s="56"/>
      <c r="M33" s="52"/>
      <c r="N33" s="54" t="str">
        <f t="shared" si="4"/>
        <v/>
      </c>
      <c r="O33" s="7"/>
    </row>
    <row r="34" spans="1:15" ht="15.6" thickTop="1" thickBot="1" x14ac:dyDescent="0.35">
      <c r="A34" s="124" t="str">
        <f t="shared" si="2"/>
        <v/>
      </c>
      <c r="B34" s="122"/>
      <c r="C34" s="76"/>
      <c r="D34" s="82"/>
      <c r="E34" s="83"/>
      <c r="F34" s="80"/>
      <c r="G34" s="79" t="str">
        <f t="shared" si="3"/>
        <v/>
      </c>
      <c r="H34" s="123"/>
      <c r="I34" s="109"/>
      <c r="J34" s="110"/>
      <c r="K34" s="50"/>
      <c r="L34" s="56"/>
      <c r="M34" s="52"/>
      <c r="N34" s="54" t="str">
        <f t="shared" si="4"/>
        <v/>
      </c>
      <c r="O34" s="7"/>
    </row>
    <row r="35" spans="1:15" ht="15.6" thickTop="1" thickBot="1" x14ac:dyDescent="0.35">
      <c r="A35" s="124" t="str">
        <f t="shared" si="2"/>
        <v/>
      </c>
      <c r="B35" s="122"/>
      <c r="C35" s="76"/>
      <c r="D35" s="82"/>
      <c r="E35" s="83"/>
      <c r="F35" s="80"/>
      <c r="G35" s="79" t="str">
        <f t="shared" si="3"/>
        <v/>
      </c>
      <c r="H35" s="123"/>
      <c r="I35" s="109"/>
      <c r="J35" s="110"/>
      <c r="K35" s="50"/>
      <c r="L35" s="56"/>
      <c r="M35" s="52"/>
      <c r="N35" s="54" t="str">
        <f t="shared" si="4"/>
        <v/>
      </c>
      <c r="O35" s="7"/>
    </row>
    <row r="36" spans="1:15" ht="15.6" thickTop="1" thickBot="1" x14ac:dyDescent="0.35">
      <c r="A36" s="124" t="str">
        <f t="shared" si="2"/>
        <v/>
      </c>
      <c r="B36" s="122"/>
      <c r="C36" s="76"/>
      <c r="D36" s="82"/>
      <c r="E36" s="83"/>
      <c r="F36" s="80"/>
      <c r="G36" s="79" t="str">
        <f t="shared" si="3"/>
        <v/>
      </c>
      <c r="H36" s="123"/>
      <c r="I36" s="109"/>
      <c r="J36" s="110"/>
      <c r="K36" s="50"/>
      <c r="L36" s="56"/>
      <c r="M36" s="52"/>
      <c r="N36" s="54" t="str">
        <f t="shared" si="4"/>
        <v/>
      </c>
      <c r="O36" s="7"/>
    </row>
    <row r="37" spans="1:15" ht="15.6" thickTop="1" thickBot="1" x14ac:dyDescent="0.35">
      <c r="A37" s="124" t="str">
        <f t="shared" si="2"/>
        <v/>
      </c>
      <c r="B37" s="122"/>
      <c r="C37" s="76"/>
      <c r="D37" s="82"/>
      <c r="E37" s="83"/>
      <c r="F37" s="80"/>
      <c r="G37" s="79" t="str">
        <f t="shared" si="3"/>
        <v/>
      </c>
      <c r="H37" s="123"/>
      <c r="I37" s="109"/>
      <c r="J37" s="110"/>
      <c r="K37" s="50"/>
      <c r="L37" s="56"/>
      <c r="M37" s="52"/>
      <c r="N37" s="54" t="str">
        <f t="shared" si="4"/>
        <v/>
      </c>
      <c r="O37" s="7"/>
    </row>
    <row r="38" spans="1:15" ht="15.6" thickTop="1" thickBot="1" x14ac:dyDescent="0.35">
      <c r="A38" s="124" t="str">
        <f t="shared" si="2"/>
        <v/>
      </c>
      <c r="B38" s="122"/>
      <c r="C38" s="76"/>
      <c r="D38" s="82"/>
      <c r="E38" s="83"/>
      <c r="F38" s="80"/>
      <c r="G38" s="79" t="str">
        <f t="shared" si="3"/>
        <v/>
      </c>
      <c r="H38" s="123"/>
      <c r="I38" s="109"/>
      <c r="J38" s="110"/>
      <c r="K38" s="50"/>
      <c r="L38" s="56"/>
      <c r="M38" s="52"/>
      <c r="N38" s="54" t="str">
        <f t="shared" si="4"/>
        <v/>
      </c>
      <c r="O38" s="7"/>
    </row>
    <row r="39" spans="1:15" ht="15.6" thickTop="1" thickBot="1" x14ac:dyDescent="0.35">
      <c r="A39" s="124" t="str">
        <f t="shared" si="2"/>
        <v/>
      </c>
      <c r="B39" s="122"/>
      <c r="C39" s="76"/>
      <c r="D39" s="82"/>
      <c r="E39" s="83"/>
      <c r="F39" s="80"/>
      <c r="G39" s="79" t="str">
        <f t="shared" si="3"/>
        <v/>
      </c>
      <c r="H39" s="123"/>
      <c r="I39" s="109"/>
      <c r="J39" s="110"/>
      <c r="K39" s="50"/>
      <c r="L39" s="56"/>
      <c r="M39" s="52"/>
      <c r="N39" s="54" t="str">
        <f t="shared" si="4"/>
        <v/>
      </c>
      <c r="O39" s="7"/>
    </row>
    <row r="40" spans="1:15" ht="15.6" thickTop="1" thickBot="1" x14ac:dyDescent="0.35">
      <c r="A40" s="124" t="str">
        <f t="shared" si="2"/>
        <v/>
      </c>
      <c r="B40" s="122"/>
      <c r="C40" s="76"/>
      <c r="D40" s="82"/>
      <c r="E40" s="83"/>
      <c r="F40" s="80"/>
      <c r="G40" s="79" t="str">
        <f t="shared" si="3"/>
        <v/>
      </c>
      <c r="H40" s="123"/>
      <c r="I40" s="109"/>
      <c r="J40" s="110"/>
      <c r="K40" s="50"/>
      <c r="L40" s="56"/>
      <c r="M40" s="52"/>
      <c r="N40" s="54" t="str">
        <f t="shared" si="4"/>
        <v/>
      </c>
      <c r="O40" s="7"/>
    </row>
    <row r="41" spans="1:15" ht="15.6" thickTop="1" thickBot="1" x14ac:dyDescent="0.35">
      <c r="A41" s="124" t="str">
        <f t="shared" si="2"/>
        <v/>
      </c>
      <c r="B41" s="122"/>
      <c r="C41" s="76"/>
      <c r="D41" s="82"/>
      <c r="E41" s="83"/>
      <c r="F41" s="80"/>
      <c r="G41" s="79" t="str">
        <f t="shared" si="3"/>
        <v/>
      </c>
      <c r="H41" s="123"/>
      <c r="I41" s="109"/>
      <c r="J41" s="110"/>
      <c r="K41" s="50"/>
      <c r="L41" s="56"/>
      <c r="M41" s="52"/>
      <c r="N41" s="54" t="str">
        <f t="shared" si="4"/>
        <v/>
      </c>
      <c r="O41" s="7"/>
    </row>
    <row r="42" spans="1:15" ht="15.6" thickTop="1" thickBot="1" x14ac:dyDescent="0.35">
      <c r="A42" s="124" t="str">
        <f t="shared" si="2"/>
        <v/>
      </c>
      <c r="B42" s="122"/>
      <c r="C42" s="76"/>
      <c r="D42" s="82"/>
      <c r="E42" s="83"/>
      <c r="F42" s="80"/>
      <c r="G42" s="79" t="str">
        <f t="shared" si="3"/>
        <v/>
      </c>
      <c r="H42" s="123"/>
      <c r="I42" s="109"/>
      <c r="J42" s="110"/>
      <c r="K42" s="50"/>
      <c r="L42" s="56"/>
      <c r="M42" s="52"/>
      <c r="N42" s="54" t="str">
        <f t="shared" si="4"/>
        <v/>
      </c>
      <c r="O42" s="7"/>
    </row>
    <row r="43" spans="1:15" ht="15.6" thickTop="1" thickBot="1" x14ac:dyDescent="0.35">
      <c r="A43" s="124" t="str">
        <f t="shared" si="2"/>
        <v/>
      </c>
      <c r="B43" s="122"/>
      <c r="C43" s="76"/>
      <c r="D43" s="82"/>
      <c r="E43" s="83"/>
      <c r="F43" s="80"/>
      <c r="G43" s="79" t="str">
        <f t="shared" si="3"/>
        <v/>
      </c>
      <c r="H43" s="123"/>
      <c r="I43" s="109"/>
      <c r="J43" s="110"/>
      <c r="K43" s="50"/>
      <c r="L43" s="56"/>
      <c r="M43" s="52"/>
      <c r="N43" s="54" t="str">
        <f t="shared" si="4"/>
        <v/>
      </c>
      <c r="O43" s="7"/>
    </row>
    <row r="44" spans="1:15" ht="15.6" thickTop="1" thickBot="1" x14ac:dyDescent="0.35">
      <c r="A44" s="124" t="str">
        <f t="shared" si="2"/>
        <v/>
      </c>
      <c r="B44" s="122"/>
      <c r="C44" s="76"/>
      <c r="D44" s="82"/>
      <c r="E44" s="83"/>
      <c r="F44" s="80"/>
      <c r="G44" s="79" t="str">
        <f t="shared" si="3"/>
        <v/>
      </c>
      <c r="H44" s="123"/>
      <c r="I44" s="109"/>
      <c r="J44" s="118"/>
      <c r="K44" s="50"/>
      <c r="L44" s="56"/>
      <c r="M44" s="52"/>
      <c r="N44" s="54" t="str">
        <f t="shared" si="4"/>
        <v/>
      </c>
      <c r="O44" s="7"/>
    </row>
    <row r="45" spans="1:15" ht="15.6" thickTop="1" thickBot="1" x14ac:dyDescent="0.35">
      <c r="A45" s="124" t="str">
        <f t="shared" si="2"/>
        <v/>
      </c>
      <c r="B45" s="122"/>
      <c r="C45" s="76"/>
      <c r="D45" s="82"/>
      <c r="E45" s="83"/>
      <c r="F45" s="80"/>
      <c r="G45" s="79" t="str">
        <f t="shared" si="3"/>
        <v/>
      </c>
      <c r="H45" s="123"/>
      <c r="I45" s="109"/>
      <c r="J45" s="110"/>
      <c r="K45" s="50"/>
      <c r="L45" s="56"/>
      <c r="M45" s="52"/>
      <c r="N45" s="54" t="str">
        <f t="shared" si="4"/>
        <v/>
      </c>
      <c r="O45" s="7"/>
    </row>
    <row r="46" spans="1:15" ht="15.6" thickTop="1" thickBot="1" x14ac:dyDescent="0.35">
      <c r="A46" s="124" t="str">
        <f t="shared" si="2"/>
        <v/>
      </c>
      <c r="B46" s="122"/>
      <c r="C46" s="76"/>
      <c r="D46" s="82"/>
      <c r="E46" s="83"/>
      <c r="F46" s="80"/>
      <c r="G46" s="79" t="str">
        <f t="shared" si="3"/>
        <v/>
      </c>
      <c r="H46" s="123"/>
      <c r="I46" s="109"/>
      <c r="J46" s="110"/>
      <c r="K46" s="50"/>
      <c r="L46" s="56"/>
      <c r="M46" s="52"/>
      <c r="N46" s="54" t="str">
        <f t="shared" si="4"/>
        <v/>
      </c>
      <c r="O46" s="7"/>
    </row>
    <row r="47" spans="1:15" ht="15.6" thickTop="1" thickBot="1" x14ac:dyDescent="0.35">
      <c r="A47" s="124" t="str">
        <f t="shared" si="2"/>
        <v/>
      </c>
      <c r="B47" s="122"/>
      <c r="C47" s="76"/>
      <c r="D47" s="82"/>
      <c r="E47" s="83"/>
      <c r="F47" s="80"/>
      <c r="G47" s="79" t="str">
        <f t="shared" si="3"/>
        <v/>
      </c>
      <c r="H47" s="123"/>
      <c r="I47" s="109"/>
      <c r="J47" s="110"/>
      <c r="K47" s="50"/>
      <c r="L47" s="56"/>
      <c r="M47" s="52"/>
      <c r="N47" s="54" t="str">
        <f t="shared" si="4"/>
        <v/>
      </c>
      <c r="O47" s="7"/>
    </row>
    <row r="48" spans="1:15" ht="15.6" thickTop="1" thickBot="1" x14ac:dyDescent="0.35">
      <c r="A48" s="124" t="str">
        <f t="shared" si="2"/>
        <v/>
      </c>
      <c r="B48" s="122"/>
      <c r="C48" s="76"/>
      <c r="D48" s="82"/>
      <c r="E48" s="83"/>
      <c r="F48" s="80"/>
      <c r="G48" s="79" t="str">
        <f t="shared" si="3"/>
        <v/>
      </c>
      <c r="H48" s="123"/>
      <c r="I48" s="109"/>
      <c r="J48" s="110"/>
      <c r="K48" s="50"/>
      <c r="L48" s="56"/>
      <c r="M48" s="52"/>
      <c r="N48" s="54" t="str">
        <f t="shared" si="4"/>
        <v/>
      </c>
      <c r="O48" s="7"/>
    </row>
    <row r="49" spans="1:15" ht="15.6" thickTop="1" thickBot="1" x14ac:dyDescent="0.35">
      <c r="A49" s="124" t="str">
        <f t="shared" si="2"/>
        <v/>
      </c>
      <c r="B49" s="122"/>
      <c r="C49" s="76"/>
      <c r="D49" s="82"/>
      <c r="E49" s="83"/>
      <c r="F49" s="80"/>
      <c r="G49" s="79" t="str">
        <f t="shared" si="3"/>
        <v/>
      </c>
      <c r="H49" s="123"/>
      <c r="I49" s="109"/>
      <c r="J49" s="110"/>
      <c r="K49" s="50"/>
      <c r="L49" s="56"/>
      <c r="M49" s="52"/>
      <c r="N49" s="54" t="str">
        <f t="shared" si="4"/>
        <v/>
      </c>
      <c r="O49" s="7"/>
    </row>
    <row r="50" spans="1:15" ht="15.6" thickTop="1" thickBot="1" x14ac:dyDescent="0.35">
      <c r="A50" s="124" t="str">
        <f t="shared" si="2"/>
        <v/>
      </c>
      <c r="B50" s="122"/>
      <c r="C50" s="76"/>
      <c r="D50" s="82"/>
      <c r="E50" s="83"/>
      <c r="F50" s="80"/>
      <c r="G50" s="79" t="str">
        <f t="shared" si="3"/>
        <v/>
      </c>
      <c r="H50" s="123"/>
      <c r="I50" s="109"/>
      <c r="J50" s="110"/>
      <c r="K50" s="50"/>
      <c r="L50" s="56"/>
      <c r="M50" s="52"/>
      <c r="N50" s="54" t="str">
        <f t="shared" si="4"/>
        <v/>
      </c>
      <c r="O50" s="7"/>
    </row>
    <row r="51" spans="1:15" ht="15.6" thickTop="1" thickBot="1" x14ac:dyDescent="0.35">
      <c r="A51" s="124" t="str">
        <f t="shared" si="2"/>
        <v/>
      </c>
      <c r="B51" s="122"/>
      <c r="C51" s="76"/>
      <c r="D51" s="82"/>
      <c r="E51" s="83"/>
      <c r="F51" s="80"/>
      <c r="G51" s="79" t="str">
        <f t="shared" si="3"/>
        <v/>
      </c>
      <c r="H51" s="123"/>
      <c r="I51" s="109"/>
      <c r="J51" s="110"/>
      <c r="K51" s="50"/>
      <c r="L51" s="56"/>
      <c r="M51" s="52"/>
      <c r="N51" s="54" t="str">
        <f t="shared" si="4"/>
        <v/>
      </c>
      <c r="O51" s="7"/>
    </row>
    <row r="52" spans="1:15" ht="15.6" thickTop="1" thickBot="1" x14ac:dyDescent="0.35">
      <c r="A52" s="124" t="str">
        <f t="shared" si="2"/>
        <v/>
      </c>
      <c r="B52" s="122"/>
      <c r="C52" s="76"/>
      <c r="D52" s="82"/>
      <c r="E52" s="83"/>
      <c r="F52" s="80"/>
      <c r="G52" s="79" t="str">
        <f t="shared" si="3"/>
        <v/>
      </c>
      <c r="H52" s="123"/>
      <c r="I52" s="109"/>
      <c r="J52" s="110"/>
      <c r="K52" s="50"/>
      <c r="L52" s="56"/>
      <c r="M52" s="52"/>
      <c r="N52" s="54" t="str">
        <f t="shared" si="4"/>
        <v/>
      </c>
      <c r="O52" s="7"/>
    </row>
    <row r="53" spans="1:15" ht="15.6" thickTop="1" thickBot="1" x14ac:dyDescent="0.35">
      <c r="A53" s="124" t="str">
        <f t="shared" si="2"/>
        <v/>
      </c>
      <c r="B53" s="122"/>
      <c r="C53" s="76"/>
      <c r="D53" s="82"/>
      <c r="E53" s="83"/>
      <c r="F53" s="80"/>
      <c r="G53" s="79" t="str">
        <f t="shared" si="3"/>
        <v/>
      </c>
      <c r="H53" s="123"/>
      <c r="I53" s="109"/>
      <c r="J53" s="110"/>
      <c r="K53" s="50"/>
      <c r="L53" s="56"/>
      <c r="M53" s="52"/>
      <c r="N53" s="54" t="str">
        <f t="shared" si="4"/>
        <v/>
      </c>
      <c r="O53" s="7"/>
    </row>
    <row r="54" spans="1:15" ht="15.6" thickTop="1" thickBot="1" x14ac:dyDescent="0.35">
      <c r="A54" s="124" t="str">
        <f t="shared" si="2"/>
        <v/>
      </c>
      <c r="B54" s="122"/>
      <c r="C54" s="76"/>
      <c r="D54" s="82"/>
      <c r="E54" s="83"/>
      <c r="F54" s="80"/>
      <c r="G54" s="79" t="str">
        <f t="shared" si="3"/>
        <v/>
      </c>
      <c r="H54" s="123"/>
      <c r="I54" s="109"/>
      <c r="J54" s="110"/>
      <c r="K54" s="50"/>
      <c r="L54" s="56"/>
      <c r="M54" s="52"/>
      <c r="N54" s="54" t="str">
        <f t="shared" si="4"/>
        <v/>
      </c>
      <c r="O54" s="7"/>
    </row>
    <row r="55" spans="1:15" ht="15.6" thickTop="1" thickBot="1" x14ac:dyDescent="0.35">
      <c r="A55" s="124" t="str">
        <f t="shared" si="2"/>
        <v/>
      </c>
      <c r="B55" s="122"/>
      <c r="C55" s="76"/>
      <c r="D55" s="82"/>
      <c r="E55" s="83"/>
      <c r="F55" s="80"/>
      <c r="G55" s="79" t="str">
        <f t="shared" si="3"/>
        <v/>
      </c>
      <c r="H55" s="123"/>
      <c r="I55" s="109"/>
      <c r="J55" s="110"/>
      <c r="K55" s="50"/>
      <c r="L55" s="56"/>
      <c r="M55" s="52"/>
      <c r="N55" s="54" t="str">
        <f t="shared" si="4"/>
        <v/>
      </c>
      <c r="O55" s="7"/>
    </row>
    <row r="56" spans="1:15" ht="15.6" thickTop="1" thickBot="1" x14ac:dyDescent="0.35">
      <c r="A56" s="124" t="str">
        <f t="shared" si="2"/>
        <v/>
      </c>
      <c r="B56" s="122"/>
      <c r="C56" s="76"/>
      <c r="D56" s="82"/>
      <c r="E56" s="83"/>
      <c r="F56" s="80"/>
      <c r="G56" s="79" t="str">
        <f t="shared" si="3"/>
        <v/>
      </c>
      <c r="H56" s="123"/>
      <c r="I56" s="109"/>
      <c r="J56" s="110"/>
      <c r="K56" s="50"/>
      <c r="L56" s="56"/>
      <c r="M56" s="52"/>
      <c r="N56" s="54" t="str">
        <f t="shared" si="4"/>
        <v/>
      </c>
      <c r="O56" s="7"/>
    </row>
    <row r="57" spans="1:15" ht="15.6" thickTop="1" thickBot="1" x14ac:dyDescent="0.35">
      <c r="A57" s="124" t="str">
        <f t="shared" si="2"/>
        <v/>
      </c>
      <c r="B57" s="122"/>
      <c r="C57" s="76"/>
      <c r="D57" s="82"/>
      <c r="E57" s="83"/>
      <c r="F57" s="80"/>
      <c r="G57" s="79" t="str">
        <f t="shared" si="3"/>
        <v/>
      </c>
      <c r="H57" s="123"/>
      <c r="I57" s="109"/>
      <c r="J57" s="110"/>
      <c r="K57" s="50"/>
      <c r="L57" s="56"/>
      <c r="M57" s="52"/>
      <c r="N57" s="54" t="str">
        <f t="shared" si="4"/>
        <v/>
      </c>
      <c r="O57" s="7"/>
    </row>
    <row r="58" spans="1:15" ht="15.6" thickTop="1" thickBot="1" x14ac:dyDescent="0.35">
      <c r="A58" s="124" t="str">
        <f t="shared" si="2"/>
        <v/>
      </c>
      <c r="B58" s="122"/>
      <c r="C58" s="76"/>
      <c r="D58" s="82"/>
      <c r="E58" s="83"/>
      <c r="F58" s="80"/>
      <c r="G58" s="79" t="str">
        <f t="shared" si="3"/>
        <v/>
      </c>
      <c r="H58" s="123"/>
      <c r="I58" s="109"/>
      <c r="J58" s="110"/>
      <c r="K58" s="50"/>
      <c r="L58" s="56"/>
      <c r="M58" s="52"/>
      <c r="N58" s="54" t="str">
        <f t="shared" si="4"/>
        <v/>
      </c>
      <c r="O58" s="7"/>
    </row>
    <row r="59" spans="1:15" ht="15.6" thickTop="1" thickBot="1" x14ac:dyDescent="0.35">
      <c r="A59" s="124" t="str">
        <f t="shared" si="2"/>
        <v/>
      </c>
      <c r="B59" s="122"/>
      <c r="C59" s="76"/>
      <c r="D59" s="82"/>
      <c r="E59" s="83"/>
      <c r="F59" s="80"/>
      <c r="G59" s="79" t="str">
        <f t="shared" si="3"/>
        <v/>
      </c>
      <c r="H59" s="123"/>
      <c r="I59" s="109"/>
      <c r="J59" s="110"/>
      <c r="K59" s="50"/>
      <c r="L59" s="56"/>
      <c r="M59" s="52"/>
      <c r="N59" s="54" t="str">
        <f t="shared" si="4"/>
        <v/>
      </c>
      <c r="O59" s="7"/>
    </row>
    <row r="60" spans="1:15" ht="15.6" thickTop="1" thickBot="1" x14ac:dyDescent="0.35">
      <c r="A60" s="124" t="str">
        <f t="shared" si="2"/>
        <v/>
      </c>
      <c r="B60" s="122"/>
      <c r="C60" s="76"/>
      <c r="D60" s="82"/>
      <c r="E60" s="83"/>
      <c r="F60" s="80"/>
      <c r="G60" s="79" t="str">
        <f t="shared" si="3"/>
        <v/>
      </c>
      <c r="H60" s="123"/>
      <c r="I60" s="109"/>
      <c r="J60" s="110"/>
      <c r="K60" s="50"/>
      <c r="L60" s="56"/>
      <c r="M60" s="52"/>
      <c r="N60" s="54" t="str">
        <f t="shared" si="4"/>
        <v/>
      </c>
      <c r="O60" s="7"/>
    </row>
    <row r="61" spans="1:15" ht="15.6" thickTop="1" thickBot="1" x14ac:dyDescent="0.35">
      <c r="A61" s="124" t="str">
        <f t="shared" si="2"/>
        <v/>
      </c>
      <c r="B61" s="122"/>
      <c r="C61" s="76"/>
      <c r="D61" s="82"/>
      <c r="E61" s="83"/>
      <c r="F61" s="80"/>
      <c r="G61" s="79" t="str">
        <f t="shared" si="3"/>
        <v/>
      </c>
      <c r="H61" s="123"/>
      <c r="I61" s="109"/>
      <c r="J61" s="110"/>
      <c r="K61" s="50"/>
      <c r="L61" s="56"/>
      <c r="M61" s="52"/>
      <c r="N61" s="54" t="str">
        <f t="shared" si="4"/>
        <v/>
      </c>
      <c r="O61" s="7"/>
    </row>
    <row r="62" spans="1:15" ht="15.6" thickTop="1" thickBot="1" x14ac:dyDescent="0.35">
      <c r="A62" s="124" t="str">
        <f t="shared" si="2"/>
        <v/>
      </c>
      <c r="B62" s="122"/>
      <c r="C62" s="76"/>
      <c r="D62" s="82"/>
      <c r="E62" s="83"/>
      <c r="F62" s="80"/>
      <c r="G62" s="79" t="str">
        <f t="shared" si="3"/>
        <v/>
      </c>
      <c r="H62" s="123"/>
      <c r="I62" s="109"/>
      <c r="J62" s="110"/>
      <c r="K62" s="50"/>
      <c r="L62" s="56"/>
      <c r="M62" s="52"/>
      <c r="N62" s="54" t="str">
        <f t="shared" si="4"/>
        <v/>
      </c>
      <c r="O62" s="7"/>
    </row>
    <row r="63" spans="1:15" ht="15.6" thickTop="1" thickBot="1" x14ac:dyDescent="0.35">
      <c r="A63" s="124" t="str">
        <f t="shared" si="2"/>
        <v/>
      </c>
      <c r="B63" s="122"/>
      <c r="C63" s="76"/>
      <c r="D63" s="82"/>
      <c r="E63" s="83"/>
      <c r="F63" s="80"/>
      <c r="G63" s="79" t="str">
        <f t="shared" si="3"/>
        <v/>
      </c>
      <c r="H63" s="123"/>
      <c r="I63" s="109"/>
      <c r="J63" s="110"/>
      <c r="K63" s="50"/>
      <c r="L63" s="56"/>
      <c r="M63" s="52"/>
      <c r="N63" s="54" t="str">
        <f t="shared" si="4"/>
        <v/>
      </c>
      <c r="O63" s="7"/>
    </row>
    <row r="64" spans="1:15" ht="15.6" thickTop="1" thickBot="1" x14ac:dyDescent="0.35">
      <c r="A64" s="124" t="str">
        <f t="shared" si="2"/>
        <v/>
      </c>
      <c r="B64" s="122"/>
      <c r="C64" s="76"/>
      <c r="D64" s="82"/>
      <c r="E64" s="83"/>
      <c r="F64" s="80"/>
      <c r="G64" s="79" t="str">
        <f t="shared" si="3"/>
        <v/>
      </c>
      <c r="H64" s="123"/>
      <c r="I64" s="109"/>
      <c r="J64" s="110"/>
      <c r="K64" s="50"/>
      <c r="L64" s="56"/>
      <c r="M64" s="52"/>
      <c r="N64" s="54" t="str">
        <f t="shared" si="4"/>
        <v/>
      </c>
      <c r="O64" s="7"/>
    </row>
    <row r="65" spans="1:15" ht="15.6" thickTop="1" thickBot="1" x14ac:dyDescent="0.35">
      <c r="A65" s="124" t="str">
        <f t="shared" si="2"/>
        <v/>
      </c>
      <c r="B65" s="122"/>
      <c r="C65" s="76"/>
      <c r="D65" s="82"/>
      <c r="E65" s="83"/>
      <c r="F65" s="80"/>
      <c r="G65" s="79" t="str">
        <f t="shared" si="3"/>
        <v/>
      </c>
      <c r="H65" s="123"/>
      <c r="I65" s="109"/>
      <c r="J65" s="117"/>
      <c r="K65" s="111"/>
      <c r="L65" s="56"/>
      <c r="M65" s="52"/>
      <c r="N65" s="54" t="str">
        <f t="shared" si="4"/>
        <v/>
      </c>
      <c r="O65" s="7"/>
    </row>
    <row r="66" spans="1:15" ht="15.6" thickTop="1" thickBot="1" x14ac:dyDescent="0.35">
      <c r="A66" s="124" t="str">
        <f t="shared" si="2"/>
        <v/>
      </c>
      <c r="B66" s="122"/>
      <c r="C66" s="76"/>
      <c r="D66" s="82"/>
      <c r="E66" s="83"/>
      <c r="F66" s="80"/>
      <c r="G66" s="79" t="str">
        <f t="shared" si="3"/>
        <v/>
      </c>
      <c r="H66" s="123"/>
      <c r="I66" s="109"/>
      <c r="J66" s="110"/>
      <c r="K66" s="50"/>
      <c r="L66" s="56"/>
      <c r="M66" s="52"/>
      <c r="N66" s="54" t="str">
        <f t="shared" si="4"/>
        <v/>
      </c>
      <c r="O66" s="7"/>
    </row>
    <row r="67" spans="1:15" ht="15.6" thickTop="1" thickBot="1" x14ac:dyDescent="0.35">
      <c r="A67" s="124" t="str">
        <f t="shared" si="2"/>
        <v/>
      </c>
      <c r="B67" s="122"/>
      <c r="C67" s="76"/>
      <c r="D67" s="82"/>
      <c r="E67" s="83"/>
      <c r="F67" s="80"/>
      <c r="G67" s="79" t="str">
        <f t="shared" si="3"/>
        <v/>
      </c>
      <c r="H67" s="123"/>
      <c r="I67" s="109"/>
      <c r="J67" s="110"/>
      <c r="K67" s="50"/>
      <c r="L67" s="56"/>
      <c r="M67" s="52"/>
      <c r="N67" s="54" t="str">
        <f t="shared" si="4"/>
        <v/>
      </c>
      <c r="O67" s="7"/>
    </row>
    <row r="68" spans="1:15" ht="15.6" thickTop="1" thickBot="1" x14ac:dyDescent="0.35">
      <c r="A68" s="124" t="str">
        <f t="shared" si="2"/>
        <v/>
      </c>
      <c r="B68" s="122"/>
      <c r="C68" s="76"/>
      <c r="D68" s="82"/>
      <c r="E68" s="83"/>
      <c r="F68" s="80"/>
      <c r="G68" s="79" t="str">
        <f t="shared" si="3"/>
        <v/>
      </c>
      <c r="H68" s="123"/>
      <c r="I68" s="109"/>
      <c r="J68" s="110"/>
      <c r="K68" s="50"/>
      <c r="L68" s="56"/>
      <c r="M68" s="52"/>
      <c r="N68" s="54" t="str">
        <f t="shared" si="4"/>
        <v/>
      </c>
      <c r="O68" s="7"/>
    </row>
    <row r="69" spans="1:15" ht="15.6" thickTop="1" thickBot="1" x14ac:dyDescent="0.35">
      <c r="A69" s="124" t="str">
        <f t="shared" si="2"/>
        <v/>
      </c>
      <c r="B69" s="122"/>
      <c r="C69" s="76"/>
      <c r="D69" s="82"/>
      <c r="E69" s="83"/>
      <c r="F69" s="80"/>
      <c r="G69" s="79" t="str">
        <f t="shared" si="3"/>
        <v/>
      </c>
      <c r="H69" s="123"/>
      <c r="I69" s="109"/>
      <c r="J69" s="110"/>
      <c r="K69" s="50"/>
      <c r="L69" s="56"/>
      <c r="M69" s="52"/>
      <c r="N69" s="54" t="str">
        <f t="shared" si="4"/>
        <v/>
      </c>
      <c r="O69" s="7"/>
    </row>
    <row r="70" spans="1:15" ht="15.6" thickTop="1" thickBot="1" x14ac:dyDescent="0.35">
      <c r="A70" s="124" t="str">
        <f t="shared" ref="A70:A181" si="5">IF(C70="CAT","FACTURE CAISSE","")</f>
        <v/>
      </c>
      <c r="B70" s="122"/>
      <c r="C70" s="76"/>
      <c r="D70" s="82"/>
      <c r="E70" s="83"/>
      <c r="F70" s="80"/>
      <c r="G70" s="79" t="str">
        <f t="shared" ref="G70:G181" si="6">IF(AND(E70="",F70=""),"",IF(E70="",G69+F70,IF(F70="",G69-E70)))</f>
        <v/>
      </c>
      <c r="H70" s="123"/>
      <c r="I70" s="109"/>
      <c r="J70" s="110"/>
      <c r="K70" s="50"/>
      <c r="L70" s="56"/>
      <c r="M70" s="52"/>
      <c r="N70" s="54" t="str">
        <f t="shared" ref="N70:N133" si="7">IF(AND(K70&gt;1,O70=""),"NON",IF(AND(K70&gt;1,O70="X"),"OUI",""))</f>
        <v/>
      </c>
      <c r="O70" s="7"/>
    </row>
    <row r="71" spans="1:15" ht="15.6" thickTop="1" thickBot="1" x14ac:dyDescent="0.35">
      <c r="A71" s="124" t="str">
        <f t="shared" si="5"/>
        <v/>
      </c>
      <c r="B71" s="122"/>
      <c r="C71" s="76"/>
      <c r="D71" s="82"/>
      <c r="E71" s="83"/>
      <c r="F71" s="80"/>
      <c r="G71" s="79" t="str">
        <f t="shared" si="6"/>
        <v/>
      </c>
      <c r="H71" s="123"/>
      <c r="I71" s="109"/>
      <c r="J71" s="110"/>
      <c r="K71" s="50"/>
      <c r="L71" s="56"/>
      <c r="M71" s="52"/>
      <c r="N71" s="54" t="str">
        <f t="shared" si="7"/>
        <v/>
      </c>
      <c r="O71" s="7"/>
    </row>
    <row r="72" spans="1:15" ht="15.6" thickTop="1" thickBot="1" x14ac:dyDescent="0.35">
      <c r="A72" s="124" t="str">
        <f t="shared" si="5"/>
        <v/>
      </c>
      <c r="B72" s="122"/>
      <c r="C72" s="76"/>
      <c r="D72" s="82"/>
      <c r="E72" s="83"/>
      <c r="F72" s="80"/>
      <c r="G72" s="79" t="str">
        <f t="shared" si="6"/>
        <v/>
      </c>
      <c r="H72" s="123"/>
      <c r="I72" s="109"/>
      <c r="J72" s="110"/>
      <c r="K72" s="50"/>
      <c r="L72" s="56"/>
      <c r="M72" s="52"/>
      <c r="N72" s="54" t="str">
        <f t="shared" si="7"/>
        <v/>
      </c>
      <c r="O72" s="7"/>
    </row>
    <row r="73" spans="1:15" ht="15.6" thickTop="1" thickBot="1" x14ac:dyDescent="0.35">
      <c r="A73" s="124" t="str">
        <f t="shared" si="5"/>
        <v/>
      </c>
      <c r="B73" s="122"/>
      <c r="C73" s="76"/>
      <c r="D73" s="82"/>
      <c r="E73" s="83"/>
      <c r="F73" s="80"/>
      <c r="G73" s="79" t="str">
        <f t="shared" si="6"/>
        <v/>
      </c>
      <c r="H73" s="123"/>
      <c r="I73" s="109"/>
      <c r="J73" s="110"/>
      <c r="K73" s="50"/>
      <c r="L73" s="56"/>
      <c r="M73" s="52"/>
      <c r="N73" s="54" t="str">
        <f t="shared" si="7"/>
        <v/>
      </c>
      <c r="O73" s="7"/>
    </row>
    <row r="74" spans="1:15" ht="15.6" thickTop="1" thickBot="1" x14ac:dyDescent="0.35">
      <c r="A74" s="124" t="str">
        <f t="shared" si="5"/>
        <v/>
      </c>
      <c r="B74" s="122"/>
      <c r="C74" s="76"/>
      <c r="D74" s="82"/>
      <c r="E74" s="83"/>
      <c r="F74" s="80"/>
      <c r="G74" s="79" t="str">
        <f t="shared" si="6"/>
        <v/>
      </c>
      <c r="H74" s="123"/>
      <c r="I74" s="109"/>
      <c r="J74" s="110"/>
      <c r="K74" s="50"/>
      <c r="L74" s="56"/>
      <c r="M74" s="52"/>
      <c r="N74" s="54" t="str">
        <f t="shared" si="7"/>
        <v/>
      </c>
      <c r="O74" s="7"/>
    </row>
    <row r="75" spans="1:15" ht="15.6" thickTop="1" thickBot="1" x14ac:dyDescent="0.35">
      <c r="A75" s="124" t="str">
        <f t="shared" si="5"/>
        <v/>
      </c>
      <c r="B75" s="122"/>
      <c r="C75" s="76"/>
      <c r="D75" s="82"/>
      <c r="E75" s="83"/>
      <c r="F75" s="80"/>
      <c r="G75" s="79" t="str">
        <f t="shared" si="6"/>
        <v/>
      </c>
      <c r="H75" s="123"/>
      <c r="I75" s="109"/>
      <c r="J75" s="110"/>
      <c r="K75" s="50"/>
      <c r="L75" s="56"/>
      <c r="M75" s="52"/>
      <c r="N75" s="54" t="str">
        <f t="shared" si="7"/>
        <v/>
      </c>
      <c r="O75" s="7"/>
    </row>
    <row r="76" spans="1:15" ht="15.6" thickTop="1" thickBot="1" x14ac:dyDescent="0.35">
      <c r="A76" s="124" t="str">
        <f t="shared" si="5"/>
        <v/>
      </c>
      <c r="B76" s="122"/>
      <c r="C76" s="76"/>
      <c r="D76" s="82"/>
      <c r="E76" s="83"/>
      <c r="F76" s="80"/>
      <c r="G76" s="79" t="str">
        <f t="shared" si="6"/>
        <v/>
      </c>
      <c r="H76" s="123"/>
      <c r="I76" s="109"/>
      <c r="J76" s="110"/>
      <c r="K76" s="50"/>
      <c r="L76" s="56"/>
      <c r="M76" s="52"/>
      <c r="N76" s="54" t="str">
        <f t="shared" si="7"/>
        <v/>
      </c>
      <c r="O76" s="7"/>
    </row>
    <row r="77" spans="1:15" ht="15.6" thickTop="1" thickBot="1" x14ac:dyDescent="0.35">
      <c r="A77" s="124" t="str">
        <f t="shared" si="5"/>
        <v/>
      </c>
      <c r="B77" s="122"/>
      <c r="C77" s="76"/>
      <c r="D77" s="82"/>
      <c r="E77" s="83"/>
      <c r="F77" s="80"/>
      <c r="G77" s="79" t="str">
        <f t="shared" si="6"/>
        <v/>
      </c>
      <c r="H77" s="123"/>
      <c r="I77" s="109"/>
      <c r="J77" s="110"/>
      <c r="K77" s="50"/>
      <c r="L77" s="56"/>
      <c r="M77" s="52"/>
      <c r="N77" s="54" t="str">
        <f t="shared" si="7"/>
        <v/>
      </c>
      <c r="O77" s="7"/>
    </row>
    <row r="78" spans="1:15" ht="15.6" thickTop="1" thickBot="1" x14ac:dyDescent="0.35">
      <c r="A78" s="124" t="str">
        <f t="shared" si="5"/>
        <v/>
      </c>
      <c r="B78" s="122"/>
      <c r="C78" s="76"/>
      <c r="D78" s="82"/>
      <c r="E78" s="83"/>
      <c r="F78" s="80"/>
      <c r="G78" s="79" t="str">
        <f t="shared" si="6"/>
        <v/>
      </c>
      <c r="H78" s="123"/>
      <c r="I78" s="109"/>
      <c r="J78" s="110"/>
      <c r="K78" s="50"/>
      <c r="L78" s="56"/>
      <c r="M78" s="52"/>
      <c r="N78" s="54" t="str">
        <f t="shared" si="7"/>
        <v/>
      </c>
      <c r="O78" s="7"/>
    </row>
    <row r="79" spans="1:15" ht="15.6" thickTop="1" thickBot="1" x14ac:dyDescent="0.35">
      <c r="A79" s="124" t="str">
        <f t="shared" si="5"/>
        <v/>
      </c>
      <c r="B79" s="122"/>
      <c r="C79" s="76"/>
      <c r="D79" s="82"/>
      <c r="E79" s="83"/>
      <c r="F79" s="80"/>
      <c r="G79" s="79" t="str">
        <f t="shared" si="6"/>
        <v/>
      </c>
      <c r="H79" s="123"/>
      <c r="I79" s="109"/>
      <c r="J79" s="110"/>
      <c r="K79" s="50"/>
      <c r="L79" s="56"/>
      <c r="M79" s="52"/>
      <c r="N79" s="54" t="str">
        <f t="shared" si="7"/>
        <v/>
      </c>
      <c r="O79" s="7"/>
    </row>
    <row r="80" spans="1:15" ht="15.6" thickTop="1" thickBot="1" x14ac:dyDescent="0.35">
      <c r="A80" s="124" t="str">
        <f t="shared" si="5"/>
        <v/>
      </c>
      <c r="B80" s="122"/>
      <c r="C80" s="76"/>
      <c r="D80" s="82"/>
      <c r="E80" s="83"/>
      <c r="F80" s="80"/>
      <c r="G80" s="79" t="str">
        <f t="shared" si="6"/>
        <v/>
      </c>
      <c r="H80" s="123"/>
      <c r="I80" s="109"/>
      <c r="J80" s="110"/>
      <c r="K80" s="50"/>
      <c r="L80" s="56"/>
      <c r="M80" s="52"/>
      <c r="N80" s="54" t="str">
        <f t="shared" si="7"/>
        <v/>
      </c>
      <c r="O80" s="7"/>
    </row>
    <row r="81" spans="1:15" ht="15.6" thickTop="1" thickBot="1" x14ac:dyDescent="0.35">
      <c r="A81" s="124" t="str">
        <f t="shared" si="5"/>
        <v/>
      </c>
      <c r="B81" s="122"/>
      <c r="C81" s="76"/>
      <c r="D81" s="82"/>
      <c r="E81" s="83"/>
      <c r="F81" s="80"/>
      <c r="G81" s="79" t="str">
        <f t="shared" si="6"/>
        <v/>
      </c>
      <c r="H81" s="123"/>
      <c r="I81" s="109"/>
      <c r="J81" s="110"/>
      <c r="K81" s="50"/>
      <c r="L81" s="56"/>
      <c r="M81" s="52"/>
      <c r="N81" s="54" t="str">
        <f t="shared" si="7"/>
        <v/>
      </c>
      <c r="O81" s="7"/>
    </row>
    <row r="82" spans="1:15" ht="15.6" thickTop="1" thickBot="1" x14ac:dyDescent="0.35">
      <c r="A82" s="124" t="str">
        <f t="shared" si="5"/>
        <v/>
      </c>
      <c r="B82" s="122"/>
      <c r="C82" s="76"/>
      <c r="D82" s="82"/>
      <c r="E82" s="83"/>
      <c r="F82" s="80"/>
      <c r="G82" s="79" t="str">
        <f t="shared" si="6"/>
        <v/>
      </c>
      <c r="H82" s="123"/>
      <c r="I82" s="109"/>
      <c r="J82" s="110"/>
      <c r="K82" s="50"/>
      <c r="L82" s="56"/>
      <c r="M82" s="52"/>
      <c r="N82" s="54" t="str">
        <f t="shared" si="7"/>
        <v/>
      </c>
      <c r="O82" s="7"/>
    </row>
    <row r="83" spans="1:15" ht="15.6" thickTop="1" thickBot="1" x14ac:dyDescent="0.35">
      <c r="A83" s="124" t="str">
        <f t="shared" si="5"/>
        <v/>
      </c>
      <c r="B83" s="122"/>
      <c r="C83" s="76"/>
      <c r="D83" s="82"/>
      <c r="E83" s="83"/>
      <c r="F83" s="80"/>
      <c r="G83" s="79" t="str">
        <f t="shared" si="6"/>
        <v/>
      </c>
      <c r="H83" s="123"/>
      <c r="I83" s="109"/>
      <c r="J83" s="110"/>
      <c r="K83" s="50"/>
      <c r="L83" s="56"/>
      <c r="M83" s="52"/>
      <c r="N83" s="54" t="str">
        <f t="shared" si="7"/>
        <v/>
      </c>
      <c r="O83" s="7"/>
    </row>
    <row r="84" spans="1:15" ht="15.6" thickTop="1" thickBot="1" x14ac:dyDescent="0.35">
      <c r="A84" s="124" t="str">
        <f t="shared" si="5"/>
        <v/>
      </c>
      <c r="B84" s="122"/>
      <c r="C84" s="76"/>
      <c r="D84" s="82"/>
      <c r="E84" s="83"/>
      <c r="F84" s="80"/>
      <c r="G84" s="79" t="str">
        <f t="shared" si="6"/>
        <v/>
      </c>
      <c r="H84" s="123"/>
      <c r="I84" s="109"/>
      <c r="J84" s="110"/>
      <c r="K84" s="50"/>
      <c r="L84" s="56"/>
      <c r="M84" s="52"/>
      <c r="N84" s="54" t="str">
        <f t="shared" si="7"/>
        <v/>
      </c>
      <c r="O84" s="7"/>
    </row>
    <row r="85" spans="1:15" ht="15.6" thickTop="1" thickBot="1" x14ac:dyDescent="0.35">
      <c r="A85" s="124" t="str">
        <f t="shared" si="5"/>
        <v/>
      </c>
      <c r="B85" s="122"/>
      <c r="C85" s="76"/>
      <c r="D85" s="82"/>
      <c r="E85" s="83"/>
      <c r="F85" s="80"/>
      <c r="G85" s="79" t="str">
        <f t="shared" si="6"/>
        <v/>
      </c>
      <c r="H85" s="123"/>
      <c r="I85" s="109"/>
      <c r="J85" s="110"/>
      <c r="K85" s="50"/>
      <c r="L85" s="56"/>
      <c r="M85" s="52"/>
      <c r="N85" s="54" t="str">
        <f t="shared" si="7"/>
        <v/>
      </c>
      <c r="O85" s="7"/>
    </row>
    <row r="86" spans="1:15" ht="15.6" thickTop="1" thickBot="1" x14ac:dyDescent="0.35">
      <c r="A86" s="124" t="str">
        <f t="shared" si="5"/>
        <v/>
      </c>
      <c r="B86" s="122"/>
      <c r="C86" s="76"/>
      <c r="D86" s="82"/>
      <c r="E86" s="83"/>
      <c r="F86" s="80"/>
      <c r="G86" s="79" t="str">
        <f t="shared" si="6"/>
        <v/>
      </c>
      <c r="H86" s="123"/>
      <c r="I86" s="109"/>
      <c r="J86" s="118"/>
      <c r="K86" s="50"/>
      <c r="L86" s="56"/>
      <c r="M86" s="52"/>
      <c r="N86" s="54" t="str">
        <f t="shared" si="7"/>
        <v/>
      </c>
      <c r="O86" s="7"/>
    </row>
    <row r="87" spans="1:15" ht="15.6" thickTop="1" thickBot="1" x14ac:dyDescent="0.35">
      <c r="A87" s="124" t="str">
        <f t="shared" si="5"/>
        <v/>
      </c>
      <c r="B87" s="122"/>
      <c r="C87" s="76"/>
      <c r="D87" s="82"/>
      <c r="E87" s="83"/>
      <c r="F87" s="80"/>
      <c r="G87" s="79" t="str">
        <f t="shared" si="6"/>
        <v/>
      </c>
      <c r="H87" s="123"/>
      <c r="I87" s="109"/>
      <c r="J87" s="110"/>
      <c r="K87" s="50"/>
      <c r="L87" s="56"/>
      <c r="M87" s="52"/>
      <c r="N87" s="54" t="str">
        <f t="shared" si="7"/>
        <v/>
      </c>
      <c r="O87" s="7"/>
    </row>
    <row r="88" spans="1:15" ht="15.6" thickTop="1" thickBot="1" x14ac:dyDescent="0.35">
      <c r="A88" s="124" t="str">
        <f t="shared" si="5"/>
        <v/>
      </c>
      <c r="B88" s="122"/>
      <c r="C88" s="76"/>
      <c r="D88" s="82"/>
      <c r="E88" s="83"/>
      <c r="F88" s="80"/>
      <c r="G88" s="79" t="str">
        <f t="shared" si="6"/>
        <v/>
      </c>
      <c r="H88" s="123"/>
      <c r="I88" s="109"/>
      <c r="J88" s="110"/>
      <c r="K88" s="50"/>
      <c r="L88" s="56"/>
      <c r="M88" s="52"/>
      <c r="N88" s="54" t="str">
        <f t="shared" si="7"/>
        <v/>
      </c>
      <c r="O88" s="7"/>
    </row>
    <row r="89" spans="1:15" ht="15.6" thickTop="1" thickBot="1" x14ac:dyDescent="0.35">
      <c r="A89" s="124" t="str">
        <f t="shared" si="5"/>
        <v/>
      </c>
      <c r="B89" s="122"/>
      <c r="C89" s="76"/>
      <c r="D89" s="82"/>
      <c r="E89" s="83"/>
      <c r="F89" s="80"/>
      <c r="G89" s="79" t="str">
        <f t="shared" si="6"/>
        <v/>
      </c>
      <c r="H89" s="123"/>
      <c r="I89" s="109"/>
      <c r="J89" s="110"/>
      <c r="K89" s="50"/>
      <c r="L89" s="56"/>
      <c r="M89" s="52"/>
      <c r="N89" s="54" t="str">
        <f t="shared" si="7"/>
        <v/>
      </c>
      <c r="O89" s="7"/>
    </row>
    <row r="90" spans="1:15" ht="15.6" thickTop="1" thickBot="1" x14ac:dyDescent="0.35">
      <c r="A90" s="124" t="str">
        <f t="shared" si="5"/>
        <v/>
      </c>
      <c r="B90" s="122"/>
      <c r="C90" s="76"/>
      <c r="D90" s="82"/>
      <c r="E90" s="83"/>
      <c r="F90" s="80"/>
      <c r="G90" s="79" t="str">
        <f t="shared" si="6"/>
        <v/>
      </c>
      <c r="H90" s="123"/>
      <c r="I90" s="109"/>
      <c r="J90" s="110"/>
      <c r="K90" s="50"/>
      <c r="L90" s="56"/>
      <c r="M90" s="52"/>
      <c r="N90" s="54" t="str">
        <f t="shared" si="7"/>
        <v/>
      </c>
      <c r="O90" s="7"/>
    </row>
    <row r="91" spans="1:15" ht="15.6" thickTop="1" thickBot="1" x14ac:dyDescent="0.35">
      <c r="A91" s="124" t="str">
        <f t="shared" si="5"/>
        <v/>
      </c>
      <c r="B91" s="122"/>
      <c r="C91" s="76"/>
      <c r="D91" s="82"/>
      <c r="E91" s="83"/>
      <c r="F91" s="80"/>
      <c r="G91" s="79" t="str">
        <f t="shared" si="6"/>
        <v/>
      </c>
      <c r="H91" s="123"/>
      <c r="I91" s="109"/>
      <c r="J91" s="110"/>
      <c r="K91" s="50"/>
      <c r="L91" s="56"/>
      <c r="M91" s="52"/>
      <c r="N91" s="54" t="str">
        <f t="shared" si="7"/>
        <v/>
      </c>
      <c r="O91" s="7"/>
    </row>
    <row r="92" spans="1:15" ht="15" customHeight="1" thickTop="1" thickBot="1" x14ac:dyDescent="0.35">
      <c r="A92" s="124" t="str">
        <f t="shared" si="5"/>
        <v/>
      </c>
      <c r="B92" s="122"/>
      <c r="C92" s="76"/>
      <c r="D92" s="82"/>
      <c r="E92" s="83"/>
      <c r="F92" s="80"/>
      <c r="G92" s="79" t="str">
        <f t="shared" si="6"/>
        <v/>
      </c>
      <c r="H92" s="123"/>
      <c r="I92" s="109"/>
      <c r="J92" s="110"/>
      <c r="K92" s="50"/>
      <c r="L92" s="56"/>
      <c r="M92" s="52"/>
      <c r="N92" s="54" t="str">
        <f t="shared" si="7"/>
        <v/>
      </c>
      <c r="O92" s="7"/>
    </row>
    <row r="93" spans="1:15" ht="15.6" thickTop="1" thickBot="1" x14ac:dyDescent="0.35">
      <c r="A93" s="124" t="str">
        <f t="shared" si="5"/>
        <v/>
      </c>
      <c r="B93" s="122"/>
      <c r="C93" s="76"/>
      <c r="D93" s="82"/>
      <c r="E93" s="83"/>
      <c r="F93" s="80"/>
      <c r="G93" s="79" t="str">
        <f t="shared" si="6"/>
        <v/>
      </c>
      <c r="H93" s="123"/>
      <c r="I93" s="109"/>
      <c r="J93" s="110"/>
      <c r="K93" s="50"/>
      <c r="L93" s="56"/>
      <c r="M93" s="52"/>
      <c r="N93" s="54" t="str">
        <f t="shared" si="7"/>
        <v/>
      </c>
      <c r="O93" s="7"/>
    </row>
    <row r="94" spans="1:15" ht="15.6" thickTop="1" thickBot="1" x14ac:dyDescent="0.35">
      <c r="A94" s="124" t="str">
        <f t="shared" si="5"/>
        <v/>
      </c>
      <c r="B94" s="122"/>
      <c r="C94" s="76"/>
      <c r="D94" s="82"/>
      <c r="E94" s="83"/>
      <c r="F94" s="80"/>
      <c r="G94" s="79" t="str">
        <f t="shared" si="6"/>
        <v/>
      </c>
      <c r="H94" s="123"/>
      <c r="I94" s="109"/>
      <c r="J94" s="110"/>
      <c r="K94" s="50"/>
      <c r="L94" s="56"/>
      <c r="M94" s="52"/>
      <c r="N94" s="54" t="str">
        <f t="shared" si="7"/>
        <v/>
      </c>
      <c r="O94" s="7"/>
    </row>
    <row r="95" spans="1:15" ht="15.6" thickTop="1" thickBot="1" x14ac:dyDescent="0.35">
      <c r="A95" s="124" t="str">
        <f t="shared" si="5"/>
        <v/>
      </c>
      <c r="B95" s="122"/>
      <c r="C95" s="76"/>
      <c r="D95" s="82"/>
      <c r="E95" s="83"/>
      <c r="F95" s="80"/>
      <c r="G95" s="79" t="str">
        <f t="shared" si="6"/>
        <v/>
      </c>
      <c r="H95" s="123"/>
      <c r="I95" s="109"/>
      <c r="J95" s="110"/>
      <c r="K95" s="50"/>
      <c r="L95" s="56"/>
      <c r="M95" s="52"/>
      <c r="N95" s="54" t="str">
        <f t="shared" si="7"/>
        <v/>
      </c>
      <c r="O95" s="7"/>
    </row>
    <row r="96" spans="1:15" ht="15.6" thickTop="1" thickBot="1" x14ac:dyDescent="0.35">
      <c r="A96" s="124" t="str">
        <f t="shared" si="5"/>
        <v/>
      </c>
      <c r="B96" s="122"/>
      <c r="C96" s="76"/>
      <c r="D96" s="82"/>
      <c r="E96" s="83"/>
      <c r="F96" s="80"/>
      <c r="G96" s="79" t="str">
        <f t="shared" si="6"/>
        <v/>
      </c>
      <c r="H96" s="123"/>
      <c r="I96" s="109"/>
      <c r="J96" s="110"/>
      <c r="K96" s="50"/>
      <c r="L96" s="56"/>
      <c r="M96" s="52"/>
      <c r="N96" s="54" t="str">
        <f t="shared" si="7"/>
        <v/>
      </c>
      <c r="O96" s="7"/>
    </row>
    <row r="97" spans="1:15" ht="15.6" thickTop="1" thickBot="1" x14ac:dyDescent="0.35">
      <c r="A97" s="124" t="str">
        <f t="shared" si="5"/>
        <v/>
      </c>
      <c r="B97" s="122"/>
      <c r="C97" s="76"/>
      <c r="D97" s="82"/>
      <c r="E97" s="83"/>
      <c r="F97" s="80"/>
      <c r="G97" s="79" t="str">
        <f t="shared" si="6"/>
        <v/>
      </c>
      <c r="H97" s="123"/>
      <c r="I97" s="109"/>
      <c r="J97" s="110"/>
      <c r="K97" s="50"/>
      <c r="L97" s="56"/>
      <c r="M97" s="52"/>
      <c r="N97" s="54" t="str">
        <f t="shared" si="7"/>
        <v/>
      </c>
      <c r="O97" s="7"/>
    </row>
    <row r="98" spans="1:15" ht="15.6" thickTop="1" thickBot="1" x14ac:dyDescent="0.35">
      <c r="A98" s="124" t="str">
        <f t="shared" si="5"/>
        <v/>
      </c>
      <c r="B98" s="122"/>
      <c r="C98" s="76"/>
      <c r="D98" s="82"/>
      <c r="E98" s="83"/>
      <c r="F98" s="80"/>
      <c r="G98" s="79" t="str">
        <f t="shared" si="6"/>
        <v/>
      </c>
      <c r="H98" s="123"/>
      <c r="I98" s="109"/>
      <c r="J98" s="110"/>
      <c r="K98" s="50"/>
      <c r="L98" s="56"/>
      <c r="M98" s="52"/>
      <c r="N98" s="54" t="str">
        <f t="shared" si="7"/>
        <v/>
      </c>
      <c r="O98" s="7"/>
    </row>
    <row r="99" spans="1:15" ht="15.6" thickTop="1" thickBot="1" x14ac:dyDescent="0.35">
      <c r="A99" s="124" t="str">
        <f t="shared" si="5"/>
        <v/>
      </c>
      <c r="B99" s="122"/>
      <c r="C99" s="76"/>
      <c r="D99" s="82"/>
      <c r="E99" s="83"/>
      <c r="F99" s="80"/>
      <c r="G99" s="79" t="str">
        <f t="shared" si="6"/>
        <v/>
      </c>
      <c r="H99" s="123"/>
      <c r="I99" s="109"/>
      <c r="J99" s="110"/>
      <c r="K99" s="50"/>
      <c r="L99" s="56"/>
      <c r="M99" s="52"/>
      <c r="N99" s="54" t="str">
        <f t="shared" si="7"/>
        <v/>
      </c>
      <c r="O99" s="7"/>
    </row>
    <row r="100" spans="1:15" ht="15.6" thickTop="1" thickBot="1" x14ac:dyDescent="0.35">
      <c r="A100" s="124" t="str">
        <f t="shared" si="5"/>
        <v/>
      </c>
      <c r="B100" s="122"/>
      <c r="C100" s="76"/>
      <c r="D100" s="82"/>
      <c r="E100" s="83"/>
      <c r="F100" s="80"/>
      <c r="G100" s="79" t="str">
        <f t="shared" si="6"/>
        <v/>
      </c>
      <c r="H100" s="123"/>
      <c r="I100" s="109"/>
      <c r="J100" s="110"/>
      <c r="K100" s="50"/>
      <c r="L100" s="56"/>
      <c r="M100" s="52"/>
      <c r="N100" s="54" t="str">
        <f t="shared" si="7"/>
        <v/>
      </c>
      <c r="O100" s="7"/>
    </row>
    <row r="101" spans="1:15" ht="15.6" thickTop="1" thickBot="1" x14ac:dyDescent="0.35">
      <c r="A101" s="124" t="str">
        <f t="shared" si="5"/>
        <v/>
      </c>
      <c r="B101" s="122"/>
      <c r="C101" s="76"/>
      <c r="D101" s="82"/>
      <c r="E101" s="83"/>
      <c r="F101" s="80"/>
      <c r="G101" s="79" t="str">
        <f t="shared" si="6"/>
        <v/>
      </c>
      <c r="H101" s="123"/>
      <c r="I101" s="109"/>
      <c r="J101" s="110"/>
      <c r="K101" s="50"/>
      <c r="L101" s="56"/>
      <c r="M101" s="52"/>
      <c r="N101" s="54" t="str">
        <f t="shared" si="7"/>
        <v/>
      </c>
      <c r="O101" s="7"/>
    </row>
    <row r="102" spans="1:15" ht="15.6" thickTop="1" thickBot="1" x14ac:dyDescent="0.35">
      <c r="A102" s="124" t="str">
        <f t="shared" si="5"/>
        <v/>
      </c>
      <c r="B102" s="122"/>
      <c r="C102" s="76"/>
      <c r="D102" s="82"/>
      <c r="E102" s="83"/>
      <c r="F102" s="80"/>
      <c r="G102" s="79" t="str">
        <f t="shared" si="6"/>
        <v/>
      </c>
      <c r="H102" s="123"/>
      <c r="I102" s="109"/>
      <c r="J102" s="110"/>
      <c r="K102" s="50"/>
      <c r="L102" s="56"/>
      <c r="M102" s="52"/>
      <c r="N102" s="54" t="str">
        <f t="shared" si="7"/>
        <v/>
      </c>
      <c r="O102" s="7"/>
    </row>
    <row r="103" spans="1:15" ht="15.6" thickTop="1" thickBot="1" x14ac:dyDescent="0.35">
      <c r="A103" s="124" t="str">
        <f t="shared" si="5"/>
        <v/>
      </c>
      <c r="B103" s="122"/>
      <c r="C103" s="76"/>
      <c r="D103" s="82"/>
      <c r="E103" s="83"/>
      <c r="F103" s="80"/>
      <c r="G103" s="79" t="str">
        <f t="shared" si="6"/>
        <v/>
      </c>
      <c r="H103" s="123"/>
      <c r="I103" s="109"/>
      <c r="J103" s="110"/>
      <c r="K103" s="50"/>
      <c r="L103" s="56"/>
      <c r="M103" s="52"/>
      <c r="N103" s="54" t="str">
        <f t="shared" si="7"/>
        <v/>
      </c>
      <c r="O103" s="7"/>
    </row>
    <row r="104" spans="1:15" ht="15.6" thickTop="1" thickBot="1" x14ac:dyDescent="0.35">
      <c r="A104" s="124" t="str">
        <f t="shared" si="5"/>
        <v/>
      </c>
      <c r="B104" s="122"/>
      <c r="C104" s="76"/>
      <c r="D104" s="82"/>
      <c r="E104" s="83"/>
      <c r="F104" s="80"/>
      <c r="G104" s="79" t="str">
        <f t="shared" si="6"/>
        <v/>
      </c>
      <c r="H104" s="123"/>
      <c r="I104" s="109"/>
      <c r="J104" s="110"/>
      <c r="K104" s="50"/>
      <c r="L104" s="56"/>
      <c r="M104" s="52"/>
      <c r="N104" s="54" t="str">
        <f t="shared" si="7"/>
        <v/>
      </c>
      <c r="O104" s="7"/>
    </row>
    <row r="105" spans="1:15" ht="15.6" thickTop="1" thickBot="1" x14ac:dyDescent="0.35">
      <c r="A105" s="124" t="str">
        <f t="shared" si="5"/>
        <v/>
      </c>
      <c r="B105" s="122"/>
      <c r="C105" s="76"/>
      <c r="D105" s="82"/>
      <c r="E105" s="83"/>
      <c r="F105" s="80"/>
      <c r="G105" s="79" t="str">
        <f t="shared" si="6"/>
        <v/>
      </c>
      <c r="H105" s="123"/>
      <c r="I105" s="109"/>
      <c r="J105" s="110"/>
      <c r="K105" s="50"/>
      <c r="L105" s="56"/>
      <c r="M105" s="52"/>
      <c r="N105" s="54" t="str">
        <f t="shared" si="7"/>
        <v/>
      </c>
      <c r="O105" s="7"/>
    </row>
    <row r="106" spans="1:15" ht="15.6" thickTop="1" thickBot="1" x14ac:dyDescent="0.35">
      <c r="A106" s="124" t="str">
        <f t="shared" si="5"/>
        <v/>
      </c>
      <c r="B106" s="122"/>
      <c r="C106" s="76"/>
      <c r="D106" s="82"/>
      <c r="E106" s="83"/>
      <c r="F106" s="80"/>
      <c r="G106" s="79" t="str">
        <f t="shared" si="6"/>
        <v/>
      </c>
      <c r="H106" s="123"/>
      <c r="I106" s="109"/>
      <c r="J106" s="110"/>
      <c r="K106" s="50"/>
      <c r="L106" s="56"/>
      <c r="M106" s="52"/>
      <c r="N106" s="54" t="str">
        <f t="shared" si="7"/>
        <v/>
      </c>
      <c r="O106" s="7"/>
    </row>
    <row r="107" spans="1:15" ht="15.6" thickTop="1" thickBot="1" x14ac:dyDescent="0.35">
      <c r="A107" s="124" t="str">
        <f t="shared" si="5"/>
        <v/>
      </c>
      <c r="B107" s="122"/>
      <c r="C107" s="76"/>
      <c r="D107" s="82"/>
      <c r="E107" s="83"/>
      <c r="F107" s="80"/>
      <c r="G107" s="79" t="str">
        <f t="shared" si="6"/>
        <v/>
      </c>
      <c r="H107" s="123"/>
      <c r="I107" s="109"/>
      <c r="J107" s="110"/>
      <c r="K107" s="50"/>
      <c r="L107" s="56"/>
      <c r="M107" s="52"/>
      <c r="N107" s="54" t="str">
        <f t="shared" si="7"/>
        <v/>
      </c>
      <c r="O107" s="7"/>
    </row>
    <row r="108" spans="1:15" ht="15.6" thickTop="1" thickBot="1" x14ac:dyDescent="0.35">
      <c r="A108" s="124" t="str">
        <f t="shared" si="5"/>
        <v/>
      </c>
      <c r="B108" s="122"/>
      <c r="C108" s="76"/>
      <c r="D108" s="82"/>
      <c r="E108" s="83"/>
      <c r="F108" s="80"/>
      <c r="G108" s="79" t="str">
        <f t="shared" si="6"/>
        <v/>
      </c>
      <c r="H108" s="123"/>
      <c r="I108" s="109"/>
      <c r="J108" s="110"/>
      <c r="K108" s="50"/>
      <c r="L108" s="56"/>
      <c r="M108" s="52"/>
      <c r="N108" s="54" t="str">
        <f t="shared" si="7"/>
        <v/>
      </c>
      <c r="O108" s="7"/>
    </row>
    <row r="109" spans="1:15" ht="15.6" thickTop="1" thickBot="1" x14ac:dyDescent="0.35">
      <c r="A109" s="124" t="str">
        <f t="shared" si="5"/>
        <v/>
      </c>
      <c r="B109" s="122"/>
      <c r="C109" s="76"/>
      <c r="D109" s="82"/>
      <c r="E109" s="83"/>
      <c r="F109" s="80"/>
      <c r="G109" s="79" t="str">
        <f t="shared" si="6"/>
        <v/>
      </c>
      <c r="H109" s="123"/>
      <c r="I109" s="109"/>
      <c r="J109" s="110"/>
      <c r="K109" s="50"/>
      <c r="L109" s="56"/>
      <c r="M109" s="52"/>
      <c r="N109" s="54" t="str">
        <f t="shared" si="7"/>
        <v/>
      </c>
      <c r="O109" s="7"/>
    </row>
    <row r="110" spans="1:15" ht="15.6" thickTop="1" thickBot="1" x14ac:dyDescent="0.35">
      <c r="A110" s="124" t="str">
        <f t="shared" si="5"/>
        <v/>
      </c>
      <c r="B110" s="122"/>
      <c r="C110" s="76"/>
      <c r="D110" s="82"/>
      <c r="E110" s="83"/>
      <c r="F110" s="80"/>
      <c r="G110" s="79" t="str">
        <f t="shared" si="6"/>
        <v/>
      </c>
      <c r="H110" s="123"/>
      <c r="I110" s="109"/>
      <c r="J110" s="110"/>
      <c r="K110" s="50"/>
      <c r="L110" s="56"/>
      <c r="M110" s="52"/>
      <c r="N110" s="54" t="str">
        <f t="shared" si="7"/>
        <v/>
      </c>
      <c r="O110" s="7"/>
    </row>
    <row r="111" spans="1:15" ht="15.6" thickTop="1" thickBot="1" x14ac:dyDescent="0.35">
      <c r="A111" s="124" t="str">
        <f t="shared" si="5"/>
        <v/>
      </c>
      <c r="B111" s="122"/>
      <c r="C111" s="76"/>
      <c r="D111" s="82"/>
      <c r="E111" s="83"/>
      <c r="F111" s="80"/>
      <c r="G111" s="79" t="str">
        <f t="shared" si="6"/>
        <v/>
      </c>
      <c r="H111" s="123"/>
      <c r="I111" s="109"/>
      <c r="J111" s="110"/>
      <c r="K111" s="50"/>
      <c r="L111" s="56"/>
      <c r="M111" s="52"/>
      <c r="N111" s="54" t="str">
        <f t="shared" si="7"/>
        <v/>
      </c>
      <c r="O111" s="7"/>
    </row>
    <row r="112" spans="1:15" ht="15.6" thickTop="1" thickBot="1" x14ac:dyDescent="0.35">
      <c r="A112" s="124" t="str">
        <f t="shared" si="5"/>
        <v/>
      </c>
      <c r="B112" s="122"/>
      <c r="C112" s="76"/>
      <c r="D112" s="82"/>
      <c r="E112" s="83"/>
      <c r="F112" s="80"/>
      <c r="G112" s="79" t="str">
        <f t="shared" si="6"/>
        <v/>
      </c>
      <c r="H112" s="123"/>
      <c r="I112" s="109"/>
      <c r="J112" s="110"/>
      <c r="K112" s="50"/>
      <c r="L112" s="56"/>
      <c r="M112" s="52"/>
      <c r="N112" s="54" t="str">
        <f t="shared" si="7"/>
        <v/>
      </c>
      <c r="O112" s="7"/>
    </row>
    <row r="113" spans="1:15" ht="15.6" thickTop="1" thickBot="1" x14ac:dyDescent="0.35">
      <c r="A113" s="124" t="str">
        <f t="shared" si="5"/>
        <v/>
      </c>
      <c r="B113" s="122"/>
      <c r="C113" s="76"/>
      <c r="D113" s="82"/>
      <c r="E113" s="83"/>
      <c r="F113" s="80"/>
      <c r="G113" s="79" t="str">
        <f t="shared" si="6"/>
        <v/>
      </c>
      <c r="H113" s="123"/>
      <c r="I113" s="109"/>
      <c r="J113" s="110"/>
      <c r="K113" s="50"/>
      <c r="L113" s="56"/>
      <c r="M113" s="52"/>
      <c r="N113" s="54" t="str">
        <f t="shared" si="7"/>
        <v/>
      </c>
      <c r="O113" s="7"/>
    </row>
    <row r="114" spans="1:15" ht="15.6" thickTop="1" thickBot="1" x14ac:dyDescent="0.35">
      <c r="A114" s="124" t="str">
        <f t="shared" si="5"/>
        <v/>
      </c>
      <c r="B114" s="122"/>
      <c r="C114" s="76"/>
      <c r="D114" s="82"/>
      <c r="E114" s="83"/>
      <c r="F114" s="80"/>
      <c r="G114" s="79" t="str">
        <f t="shared" si="6"/>
        <v/>
      </c>
      <c r="H114" s="123"/>
      <c r="I114" s="109"/>
      <c r="J114" s="110"/>
      <c r="K114" s="50"/>
      <c r="L114" s="56"/>
      <c r="M114" s="52"/>
      <c r="N114" s="54" t="str">
        <f t="shared" si="7"/>
        <v/>
      </c>
      <c r="O114" s="7"/>
    </row>
    <row r="115" spans="1:15" ht="15.6" thickTop="1" thickBot="1" x14ac:dyDescent="0.35">
      <c r="A115" s="124" t="str">
        <f t="shared" si="5"/>
        <v/>
      </c>
      <c r="B115" s="122"/>
      <c r="C115" s="76"/>
      <c r="D115" s="82"/>
      <c r="E115" s="83"/>
      <c r="F115" s="80"/>
      <c r="G115" s="79" t="str">
        <f t="shared" si="6"/>
        <v/>
      </c>
      <c r="H115" s="123"/>
      <c r="I115" s="109"/>
      <c r="J115" s="110"/>
      <c r="K115" s="50"/>
      <c r="L115" s="56"/>
      <c r="M115" s="52"/>
      <c r="N115" s="54" t="str">
        <f t="shared" si="7"/>
        <v/>
      </c>
      <c r="O115" s="7"/>
    </row>
    <row r="116" spans="1:15" ht="15.6" thickTop="1" thickBot="1" x14ac:dyDescent="0.35">
      <c r="A116" s="124" t="str">
        <f t="shared" si="5"/>
        <v/>
      </c>
      <c r="B116" s="122"/>
      <c r="C116" s="76"/>
      <c r="D116" s="82"/>
      <c r="E116" s="83"/>
      <c r="F116" s="80"/>
      <c r="G116" s="79" t="str">
        <f t="shared" si="6"/>
        <v/>
      </c>
      <c r="H116" s="123"/>
      <c r="I116" s="109"/>
      <c r="J116" s="110"/>
      <c r="K116" s="50"/>
      <c r="L116" s="56"/>
      <c r="M116" s="52"/>
      <c r="N116" s="54" t="str">
        <f t="shared" si="7"/>
        <v/>
      </c>
      <c r="O116" s="7"/>
    </row>
    <row r="117" spans="1:15" ht="15.6" thickTop="1" thickBot="1" x14ac:dyDescent="0.35">
      <c r="A117" s="124" t="str">
        <f t="shared" si="5"/>
        <v/>
      </c>
      <c r="B117" s="122"/>
      <c r="C117" s="76"/>
      <c r="D117" s="82"/>
      <c r="E117" s="83"/>
      <c r="F117" s="80"/>
      <c r="G117" s="79" t="str">
        <f t="shared" si="6"/>
        <v/>
      </c>
      <c r="H117" s="123"/>
      <c r="I117" s="109"/>
      <c r="J117" s="110"/>
      <c r="K117" s="50"/>
      <c r="L117" s="56"/>
      <c r="M117" s="52"/>
      <c r="N117" s="54" t="str">
        <f t="shared" si="7"/>
        <v/>
      </c>
      <c r="O117" s="7"/>
    </row>
    <row r="118" spans="1:15" ht="15.6" thickTop="1" thickBot="1" x14ac:dyDescent="0.35">
      <c r="A118" s="124" t="str">
        <f t="shared" si="5"/>
        <v/>
      </c>
      <c r="B118" s="122"/>
      <c r="C118" s="76"/>
      <c r="D118" s="82"/>
      <c r="E118" s="83"/>
      <c r="F118" s="80"/>
      <c r="G118" s="79" t="str">
        <f t="shared" si="6"/>
        <v/>
      </c>
      <c r="H118" s="123"/>
      <c r="I118" s="109"/>
      <c r="J118" s="110"/>
      <c r="K118" s="50"/>
      <c r="L118" s="56"/>
      <c r="M118" s="52"/>
      <c r="N118" s="54" t="str">
        <f t="shared" si="7"/>
        <v/>
      </c>
      <c r="O118" s="7"/>
    </row>
    <row r="119" spans="1:15" ht="15.6" thickTop="1" thickBot="1" x14ac:dyDescent="0.35">
      <c r="A119" s="124" t="str">
        <f t="shared" si="5"/>
        <v/>
      </c>
      <c r="B119" s="122"/>
      <c r="C119" s="76"/>
      <c r="D119" s="82"/>
      <c r="E119" s="83"/>
      <c r="F119" s="80"/>
      <c r="G119" s="79" t="str">
        <f t="shared" si="6"/>
        <v/>
      </c>
      <c r="H119" s="123"/>
      <c r="I119" s="109"/>
      <c r="J119" s="110"/>
      <c r="K119" s="50"/>
      <c r="L119" s="56"/>
      <c r="M119" s="52"/>
      <c r="N119" s="54" t="str">
        <f t="shared" si="7"/>
        <v/>
      </c>
      <c r="O119" s="7"/>
    </row>
    <row r="120" spans="1:15" ht="15.6" thickTop="1" thickBot="1" x14ac:dyDescent="0.35">
      <c r="A120" s="124" t="str">
        <f t="shared" si="5"/>
        <v/>
      </c>
      <c r="B120" s="122"/>
      <c r="C120" s="76"/>
      <c r="D120" s="82"/>
      <c r="E120" s="83"/>
      <c r="F120" s="80"/>
      <c r="G120" s="79" t="str">
        <f t="shared" si="6"/>
        <v/>
      </c>
      <c r="H120" s="123"/>
      <c r="I120" s="109"/>
      <c r="J120" s="110"/>
      <c r="K120" s="50"/>
      <c r="L120" s="56"/>
      <c r="M120" s="52"/>
      <c r="N120" s="54" t="str">
        <f t="shared" si="7"/>
        <v/>
      </c>
      <c r="O120" s="7"/>
    </row>
    <row r="121" spans="1:15" ht="15.6" thickTop="1" thickBot="1" x14ac:dyDescent="0.35">
      <c r="A121" s="124" t="str">
        <f t="shared" si="5"/>
        <v/>
      </c>
      <c r="B121" s="122"/>
      <c r="C121" s="76"/>
      <c r="D121" s="82"/>
      <c r="E121" s="83"/>
      <c r="F121" s="80"/>
      <c r="G121" s="79" t="str">
        <f t="shared" si="6"/>
        <v/>
      </c>
      <c r="H121" s="123"/>
      <c r="I121" s="109"/>
      <c r="J121" s="110"/>
      <c r="K121" s="50"/>
      <c r="L121" s="56"/>
      <c r="M121" s="52"/>
      <c r="N121" s="54" t="str">
        <f t="shared" si="7"/>
        <v/>
      </c>
      <c r="O121" s="7"/>
    </row>
    <row r="122" spans="1:15" ht="15.6" thickTop="1" thickBot="1" x14ac:dyDescent="0.35">
      <c r="A122" s="124" t="str">
        <f t="shared" si="5"/>
        <v/>
      </c>
      <c r="B122" s="122"/>
      <c r="C122" s="76"/>
      <c r="D122" s="82"/>
      <c r="E122" s="83"/>
      <c r="F122" s="80"/>
      <c r="G122" s="79" t="str">
        <f t="shared" si="6"/>
        <v/>
      </c>
      <c r="H122" s="123"/>
      <c r="I122" s="109"/>
      <c r="J122" s="110"/>
      <c r="K122" s="50"/>
      <c r="L122" s="56"/>
      <c r="M122" s="52"/>
      <c r="N122" s="54" t="str">
        <f t="shared" si="7"/>
        <v/>
      </c>
      <c r="O122" s="7"/>
    </row>
    <row r="123" spans="1:15" ht="15.6" thickTop="1" thickBot="1" x14ac:dyDescent="0.35">
      <c r="A123" s="124" t="str">
        <f t="shared" si="5"/>
        <v/>
      </c>
      <c r="B123" s="122"/>
      <c r="C123" s="76"/>
      <c r="D123" s="82"/>
      <c r="E123" s="83"/>
      <c r="F123" s="80"/>
      <c r="G123" s="79" t="str">
        <f t="shared" si="6"/>
        <v/>
      </c>
      <c r="H123" s="123"/>
      <c r="I123" s="109"/>
      <c r="J123" s="110"/>
      <c r="K123" s="50"/>
      <c r="L123" s="56"/>
      <c r="M123" s="52"/>
      <c r="N123" s="54" t="str">
        <f t="shared" si="7"/>
        <v/>
      </c>
      <c r="O123" s="7"/>
    </row>
    <row r="124" spans="1:15" ht="15.6" thickTop="1" thickBot="1" x14ac:dyDescent="0.35">
      <c r="A124" s="124" t="str">
        <f t="shared" si="5"/>
        <v/>
      </c>
      <c r="B124" s="122"/>
      <c r="C124" s="76"/>
      <c r="D124" s="82"/>
      <c r="E124" s="83"/>
      <c r="F124" s="80"/>
      <c r="G124" s="79" t="str">
        <f t="shared" si="6"/>
        <v/>
      </c>
      <c r="H124" s="123"/>
      <c r="I124" s="109"/>
      <c r="J124" s="110"/>
      <c r="K124" s="50"/>
      <c r="L124" s="56"/>
      <c r="M124" s="52"/>
      <c r="N124" s="54" t="str">
        <f t="shared" si="7"/>
        <v/>
      </c>
      <c r="O124" s="7"/>
    </row>
    <row r="125" spans="1:15" ht="15.6" thickTop="1" thickBot="1" x14ac:dyDescent="0.35">
      <c r="A125" s="124" t="str">
        <f t="shared" si="5"/>
        <v/>
      </c>
      <c r="B125" s="122"/>
      <c r="C125" s="76"/>
      <c r="D125" s="82"/>
      <c r="E125" s="83"/>
      <c r="F125" s="80"/>
      <c r="G125" s="79" t="str">
        <f t="shared" si="6"/>
        <v/>
      </c>
      <c r="H125" s="123"/>
      <c r="I125" s="109"/>
      <c r="J125" s="110"/>
      <c r="K125" s="50"/>
      <c r="L125" s="56"/>
      <c r="M125" s="52"/>
      <c r="N125" s="54" t="str">
        <f t="shared" si="7"/>
        <v/>
      </c>
      <c r="O125" s="7"/>
    </row>
    <row r="126" spans="1:15" ht="15.6" thickTop="1" thickBot="1" x14ac:dyDescent="0.35">
      <c r="A126" s="124" t="str">
        <f t="shared" si="5"/>
        <v/>
      </c>
      <c r="B126" s="122"/>
      <c r="C126" s="76"/>
      <c r="D126" s="82"/>
      <c r="E126" s="83"/>
      <c r="F126" s="80"/>
      <c r="G126" s="79" t="str">
        <f t="shared" si="6"/>
        <v/>
      </c>
      <c r="H126" s="123"/>
      <c r="I126" s="109"/>
      <c r="J126" s="110"/>
      <c r="K126" s="50"/>
      <c r="L126" s="56"/>
      <c r="M126" s="52"/>
      <c r="N126" s="54" t="str">
        <f t="shared" si="7"/>
        <v/>
      </c>
      <c r="O126" s="7"/>
    </row>
    <row r="127" spans="1:15" ht="15.6" thickTop="1" thickBot="1" x14ac:dyDescent="0.35">
      <c r="A127" s="124" t="str">
        <f t="shared" si="5"/>
        <v/>
      </c>
      <c r="B127" s="122"/>
      <c r="C127" s="76"/>
      <c r="D127" s="82"/>
      <c r="E127" s="83"/>
      <c r="F127" s="80"/>
      <c r="G127" s="79" t="str">
        <f t="shared" si="6"/>
        <v/>
      </c>
      <c r="H127" s="123"/>
      <c r="I127" s="109"/>
      <c r="J127" s="110"/>
      <c r="K127" s="50"/>
      <c r="L127" s="56"/>
      <c r="M127" s="52"/>
      <c r="N127" s="54" t="str">
        <f t="shared" si="7"/>
        <v/>
      </c>
      <c r="O127" s="7"/>
    </row>
    <row r="128" spans="1:15" ht="15.6" thickTop="1" thickBot="1" x14ac:dyDescent="0.35">
      <c r="A128" s="124" t="str">
        <f t="shared" si="5"/>
        <v/>
      </c>
      <c r="B128" s="122"/>
      <c r="C128" s="76"/>
      <c r="D128" s="82"/>
      <c r="E128" s="83"/>
      <c r="F128" s="80"/>
      <c r="G128" s="79" t="str">
        <f t="shared" si="6"/>
        <v/>
      </c>
      <c r="H128" s="123"/>
      <c r="I128" s="109"/>
      <c r="J128" s="110"/>
      <c r="K128" s="50"/>
      <c r="L128" s="56"/>
      <c r="M128" s="52"/>
      <c r="N128" s="54" t="str">
        <f t="shared" si="7"/>
        <v/>
      </c>
      <c r="O128" s="7"/>
    </row>
    <row r="129" spans="1:15" ht="15.6" thickTop="1" thickBot="1" x14ac:dyDescent="0.35">
      <c r="A129" s="124" t="str">
        <f t="shared" si="5"/>
        <v/>
      </c>
      <c r="B129" s="122"/>
      <c r="C129" s="76"/>
      <c r="D129" s="82"/>
      <c r="E129" s="83"/>
      <c r="F129" s="80"/>
      <c r="G129" s="79" t="str">
        <f t="shared" si="6"/>
        <v/>
      </c>
      <c r="H129" s="123"/>
      <c r="I129" s="109"/>
      <c r="J129" s="110"/>
      <c r="K129" s="50"/>
      <c r="L129" s="56"/>
      <c r="M129" s="52"/>
      <c r="N129" s="54" t="str">
        <f t="shared" si="7"/>
        <v/>
      </c>
      <c r="O129" s="7"/>
    </row>
    <row r="130" spans="1:15" ht="15.6" thickTop="1" thickBot="1" x14ac:dyDescent="0.35">
      <c r="A130" s="124" t="str">
        <f t="shared" si="5"/>
        <v/>
      </c>
      <c r="B130" s="122"/>
      <c r="C130" s="76"/>
      <c r="D130" s="82"/>
      <c r="E130" s="83"/>
      <c r="F130" s="80"/>
      <c r="G130" s="79" t="str">
        <f t="shared" si="6"/>
        <v/>
      </c>
      <c r="H130" s="123"/>
      <c r="I130" s="109"/>
      <c r="J130" s="110"/>
      <c r="K130" s="50"/>
      <c r="L130" s="56"/>
      <c r="M130" s="52"/>
      <c r="N130" s="54" t="str">
        <f t="shared" si="7"/>
        <v/>
      </c>
      <c r="O130" s="7"/>
    </row>
    <row r="131" spans="1:15" ht="15.6" thickTop="1" thickBot="1" x14ac:dyDescent="0.35">
      <c r="A131" s="124" t="str">
        <f t="shared" si="5"/>
        <v/>
      </c>
      <c r="B131" s="122"/>
      <c r="C131" s="76"/>
      <c r="D131" s="82"/>
      <c r="E131" s="83"/>
      <c r="F131" s="80"/>
      <c r="G131" s="79" t="str">
        <f t="shared" si="6"/>
        <v/>
      </c>
      <c r="H131" s="123"/>
      <c r="I131" s="109"/>
      <c r="J131" s="110"/>
      <c r="K131" s="50"/>
      <c r="L131" s="56"/>
      <c r="M131" s="52"/>
      <c r="N131" s="54" t="str">
        <f t="shared" si="7"/>
        <v/>
      </c>
      <c r="O131" s="7"/>
    </row>
    <row r="132" spans="1:15" ht="15.6" thickTop="1" thickBot="1" x14ac:dyDescent="0.35">
      <c r="A132" s="124" t="str">
        <f t="shared" si="5"/>
        <v/>
      </c>
      <c r="B132" s="122"/>
      <c r="C132" s="76"/>
      <c r="D132" s="82"/>
      <c r="E132" s="83"/>
      <c r="F132" s="80"/>
      <c r="G132" s="79" t="str">
        <f t="shared" si="6"/>
        <v/>
      </c>
      <c r="H132" s="123"/>
      <c r="I132" s="109"/>
      <c r="J132" s="110"/>
      <c r="K132" s="50"/>
      <c r="L132" s="56"/>
      <c r="M132" s="52"/>
      <c r="N132" s="54" t="str">
        <f t="shared" si="7"/>
        <v/>
      </c>
      <c r="O132" s="7"/>
    </row>
    <row r="133" spans="1:15" ht="15.6" thickTop="1" thickBot="1" x14ac:dyDescent="0.35">
      <c r="A133" s="124" t="str">
        <f t="shared" si="5"/>
        <v/>
      </c>
      <c r="B133" s="122"/>
      <c r="C133" s="76"/>
      <c r="D133" s="82"/>
      <c r="E133" s="83"/>
      <c r="F133" s="80"/>
      <c r="G133" s="79" t="str">
        <f t="shared" si="6"/>
        <v/>
      </c>
      <c r="H133" s="123"/>
      <c r="I133" s="109"/>
      <c r="J133" s="110"/>
      <c r="K133" s="50"/>
      <c r="L133" s="56"/>
      <c r="M133" s="52"/>
      <c r="N133" s="54" t="str">
        <f t="shared" si="7"/>
        <v/>
      </c>
      <c r="O133" s="7"/>
    </row>
    <row r="134" spans="1:15" ht="15.6" thickTop="1" thickBot="1" x14ac:dyDescent="0.35">
      <c r="A134" s="124" t="str">
        <f t="shared" si="5"/>
        <v/>
      </c>
      <c r="B134" s="122"/>
      <c r="C134" s="76"/>
      <c r="D134" s="82"/>
      <c r="E134" s="83"/>
      <c r="F134" s="80"/>
      <c r="G134" s="79" t="str">
        <f t="shared" si="6"/>
        <v/>
      </c>
      <c r="H134" s="123"/>
      <c r="I134" s="109"/>
      <c r="J134" s="110"/>
      <c r="K134" s="50"/>
      <c r="L134" s="56"/>
      <c r="M134" s="52"/>
      <c r="N134" s="54" t="str">
        <f t="shared" ref="N134:N182" si="8">IF(AND(K134&gt;1,O134=""),"NON",IF(AND(K134&gt;1,O134="X"),"OUI",""))</f>
        <v/>
      </c>
      <c r="O134" s="7"/>
    </row>
    <row r="135" spans="1:15" ht="15.6" thickTop="1" thickBot="1" x14ac:dyDescent="0.35">
      <c r="A135" s="124" t="str">
        <f t="shared" si="5"/>
        <v/>
      </c>
      <c r="B135" s="122"/>
      <c r="C135" s="76"/>
      <c r="D135" s="82"/>
      <c r="E135" s="83"/>
      <c r="F135" s="80"/>
      <c r="G135" s="79" t="str">
        <f t="shared" si="6"/>
        <v/>
      </c>
      <c r="H135" s="123"/>
      <c r="I135" s="109"/>
      <c r="J135" s="110"/>
      <c r="K135" s="50"/>
      <c r="L135" s="56"/>
      <c r="M135" s="52"/>
      <c r="N135" s="54" t="str">
        <f t="shared" si="8"/>
        <v/>
      </c>
      <c r="O135" s="7"/>
    </row>
    <row r="136" spans="1:15" ht="15.6" thickTop="1" thickBot="1" x14ac:dyDescent="0.35">
      <c r="A136" s="124" t="str">
        <f t="shared" si="5"/>
        <v/>
      </c>
      <c r="B136" s="122"/>
      <c r="C136" s="76"/>
      <c r="D136" s="82"/>
      <c r="E136" s="83"/>
      <c r="F136" s="80"/>
      <c r="G136" s="79" t="str">
        <f t="shared" si="6"/>
        <v/>
      </c>
      <c r="H136" s="123"/>
      <c r="I136" s="109"/>
      <c r="J136" s="110"/>
      <c r="K136" s="50"/>
      <c r="L136" s="56"/>
      <c r="M136" s="52"/>
      <c r="N136" s="54" t="str">
        <f t="shared" si="8"/>
        <v/>
      </c>
      <c r="O136" s="7"/>
    </row>
    <row r="137" spans="1:15" ht="15.6" thickTop="1" thickBot="1" x14ac:dyDescent="0.35">
      <c r="A137" s="124" t="str">
        <f t="shared" si="5"/>
        <v/>
      </c>
      <c r="B137" s="122"/>
      <c r="C137" s="76"/>
      <c r="D137" s="82"/>
      <c r="E137" s="83"/>
      <c r="F137" s="80"/>
      <c r="G137" s="79" t="str">
        <f t="shared" si="6"/>
        <v/>
      </c>
      <c r="H137" s="123"/>
      <c r="I137" s="109"/>
      <c r="J137" s="110"/>
      <c r="K137" s="50"/>
      <c r="L137" s="56"/>
      <c r="M137" s="52"/>
      <c r="N137" s="54" t="str">
        <f t="shared" si="8"/>
        <v/>
      </c>
      <c r="O137" s="7"/>
    </row>
    <row r="138" spans="1:15" ht="15.6" thickTop="1" thickBot="1" x14ac:dyDescent="0.35">
      <c r="A138" s="124" t="str">
        <f t="shared" si="5"/>
        <v/>
      </c>
      <c r="B138" s="122"/>
      <c r="C138" s="76"/>
      <c r="D138" s="82"/>
      <c r="E138" s="83"/>
      <c r="F138" s="80"/>
      <c r="G138" s="79" t="str">
        <f t="shared" si="6"/>
        <v/>
      </c>
      <c r="H138" s="123"/>
      <c r="I138" s="109"/>
      <c r="J138" s="110"/>
      <c r="K138" s="50"/>
      <c r="L138" s="56"/>
      <c r="M138" s="52"/>
      <c r="N138" s="54" t="str">
        <f t="shared" si="8"/>
        <v/>
      </c>
      <c r="O138" s="7"/>
    </row>
    <row r="139" spans="1:15" ht="15.6" thickTop="1" thickBot="1" x14ac:dyDescent="0.35">
      <c r="A139" s="124" t="str">
        <f t="shared" si="5"/>
        <v/>
      </c>
      <c r="B139" s="122"/>
      <c r="C139" s="76"/>
      <c r="D139" s="82"/>
      <c r="E139" s="83"/>
      <c r="F139" s="80"/>
      <c r="G139" s="79" t="str">
        <f t="shared" si="6"/>
        <v/>
      </c>
      <c r="H139" s="123"/>
      <c r="I139" s="109"/>
      <c r="J139" s="110"/>
      <c r="K139" s="50"/>
      <c r="L139" s="56"/>
      <c r="M139" s="52"/>
      <c r="N139" s="54" t="str">
        <f t="shared" si="8"/>
        <v/>
      </c>
      <c r="O139" s="7"/>
    </row>
    <row r="140" spans="1:15" ht="15.6" thickTop="1" thickBot="1" x14ac:dyDescent="0.35">
      <c r="A140" s="124" t="str">
        <f t="shared" si="5"/>
        <v/>
      </c>
      <c r="B140" s="122"/>
      <c r="C140" s="76"/>
      <c r="D140" s="82"/>
      <c r="E140" s="83"/>
      <c r="F140" s="80"/>
      <c r="G140" s="79" t="str">
        <f t="shared" si="6"/>
        <v/>
      </c>
      <c r="H140" s="123"/>
      <c r="I140" s="109"/>
      <c r="J140" s="110"/>
      <c r="K140" s="50"/>
      <c r="L140" s="56"/>
      <c r="M140" s="52"/>
      <c r="N140" s="54" t="str">
        <f t="shared" si="8"/>
        <v/>
      </c>
      <c r="O140" s="7"/>
    </row>
    <row r="141" spans="1:15" ht="15.6" thickTop="1" thickBot="1" x14ac:dyDescent="0.35">
      <c r="A141" s="124" t="str">
        <f t="shared" si="5"/>
        <v/>
      </c>
      <c r="B141" s="122"/>
      <c r="C141" s="76"/>
      <c r="D141" s="82"/>
      <c r="E141" s="83"/>
      <c r="F141" s="80"/>
      <c r="G141" s="79" t="str">
        <f t="shared" si="6"/>
        <v/>
      </c>
      <c r="H141" s="123"/>
      <c r="I141" s="109"/>
      <c r="J141" s="110"/>
      <c r="K141" s="50"/>
      <c r="L141" s="56"/>
      <c r="M141" s="52"/>
      <c r="N141" s="54" t="str">
        <f t="shared" si="8"/>
        <v/>
      </c>
      <c r="O141" s="7"/>
    </row>
    <row r="142" spans="1:15" ht="15.6" thickTop="1" thickBot="1" x14ac:dyDescent="0.35">
      <c r="A142" s="124" t="str">
        <f t="shared" si="5"/>
        <v/>
      </c>
      <c r="B142" s="122"/>
      <c r="C142" s="76"/>
      <c r="D142" s="82"/>
      <c r="E142" s="83"/>
      <c r="F142" s="80"/>
      <c r="G142" s="79" t="str">
        <f t="shared" si="6"/>
        <v/>
      </c>
      <c r="H142" s="123"/>
      <c r="I142" s="109"/>
      <c r="J142" s="110"/>
      <c r="K142" s="50"/>
      <c r="L142" s="56"/>
      <c r="M142" s="52"/>
      <c r="N142" s="54" t="str">
        <f t="shared" si="8"/>
        <v/>
      </c>
      <c r="O142" s="7"/>
    </row>
    <row r="143" spans="1:15" ht="15.6" thickTop="1" thickBot="1" x14ac:dyDescent="0.35">
      <c r="A143" s="124" t="str">
        <f t="shared" si="5"/>
        <v/>
      </c>
      <c r="B143" s="122"/>
      <c r="C143" s="76"/>
      <c r="D143" s="82"/>
      <c r="E143" s="83"/>
      <c r="F143" s="80"/>
      <c r="G143" s="79" t="str">
        <f t="shared" si="6"/>
        <v/>
      </c>
      <c r="H143" s="123"/>
      <c r="I143" s="109"/>
      <c r="J143" s="110"/>
      <c r="K143" s="50"/>
      <c r="L143" s="56"/>
      <c r="M143" s="52"/>
      <c r="N143" s="54" t="str">
        <f t="shared" si="8"/>
        <v/>
      </c>
      <c r="O143" s="7"/>
    </row>
    <row r="144" spans="1:15" ht="15.6" thickTop="1" thickBot="1" x14ac:dyDescent="0.35">
      <c r="A144" s="124" t="str">
        <f t="shared" si="5"/>
        <v/>
      </c>
      <c r="B144" s="122"/>
      <c r="C144" s="76"/>
      <c r="D144" s="82"/>
      <c r="E144" s="83"/>
      <c r="F144" s="80"/>
      <c r="G144" s="79" t="str">
        <f t="shared" si="6"/>
        <v/>
      </c>
      <c r="H144" s="123"/>
      <c r="I144" s="109"/>
      <c r="J144" s="110"/>
      <c r="K144" s="50"/>
      <c r="L144" s="56"/>
      <c r="M144" s="52"/>
      <c r="N144" s="54" t="str">
        <f t="shared" si="8"/>
        <v/>
      </c>
      <c r="O144" s="7"/>
    </row>
    <row r="145" spans="1:15" ht="15.6" thickTop="1" thickBot="1" x14ac:dyDescent="0.35">
      <c r="A145" s="124" t="str">
        <f t="shared" si="5"/>
        <v/>
      </c>
      <c r="B145" s="122"/>
      <c r="C145" s="76"/>
      <c r="D145" s="82"/>
      <c r="E145" s="83"/>
      <c r="F145" s="80"/>
      <c r="G145" s="79" t="str">
        <f t="shared" si="6"/>
        <v/>
      </c>
      <c r="H145" s="123"/>
      <c r="I145" s="109"/>
      <c r="J145" s="110"/>
      <c r="K145" s="50"/>
      <c r="L145" s="56"/>
      <c r="M145" s="52"/>
      <c r="N145" s="54" t="str">
        <f t="shared" si="8"/>
        <v/>
      </c>
      <c r="O145" s="7"/>
    </row>
    <row r="146" spans="1:15" ht="15.6" thickTop="1" thickBot="1" x14ac:dyDescent="0.35">
      <c r="A146" s="124" t="str">
        <f t="shared" si="5"/>
        <v/>
      </c>
      <c r="B146" s="122"/>
      <c r="C146" s="76"/>
      <c r="D146" s="82"/>
      <c r="E146" s="83"/>
      <c r="F146" s="80"/>
      <c r="G146" s="79" t="str">
        <f t="shared" si="6"/>
        <v/>
      </c>
      <c r="H146" s="123"/>
      <c r="I146" s="109"/>
      <c r="J146" s="110"/>
      <c r="K146" s="50"/>
      <c r="L146" s="56"/>
      <c r="M146" s="52"/>
      <c r="N146" s="54" t="str">
        <f t="shared" si="8"/>
        <v/>
      </c>
      <c r="O146" s="7"/>
    </row>
    <row r="147" spans="1:15" ht="15.6" thickTop="1" thickBot="1" x14ac:dyDescent="0.35">
      <c r="A147" s="124" t="str">
        <f t="shared" si="5"/>
        <v/>
      </c>
      <c r="B147" s="122"/>
      <c r="C147" s="76"/>
      <c r="D147" s="82"/>
      <c r="E147" s="83"/>
      <c r="F147" s="80"/>
      <c r="G147" s="79" t="str">
        <f t="shared" si="6"/>
        <v/>
      </c>
      <c r="H147" s="123"/>
      <c r="I147" s="109"/>
      <c r="J147" s="110"/>
      <c r="K147" s="50"/>
      <c r="L147" s="56"/>
      <c r="M147" s="52"/>
      <c r="N147" s="54" t="str">
        <f t="shared" si="8"/>
        <v/>
      </c>
      <c r="O147" s="7"/>
    </row>
    <row r="148" spans="1:15" ht="15.6" thickTop="1" thickBot="1" x14ac:dyDescent="0.35">
      <c r="A148" s="124" t="str">
        <f t="shared" si="5"/>
        <v/>
      </c>
      <c r="B148" s="122"/>
      <c r="C148" s="76"/>
      <c r="D148" s="82"/>
      <c r="E148" s="83"/>
      <c r="F148" s="80"/>
      <c r="G148" s="79" t="str">
        <f t="shared" si="6"/>
        <v/>
      </c>
      <c r="H148" s="123"/>
      <c r="I148" s="109"/>
      <c r="J148" s="110"/>
      <c r="K148" s="50"/>
      <c r="L148" s="56"/>
      <c r="M148" s="52"/>
      <c r="N148" s="54" t="str">
        <f t="shared" si="8"/>
        <v/>
      </c>
      <c r="O148" s="7"/>
    </row>
    <row r="149" spans="1:15" ht="15.6" thickTop="1" thickBot="1" x14ac:dyDescent="0.35">
      <c r="A149" s="124" t="str">
        <f t="shared" si="5"/>
        <v/>
      </c>
      <c r="B149" s="122"/>
      <c r="C149" s="76"/>
      <c r="D149" s="82"/>
      <c r="E149" s="83"/>
      <c r="F149" s="80"/>
      <c r="G149" s="79" t="str">
        <f t="shared" si="6"/>
        <v/>
      </c>
      <c r="H149" s="123"/>
      <c r="I149" s="109"/>
      <c r="J149" s="110"/>
      <c r="K149" s="50"/>
      <c r="L149" s="56"/>
      <c r="M149" s="52"/>
      <c r="N149" s="54" t="str">
        <f t="shared" si="8"/>
        <v/>
      </c>
      <c r="O149" s="7"/>
    </row>
    <row r="150" spans="1:15" ht="15.6" thickTop="1" thickBot="1" x14ac:dyDescent="0.35">
      <c r="A150" s="124" t="str">
        <f t="shared" si="5"/>
        <v/>
      </c>
      <c r="B150" s="122"/>
      <c r="C150" s="76"/>
      <c r="D150" s="82"/>
      <c r="E150" s="83"/>
      <c r="F150" s="80"/>
      <c r="G150" s="79" t="str">
        <f t="shared" si="6"/>
        <v/>
      </c>
      <c r="H150" s="123"/>
      <c r="I150" s="109"/>
      <c r="J150" s="110"/>
      <c r="K150" s="50"/>
      <c r="L150" s="56"/>
      <c r="M150" s="52"/>
      <c r="N150" s="54" t="str">
        <f t="shared" si="8"/>
        <v/>
      </c>
      <c r="O150" s="7"/>
    </row>
    <row r="151" spans="1:15" ht="15.6" thickTop="1" thickBot="1" x14ac:dyDescent="0.35">
      <c r="A151" s="124" t="str">
        <f t="shared" si="5"/>
        <v/>
      </c>
      <c r="B151" s="122"/>
      <c r="C151" s="76"/>
      <c r="D151" s="82"/>
      <c r="E151" s="83"/>
      <c r="F151" s="80"/>
      <c r="G151" s="79" t="str">
        <f t="shared" si="6"/>
        <v/>
      </c>
      <c r="H151" s="123"/>
      <c r="I151" s="109"/>
      <c r="J151" s="110"/>
      <c r="K151" s="50"/>
      <c r="L151" s="56"/>
      <c r="M151" s="52"/>
      <c r="N151" s="54" t="str">
        <f t="shared" si="8"/>
        <v/>
      </c>
      <c r="O151" s="7"/>
    </row>
    <row r="152" spans="1:15" ht="15.6" thickTop="1" thickBot="1" x14ac:dyDescent="0.35">
      <c r="A152" s="124" t="str">
        <f t="shared" si="5"/>
        <v/>
      </c>
      <c r="B152" s="122"/>
      <c r="C152" s="76"/>
      <c r="D152" s="82"/>
      <c r="E152" s="83"/>
      <c r="F152" s="80"/>
      <c r="G152" s="79" t="str">
        <f t="shared" si="6"/>
        <v/>
      </c>
      <c r="H152" s="123"/>
      <c r="I152" s="109"/>
      <c r="J152" s="110"/>
      <c r="K152" s="50"/>
      <c r="L152" s="56"/>
      <c r="M152" s="52"/>
      <c r="N152" s="54" t="str">
        <f t="shared" si="8"/>
        <v/>
      </c>
      <c r="O152" s="7"/>
    </row>
    <row r="153" spans="1:15" ht="15.6" thickTop="1" thickBot="1" x14ac:dyDescent="0.35">
      <c r="A153" s="124" t="str">
        <f t="shared" si="5"/>
        <v/>
      </c>
      <c r="B153" s="122"/>
      <c r="C153" s="76"/>
      <c r="D153" s="82"/>
      <c r="E153" s="83"/>
      <c r="F153" s="80"/>
      <c r="G153" s="79" t="str">
        <f t="shared" si="6"/>
        <v/>
      </c>
      <c r="H153" s="123"/>
      <c r="I153" s="109"/>
      <c r="J153" s="110"/>
      <c r="K153" s="50"/>
      <c r="L153" s="56"/>
      <c r="M153" s="52"/>
      <c r="N153" s="54" t="str">
        <f t="shared" si="8"/>
        <v/>
      </c>
      <c r="O153" s="7"/>
    </row>
    <row r="154" spans="1:15" ht="15.6" thickTop="1" thickBot="1" x14ac:dyDescent="0.35">
      <c r="A154" s="124" t="str">
        <f t="shared" si="5"/>
        <v/>
      </c>
      <c r="B154" s="122"/>
      <c r="C154" s="76"/>
      <c r="D154" s="82"/>
      <c r="E154" s="83"/>
      <c r="F154" s="80"/>
      <c r="G154" s="79" t="str">
        <f t="shared" si="6"/>
        <v/>
      </c>
      <c r="H154" s="123"/>
      <c r="I154" s="109"/>
      <c r="J154" s="110"/>
      <c r="K154" s="50"/>
      <c r="L154" s="56"/>
      <c r="M154" s="52"/>
      <c r="N154" s="54" t="str">
        <f t="shared" si="8"/>
        <v/>
      </c>
      <c r="O154" s="7"/>
    </row>
    <row r="155" spans="1:15" ht="15.6" thickTop="1" thickBot="1" x14ac:dyDescent="0.35">
      <c r="A155" s="124" t="str">
        <f t="shared" si="5"/>
        <v/>
      </c>
      <c r="B155" s="122"/>
      <c r="C155" s="76"/>
      <c r="D155" s="82"/>
      <c r="E155" s="83"/>
      <c r="F155" s="80"/>
      <c r="G155" s="79" t="str">
        <f t="shared" si="6"/>
        <v/>
      </c>
      <c r="H155" s="123"/>
      <c r="I155" s="109"/>
      <c r="J155" s="110"/>
      <c r="K155" s="50"/>
      <c r="L155" s="56"/>
      <c r="M155" s="52"/>
      <c r="N155" s="54" t="str">
        <f t="shared" si="8"/>
        <v/>
      </c>
      <c r="O155" s="7"/>
    </row>
    <row r="156" spans="1:15" ht="15.6" thickTop="1" thickBot="1" x14ac:dyDescent="0.35">
      <c r="A156" s="124" t="str">
        <f t="shared" si="5"/>
        <v/>
      </c>
      <c r="B156" s="122"/>
      <c r="C156" s="76"/>
      <c r="D156" s="82"/>
      <c r="E156" s="83"/>
      <c r="F156" s="80"/>
      <c r="G156" s="79" t="str">
        <f t="shared" si="6"/>
        <v/>
      </c>
      <c r="H156" s="123"/>
      <c r="I156" s="109"/>
      <c r="J156" s="110"/>
      <c r="K156" s="50"/>
      <c r="L156" s="56"/>
      <c r="M156" s="52"/>
      <c r="N156" s="54" t="str">
        <f t="shared" si="8"/>
        <v/>
      </c>
      <c r="O156" s="7"/>
    </row>
    <row r="157" spans="1:15" ht="15.6" thickTop="1" thickBot="1" x14ac:dyDescent="0.35">
      <c r="A157" s="124" t="str">
        <f t="shared" si="5"/>
        <v/>
      </c>
      <c r="B157" s="122"/>
      <c r="C157" s="76"/>
      <c r="D157" s="82"/>
      <c r="E157" s="83"/>
      <c r="F157" s="80"/>
      <c r="G157" s="79" t="str">
        <f t="shared" si="6"/>
        <v/>
      </c>
      <c r="H157" s="123"/>
      <c r="I157" s="109"/>
      <c r="J157" s="110"/>
      <c r="K157" s="50"/>
      <c r="L157" s="56"/>
      <c r="M157" s="52"/>
      <c r="N157" s="54" t="str">
        <f t="shared" si="8"/>
        <v/>
      </c>
      <c r="O157" s="7"/>
    </row>
    <row r="158" spans="1:15" ht="15.6" thickTop="1" thickBot="1" x14ac:dyDescent="0.35">
      <c r="A158" s="124" t="str">
        <f t="shared" si="5"/>
        <v/>
      </c>
      <c r="B158" s="122"/>
      <c r="C158" s="76"/>
      <c r="D158" s="82"/>
      <c r="E158" s="83"/>
      <c r="F158" s="80"/>
      <c r="G158" s="79" t="str">
        <f t="shared" si="6"/>
        <v/>
      </c>
      <c r="H158" s="123"/>
      <c r="I158" s="109"/>
      <c r="J158" s="110"/>
      <c r="K158" s="50"/>
      <c r="L158" s="56"/>
      <c r="M158" s="52"/>
      <c r="N158" s="54" t="str">
        <f t="shared" si="8"/>
        <v/>
      </c>
      <c r="O158" s="7"/>
    </row>
    <row r="159" spans="1:15" ht="15.6" thickTop="1" thickBot="1" x14ac:dyDescent="0.35">
      <c r="A159" s="124" t="str">
        <f t="shared" si="5"/>
        <v/>
      </c>
      <c r="B159" s="122"/>
      <c r="C159" s="76"/>
      <c r="D159" s="82"/>
      <c r="E159" s="83"/>
      <c r="F159" s="80"/>
      <c r="G159" s="79" t="str">
        <f t="shared" si="6"/>
        <v/>
      </c>
      <c r="H159" s="123"/>
      <c r="I159" s="109"/>
      <c r="J159" s="110"/>
      <c r="K159" s="50"/>
      <c r="L159" s="56"/>
      <c r="M159" s="52"/>
      <c r="N159" s="54" t="str">
        <f t="shared" si="8"/>
        <v/>
      </c>
      <c r="O159" s="7"/>
    </row>
    <row r="160" spans="1:15" ht="15.6" thickTop="1" thickBot="1" x14ac:dyDescent="0.35">
      <c r="A160" s="124" t="str">
        <f t="shared" si="5"/>
        <v/>
      </c>
      <c r="B160" s="122"/>
      <c r="C160" s="76"/>
      <c r="D160" s="82"/>
      <c r="E160" s="83"/>
      <c r="F160" s="80"/>
      <c r="G160" s="79" t="str">
        <f t="shared" si="6"/>
        <v/>
      </c>
      <c r="H160" s="123"/>
      <c r="I160" s="109"/>
      <c r="J160" s="110"/>
      <c r="K160" s="50"/>
      <c r="L160" s="56"/>
      <c r="M160" s="52"/>
      <c r="N160" s="54" t="str">
        <f t="shared" si="8"/>
        <v/>
      </c>
      <c r="O160" s="7"/>
    </row>
    <row r="161" spans="1:15" ht="15.6" thickTop="1" thickBot="1" x14ac:dyDescent="0.35">
      <c r="A161" s="124" t="str">
        <f t="shared" si="5"/>
        <v/>
      </c>
      <c r="B161" s="122"/>
      <c r="C161" s="76"/>
      <c r="D161" s="82"/>
      <c r="E161" s="83"/>
      <c r="F161" s="80"/>
      <c r="G161" s="79" t="str">
        <f t="shared" si="6"/>
        <v/>
      </c>
      <c r="H161" s="123"/>
      <c r="I161" s="109"/>
      <c r="J161" s="110"/>
      <c r="K161" s="50"/>
      <c r="L161" s="56"/>
      <c r="M161" s="52"/>
      <c r="N161" s="54" t="str">
        <f t="shared" si="8"/>
        <v/>
      </c>
      <c r="O161" s="7"/>
    </row>
    <row r="162" spans="1:15" ht="15.6" thickTop="1" thickBot="1" x14ac:dyDescent="0.35">
      <c r="A162" s="124" t="str">
        <f t="shared" si="5"/>
        <v/>
      </c>
      <c r="B162" s="122"/>
      <c r="C162" s="76"/>
      <c r="D162" s="82"/>
      <c r="E162" s="83"/>
      <c r="F162" s="80"/>
      <c r="G162" s="79" t="str">
        <f t="shared" si="6"/>
        <v/>
      </c>
      <c r="H162" s="123"/>
      <c r="I162" s="109"/>
      <c r="J162" s="110"/>
      <c r="K162" s="50"/>
      <c r="L162" s="56"/>
      <c r="M162" s="52"/>
      <c r="N162" s="54" t="str">
        <f t="shared" si="8"/>
        <v/>
      </c>
      <c r="O162" s="7"/>
    </row>
    <row r="163" spans="1:15" ht="15.6" thickTop="1" thickBot="1" x14ac:dyDescent="0.35">
      <c r="A163" s="124" t="str">
        <f t="shared" si="5"/>
        <v/>
      </c>
      <c r="B163" s="122"/>
      <c r="C163" s="76"/>
      <c r="D163" s="82"/>
      <c r="E163" s="83"/>
      <c r="F163" s="80"/>
      <c r="G163" s="79" t="str">
        <f t="shared" si="6"/>
        <v/>
      </c>
      <c r="H163" s="123"/>
      <c r="I163" s="109"/>
      <c r="J163" s="110"/>
      <c r="K163" s="50"/>
      <c r="L163" s="56"/>
      <c r="M163" s="52"/>
      <c r="N163" s="54" t="str">
        <f t="shared" si="8"/>
        <v/>
      </c>
      <c r="O163" s="7"/>
    </row>
    <row r="164" spans="1:15" ht="15.6" thickTop="1" thickBot="1" x14ac:dyDescent="0.35">
      <c r="A164" s="124" t="str">
        <f t="shared" si="5"/>
        <v/>
      </c>
      <c r="B164" s="122"/>
      <c r="C164" s="76"/>
      <c r="D164" s="82"/>
      <c r="E164" s="83"/>
      <c r="F164" s="80"/>
      <c r="G164" s="79" t="str">
        <f t="shared" si="6"/>
        <v/>
      </c>
      <c r="H164" s="123"/>
      <c r="I164" s="109"/>
      <c r="J164" s="110"/>
      <c r="K164" s="50"/>
      <c r="L164" s="56"/>
      <c r="M164" s="52"/>
      <c r="N164" s="54" t="str">
        <f t="shared" si="8"/>
        <v/>
      </c>
      <c r="O164" s="7"/>
    </row>
    <row r="165" spans="1:15" ht="15.6" thickTop="1" thickBot="1" x14ac:dyDescent="0.35">
      <c r="A165" s="124" t="str">
        <f t="shared" si="5"/>
        <v/>
      </c>
      <c r="B165" s="122"/>
      <c r="C165" s="76"/>
      <c r="D165" s="82"/>
      <c r="E165" s="83"/>
      <c r="F165" s="80"/>
      <c r="G165" s="79" t="str">
        <f t="shared" si="6"/>
        <v/>
      </c>
      <c r="H165" s="123"/>
      <c r="I165" s="109"/>
      <c r="J165" s="110"/>
      <c r="K165" s="50"/>
      <c r="L165" s="56"/>
      <c r="M165" s="52"/>
      <c r="N165" s="54" t="str">
        <f t="shared" si="8"/>
        <v/>
      </c>
      <c r="O165" s="7"/>
    </row>
    <row r="166" spans="1:15" ht="15.6" thickTop="1" thickBot="1" x14ac:dyDescent="0.35">
      <c r="A166" s="124" t="str">
        <f t="shared" si="5"/>
        <v/>
      </c>
      <c r="B166" s="122"/>
      <c r="C166" s="76"/>
      <c r="D166" s="82"/>
      <c r="E166" s="83"/>
      <c r="F166" s="80"/>
      <c r="G166" s="79" t="str">
        <f t="shared" si="6"/>
        <v/>
      </c>
      <c r="H166" s="123"/>
      <c r="I166" s="109"/>
      <c r="J166" s="110"/>
      <c r="K166" s="50"/>
      <c r="L166" s="56"/>
      <c r="M166" s="52"/>
      <c r="N166" s="54" t="str">
        <f t="shared" si="8"/>
        <v/>
      </c>
      <c r="O166" s="7"/>
    </row>
    <row r="167" spans="1:15" ht="15.6" thickTop="1" thickBot="1" x14ac:dyDescent="0.35">
      <c r="A167" s="124" t="str">
        <f t="shared" si="5"/>
        <v/>
      </c>
      <c r="B167" s="122"/>
      <c r="C167" s="76"/>
      <c r="D167" s="82"/>
      <c r="E167" s="83"/>
      <c r="F167" s="80"/>
      <c r="G167" s="79" t="str">
        <f t="shared" si="6"/>
        <v/>
      </c>
      <c r="H167" s="123"/>
      <c r="I167" s="109"/>
      <c r="J167" s="110"/>
      <c r="K167" s="50"/>
      <c r="L167" s="56"/>
      <c r="M167" s="52"/>
      <c r="N167" s="54" t="str">
        <f t="shared" si="8"/>
        <v/>
      </c>
      <c r="O167" s="7"/>
    </row>
    <row r="168" spans="1:15" ht="15.6" thickTop="1" thickBot="1" x14ac:dyDescent="0.35">
      <c r="A168" s="124" t="str">
        <f t="shared" si="5"/>
        <v/>
      </c>
      <c r="B168" s="122"/>
      <c r="C168" s="76"/>
      <c r="D168" s="82"/>
      <c r="E168" s="83"/>
      <c r="F168" s="80"/>
      <c r="G168" s="79" t="str">
        <f t="shared" si="6"/>
        <v/>
      </c>
      <c r="H168" s="123"/>
      <c r="I168" s="109"/>
      <c r="J168" s="110"/>
      <c r="K168" s="50"/>
      <c r="L168" s="56"/>
      <c r="M168" s="52"/>
      <c r="N168" s="54" t="str">
        <f t="shared" si="8"/>
        <v/>
      </c>
      <c r="O168" s="7"/>
    </row>
    <row r="169" spans="1:15" ht="15.6" thickTop="1" thickBot="1" x14ac:dyDescent="0.35">
      <c r="A169" s="124" t="str">
        <f t="shared" si="5"/>
        <v/>
      </c>
      <c r="B169" s="122"/>
      <c r="C169" s="76"/>
      <c r="D169" s="82"/>
      <c r="E169" s="83"/>
      <c r="F169" s="80"/>
      <c r="G169" s="79" t="str">
        <f t="shared" si="6"/>
        <v/>
      </c>
      <c r="H169" s="123"/>
      <c r="I169" s="109"/>
      <c r="J169" s="110"/>
      <c r="K169" s="50"/>
      <c r="L169" s="56"/>
      <c r="M169" s="52"/>
      <c r="N169" s="54" t="str">
        <f t="shared" si="8"/>
        <v/>
      </c>
      <c r="O169" s="7"/>
    </row>
    <row r="170" spans="1:15" ht="15.6" thickTop="1" thickBot="1" x14ac:dyDescent="0.35">
      <c r="A170" s="124" t="str">
        <f t="shared" si="5"/>
        <v/>
      </c>
      <c r="B170" s="122"/>
      <c r="C170" s="76"/>
      <c r="D170" s="82"/>
      <c r="E170" s="83"/>
      <c r="F170" s="80"/>
      <c r="G170" s="79" t="str">
        <f t="shared" si="6"/>
        <v/>
      </c>
      <c r="H170" s="123"/>
      <c r="I170" s="109"/>
      <c r="J170" s="110"/>
      <c r="K170" s="50"/>
      <c r="L170" s="56"/>
      <c r="M170" s="52"/>
      <c r="N170" s="54" t="str">
        <f t="shared" si="8"/>
        <v/>
      </c>
      <c r="O170" s="7"/>
    </row>
    <row r="171" spans="1:15" ht="15.6" thickTop="1" thickBot="1" x14ac:dyDescent="0.35">
      <c r="A171" s="124" t="str">
        <f t="shared" si="5"/>
        <v/>
      </c>
      <c r="B171" s="122"/>
      <c r="C171" s="76"/>
      <c r="D171" s="82"/>
      <c r="E171" s="83"/>
      <c r="F171" s="80"/>
      <c r="G171" s="79" t="str">
        <f t="shared" si="6"/>
        <v/>
      </c>
      <c r="H171" s="123"/>
      <c r="I171" s="109"/>
      <c r="J171" s="110"/>
      <c r="K171" s="50"/>
      <c r="L171" s="56"/>
      <c r="M171" s="52"/>
      <c r="N171" s="54" t="str">
        <f t="shared" si="8"/>
        <v/>
      </c>
      <c r="O171" s="7"/>
    </row>
    <row r="172" spans="1:15" ht="15.6" thickTop="1" thickBot="1" x14ac:dyDescent="0.35">
      <c r="A172" s="124" t="str">
        <f t="shared" si="5"/>
        <v/>
      </c>
      <c r="B172" s="122"/>
      <c r="C172" s="76"/>
      <c r="D172" s="82"/>
      <c r="E172" s="83"/>
      <c r="F172" s="80"/>
      <c r="G172" s="79" t="str">
        <f t="shared" si="6"/>
        <v/>
      </c>
      <c r="H172" s="102"/>
      <c r="I172" s="109"/>
      <c r="J172" s="110"/>
      <c r="K172" s="50"/>
      <c r="L172" s="56"/>
      <c r="M172" s="52"/>
      <c r="N172" s="54" t="str">
        <f t="shared" si="8"/>
        <v/>
      </c>
      <c r="O172" s="7"/>
    </row>
    <row r="173" spans="1:15" ht="15.6" thickTop="1" thickBot="1" x14ac:dyDescent="0.35">
      <c r="A173" s="124" t="str">
        <f t="shared" si="5"/>
        <v/>
      </c>
      <c r="B173" s="122"/>
      <c r="C173" s="76"/>
      <c r="D173" s="82"/>
      <c r="E173" s="83"/>
      <c r="F173" s="80"/>
      <c r="G173" s="79" t="str">
        <f t="shared" si="6"/>
        <v/>
      </c>
      <c r="H173" s="102"/>
      <c r="I173" s="109"/>
      <c r="J173" s="110"/>
      <c r="K173" s="50"/>
      <c r="L173" s="56"/>
      <c r="M173" s="52"/>
      <c r="N173" s="54" t="str">
        <f t="shared" si="8"/>
        <v/>
      </c>
      <c r="O173" s="7"/>
    </row>
    <row r="174" spans="1:15" ht="15.6" thickTop="1" thickBot="1" x14ac:dyDescent="0.35">
      <c r="A174" s="124" t="str">
        <f t="shared" si="5"/>
        <v/>
      </c>
      <c r="B174" s="122"/>
      <c r="C174" s="76"/>
      <c r="D174" s="82"/>
      <c r="E174" s="83"/>
      <c r="F174" s="80"/>
      <c r="G174" s="79" t="str">
        <f t="shared" si="6"/>
        <v/>
      </c>
      <c r="H174" s="102"/>
      <c r="I174" s="109"/>
      <c r="J174" s="110"/>
      <c r="K174" s="50"/>
      <c r="L174" s="56"/>
      <c r="M174" s="52"/>
      <c r="N174" s="54" t="str">
        <f t="shared" si="8"/>
        <v/>
      </c>
      <c r="O174" s="7"/>
    </row>
    <row r="175" spans="1:15" ht="15.6" thickTop="1" thickBot="1" x14ac:dyDescent="0.35">
      <c r="A175" s="124" t="str">
        <f t="shared" si="5"/>
        <v/>
      </c>
      <c r="B175" s="122"/>
      <c r="C175" s="76"/>
      <c r="D175" s="82"/>
      <c r="E175" s="83"/>
      <c r="F175" s="80"/>
      <c r="G175" s="79" t="str">
        <f t="shared" si="6"/>
        <v/>
      </c>
      <c r="H175" s="102"/>
      <c r="I175" s="109"/>
      <c r="J175" s="110"/>
      <c r="K175" s="50"/>
      <c r="L175" s="56"/>
      <c r="M175" s="52"/>
      <c r="N175" s="54" t="str">
        <f t="shared" si="8"/>
        <v/>
      </c>
      <c r="O175" s="7"/>
    </row>
    <row r="176" spans="1:15" ht="15.6" thickTop="1" thickBot="1" x14ac:dyDescent="0.35">
      <c r="A176" s="124" t="str">
        <f t="shared" si="5"/>
        <v/>
      </c>
      <c r="B176" s="122"/>
      <c r="C176" s="76"/>
      <c r="D176" s="82"/>
      <c r="E176" s="83"/>
      <c r="F176" s="80"/>
      <c r="G176" s="79" t="str">
        <f t="shared" si="6"/>
        <v/>
      </c>
      <c r="H176" s="102"/>
      <c r="I176" s="109"/>
      <c r="J176" s="110"/>
      <c r="K176" s="50"/>
      <c r="L176" s="56"/>
      <c r="M176" s="52"/>
      <c r="N176" s="54" t="str">
        <f t="shared" si="8"/>
        <v/>
      </c>
      <c r="O176" s="7"/>
    </row>
    <row r="177" spans="1:22" ht="15.6" thickTop="1" thickBot="1" x14ac:dyDescent="0.35">
      <c r="A177" s="124" t="str">
        <f t="shared" si="5"/>
        <v/>
      </c>
      <c r="B177" s="122"/>
      <c r="C177" s="76"/>
      <c r="D177" s="82"/>
      <c r="E177" s="83"/>
      <c r="F177" s="80"/>
      <c r="G177" s="79" t="str">
        <f t="shared" si="6"/>
        <v/>
      </c>
      <c r="H177" s="102"/>
      <c r="I177" s="109"/>
      <c r="J177" s="118"/>
      <c r="K177" s="50"/>
      <c r="L177" s="56"/>
      <c r="M177" s="52"/>
      <c r="N177" s="54" t="str">
        <f t="shared" si="8"/>
        <v/>
      </c>
      <c r="O177" s="7"/>
    </row>
    <row r="178" spans="1:22" ht="15.6" thickTop="1" thickBot="1" x14ac:dyDescent="0.35">
      <c r="A178" s="124" t="str">
        <f t="shared" si="5"/>
        <v/>
      </c>
      <c r="B178" s="122"/>
      <c r="C178" s="76"/>
      <c r="D178" s="82"/>
      <c r="E178" s="83"/>
      <c r="F178" s="80"/>
      <c r="G178" s="79" t="str">
        <f t="shared" si="6"/>
        <v/>
      </c>
      <c r="H178" s="102"/>
      <c r="I178" s="109"/>
      <c r="J178" s="117"/>
      <c r="K178" s="111"/>
      <c r="L178" s="56"/>
      <c r="M178" s="52"/>
      <c r="N178" s="54" t="str">
        <f t="shared" si="8"/>
        <v/>
      </c>
      <c r="O178" s="7"/>
    </row>
    <row r="179" spans="1:22" ht="15.6" thickTop="1" thickBot="1" x14ac:dyDescent="0.35">
      <c r="A179" s="124" t="str">
        <f t="shared" si="5"/>
        <v/>
      </c>
      <c r="B179" s="122"/>
      <c r="C179" s="76"/>
      <c r="D179" s="82"/>
      <c r="E179" s="83"/>
      <c r="F179" s="80"/>
      <c r="G179" s="79" t="str">
        <f t="shared" si="6"/>
        <v/>
      </c>
      <c r="H179" s="102"/>
      <c r="I179" s="109"/>
      <c r="J179" s="117"/>
      <c r="K179" s="111"/>
      <c r="L179" s="56"/>
      <c r="M179" s="52"/>
      <c r="N179" s="54" t="str">
        <f t="shared" si="8"/>
        <v/>
      </c>
      <c r="O179" s="7"/>
    </row>
    <row r="180" spans="1:22" ht="15.6" thickTop="1" thickBot="1" x14ac:dyDescent="0.35">
      <c r="A180" s="124" t="str">
        <f t="shared" si="5"/>
        <v/>
      </c>
      <c r="B180" s="122"/>
      <c r="C180" s="76"/>
      <c r="D180" s="82"/>
      <c r="E180" s="83"/>
      <c r="F180" s="80"/>
      <c r="G180" s="79" t="str">
        <f t="shared" si="6"/>
        <v/>
      </c>
      <c r="H180" s="102"/>
      <c r="I180" s="109"/>
      <c r="J180" s="117"/>
      <c r="K180" s="111"/>
      <c r="L180" s="56"/>
      <c r="M180" s="52"/>
      <c r="N180" s="54" t="str">
        <f t="shared" si="8"/>
        <v/>
      </c>
      <c r="O180" s="7"/>
    </row>
    <row r="181" spans="1:22" ht="15.6" thickTop="1" thickBot="1" x14ac:dyDescent="0.35">
      <c r="A181" s="124" t="str">
        <f t="shared" si="5"/>
        <v/>
      </c>
      <c r="B181" s="122"/>
      <c r="C181" s="76"/>
      <c r="D181" s="82"/>
      <c r="E181" s="83"/>
      <c r="F181" s="80"/>
      <c r="G181" s="79" t="str">
        <f t="shared" si="6"/>
        <v/>
      </c>
      <c r="H181" s="102"/>
      <c r="I181" s="109"/>
      <c r="J181" s="117"/>
      <c r="K181" s="111"/>
      <c r="L181" s="56"/>
      <c r="M181" s="52"/>
      <c r="N181" s="54" t="str">
        <f t="shared" si="8"/>
        <v/>
      </c>
      <c r="O181" s="7"/>
    </row>
    <row r="182" spans="1:22" ht="16.8" thickTop="1" thickBot="1" x14ac:dyDescent="0.35">
      <c r="A182" s="129" t="str">
        <f>IF(H183=0,"",IF(H183&lt;=100,"ATTENTION A VOTRE BUDGET QUI ARRIVE A UN SEUIL D'ALERTE",""))</f>
        <v/>
      </c>
      <c r="B182" s="130"/>
      <c r="C182" s="130"/>
      <c r="D182" s="130"/>
      <c r="E182" s="130"/>
      <c r="F182" s="130"/>
      <c r="G182" s="130"/>
      <c r="H182" s="130"/>
      <c r="I182" s="131"/>
      <c r="J182" s="117"/>
      <c r="K182" s="111"/>
      <c r="L182" s="56"/>
      <c r="M182" s="52"/>
      <c r="N182" s="54" t="str">
        <f t="shared" si="8"/>
        <v/>
      </c>
      <c r="O182" s="7"/>
    </row>
    <row r="183" spans="1:22" ht="18.600000000000001" thickBot="1" x14ac:dyDescent="0.35">
      <c r="A183" s="174"/>
      <c r="B183" s="175"/>
      <c r="C183" s="176"/>
      <c r="D183" s="126" t="s">
        <v>4</v>
      </c>
      <c r="E183" s="127">
        <f>SUM(E5:E182)</f>
        <v>0</v>
      </c>
      <c r="F183" s="128">
        <f>SUM(F5:F182)</f>
        <v>0</v>
      </c>
      <c r="G183" s="128">
        <f>+E183-F183</f>
        <v>0</v>
      </c>
      <c r="H183" s="178">
        <f>IF(G183&gt;G4,0,G4-G183)</f>
        <v>14000</v>
      </c>
      <c r="I183" s="179"/>
      <c r="J183" s="115"/>
      <c r="K183" s="86" t="s">
        <v>59</v>
      </c>
      <c r="L183" s="169">
        <f>+SUMIFS(L22:L211,N22:N211,"NON")</f>
        <v>0</v>
      </c>
      <c r="M183" s="170"/>
    </row>
    <row r="184" spans="1:22" x14ac:dyDescent="0.3">
      <c r="A184" s="7"/>
      <c r="B184" s="7"/>
      <c r="C184" s="7"/>
      <c r="D184" s="7"/>
      <c r="E184" s="8"/>
      <c r="F184" s="8"/>
      <c r="G184" s="7"/>
      <c r="H184" s="7"/>
      <c r="I184" s="7"/>
      <c r="J184" s="7"/>
      <c r="K184" s="7"/>
      <c r="L184" s="7"/>
      <c r="M184" s="7"/>
      <c r="N184" s="7"/>
      <c r="O184" s="7"/>
    </row>
    <row r="185" spans="1:22" ht="18" x14ac:dyDescent="0.3">
      <c r="A185" s="7"/>
      <c r="B185" s="7"/>
      <c r="C185" s="7"/>
      <c r="D185" s="7"/>
      <c r="E185" s="157" t="str">
        <f>IF(G183&gt;G4,"DEPASSEMENT DE","")</f>
        <v/>
      </c>
      <c r="F185" s="157"/>
      <c r="G185" s="157"/>
      <c r="H185" s="168" t="str">
        <f>IF(G183&gt;G4,G183-G4,"")</f>
        <v/>
      </c>
      <c r="I185" s="168"/>
      <c r="J185" s="7"/>
      <c r="K185" s="7"/>
      <c r="L185" s="7"/>
      <c r="M185" s="7"/>
      <c r="N185" s="7"/>
      <c r="O185" s="7"/>
    </row>
    <row r="186" spans="1:22" ht="15" thickBot="1" x14ac:dyDescent="0.35">
      <c r="A186" s="7"/>
      <c r="B186" s="7"/>
      <c r="C186" s="7"/>
      <c r="D186" s="7"/>
      <c r="E186" s="8"/>
      <c r="F186" s="8"/>
      <c r="G186" s="7"/>
      <c r="H186" s="7"/>
      <c r="I186" s="7"/>
      <c r="J186" s="7"/>
      <c r="K186" s="7"/>
      <c r="L186" s="7"/>
      <c r="M186" s="7"/>
      <c r="N186" s="7"/>
      <c r="O186" s="7"/>
    </row>
    <row r="187" spans="1:22" ht="21.6" thickBot="1" x14ac:dyDescent="0.35">
      <c r="A187" s="7"/>
      <c r="B187" s="7"/>
      <c r="C187" s="7"/>
      <c r="D187" s="159" t="s">
        <v>68</v>
      </c>
      <c r="E187" s="160"/>
      <c r="F187" s="160"/>
      <c r="G187" s="160"/>
      <c r="H187" s="161"/>
      <c r="I187" s="162">
        <f>(G4-G183)-L183</f>
        <v>14000</v>
      </c>
      <c r="J187" s="163"/>
      <c r="K187" s="164"/>
      <c r="L187" s="165" t="str">
        <f>IF(I187&lt;0,"DEPASSEMENT","")</f>
        <v/>
      </c>
      <c r="M187" s="166"/>
      <c r="N187" s="7"/>
      <c r="O187" s="7"/>
    </row>
    <row r="188" spans="1:22" x14ac:dyDescent="0.3">
      <c r="A188" s="7"/>
      <c r="B188" s="7"/>
      <c r="C188" s="7"/>
      <c r="D188" s="7"/>
      <c r="E188" s="8"/>
      <c r="F188" s="8"/>
      <c r="G188" s="7"/>
      <c r="H188" s="7"/>
      <c r="I188" s="7"/>
      <c r="J188" s="7"/>
      <c r="K188" s="7"/>
      <c r="L188" s="7"/>
      <c r="M188" s="7"/>
      <c r="N188" s="7"/>
      <c r="O188" s="7"/>
    </row>
    <row r="189" spans="1:22" x14ac:dyDescent="0.3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7"/>
    </row>
    <row r="190" spans="1:22" ht="18" x14ac:dyDescent="0.3">
      <c r="A190" s="157" t="str">
        <f>IF(E195&gt;0,"VOUS AVEZ UN MESSAGE CI-DESSOUS, CLIQUEZ EN DESSOUS DE 'VU PAR LA CRECHE' QUAND VOUS L'AVEZ LU","")</f>
        <v/>
      </c>
      <c r="B190" s="157"/>
      <c r="C190" s="157"/>
      <c r="D190" s="157"/>
      <c r="E190" s="157"/>
      <c r="F190" s="157"/>
      <c r="G190" s="157"/>
      <c r="H190" s="157"/>
      <c r="I190" s="157"/>
      <c r="J190" s="7"/>
      <c r="K190" s="7"/>
      <c r="L190" s="7"/>
      <c r="M190" s="7"/>
      <c r="N190" s="7"/>
      <c r="O190" s="7"/>
    </row>
    <row r="191" spans="1:22" ht="18" x14ac:dyDescent="0.3">
      <c r="A191" s="157" t="str">
        <f>IF(E213&gt;0,"VOUS AVEZ UNE REPONSE CI-DESSOUS, CLIQUEZ EN DESSOUS DE 'VU PAR LA CRECHE' QUAND VOUS L'AVEZ LU","")</f>
        <v/>
      </c>
      <c r="B191" s="157"/>
      <c r="C191" s="157"/>
      <c r="D191" s="157"/>
      <c r="E191" s="157"/>
      <c r="F191" s="157"/>
      <c r="G191" s="157"/>
      <c r="H191" s="157"/>
      <c r="I191" s="157"/>
      <c r="J191" s="7"/>
      <c r="K191" s="7"/>
      <c r="L191" s="7"/>
      <c r="M191" s="7"/>
      <c r="N191" s="7"/>
      <c r="O191" s="7"/>
    </row>
    <row r="192" spans="1:22" x14ac:dyDescent="0.3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V192" s="1" t="s">
        <v>60</v>
      </c>
    </row>
    <row r="193" spans="1:11" x14ac:dyDescent="0.3">
      <c r="A193" s="154" t="s">
        <v>70</v>
      </c>
      <c r="B193" s="154"/>
      <c r="C193" s="154"/>
      <c r="D193" s="154"/>
      <c r="E193" s="154" t="s">
        <v>71</v>
      </c>
      <c r="F193" s="154"/>
      <c r="G193" s="154"/>
      <c r="H193" s="154"/>
      <c r="I193" s="154"/>
      <c r="K193" s="155" t="s">
        <v>74</v>
      </c>
    </row>
    <row r="194" spans="1:11" x14ac:dyDescent="0.3">
      <c r="A194" s="154"/>
      <c r="B194" s="154"/>
      <c r="C194" s="154"/>
      <c r="D194" s="154"/>
      <c r="E194" s="154"/>
      <c r="F194" s="154"/>
      <c r="G194" s="154"/>
      <c r="H194" s="154"/>
      <c r="I194" s="154"/>
      <c r="K194" s="156"/>
    </row>
    <row r="195" spans="1:11" x14ac:dyDescent="0.3">
      <c r="A195" s="150"/>
      <c r="B195" s="150"/>
      <c r="C195" s="150"/>
      <c r="D195" s="150"/>
      <c r="E195" s="151"/>
      <c r="F195" s="151"/>
      <c r="G195" s="151"/>
      <c r="H195" s="151"/>
      <c r="I195" s="151"/>
      <c r="K195" s="152"/>
    </row>
    <row r="196" spans="1:11" x14ac:dyDescent="0.3">
      <c r="A196" s="150"/>
      <c r="B196" s="150"/>
      <c r="C196" s="150"/>
      <c r="D196" s="150"/>
      <c r="E196" s="151"/>
      <c r="F196" s="151"/>
      <c r="G196" s="151"/>
      <c r="H196" s="151"/>
      <c r="I196" s="151"/>
      <c r="K196" s="153"/>
    </row>
    <row r="197" spans="1:11" x14ac:dyDescent="0.3">
      <c r="A197" s="150"/>
      <c r="B197" s="150"/>
      <c r="C197" s="150"/>
      <c r="D197" s="150"/>
      <c r="E197" s="151"/>
      <c r="F197" s="151"/>
      <c r="G197" s="151"/>
      <c r="H197" s="151"/>
      <c r="I197" s="151"/>
    </row>
    <row r="198" spans="1:11" x14ac:dyDescent="0.3">
      <c r="A198" s="150"/>
      <c r="B198" s="150"/>
      <c r="C198" s="150"/>
      <c r="D198" s="150"/>
      <c r="E198" s="151"/>
      <c r="F198" s="151"/>
      <c r="G198" s="151"/>
      <c r="H198" s="151"/>
      <c r="I198" s="151"/>
    </row>
    <row r="199" spans="1:11" x14ac:dyDescent="0.3">
      <c r="A199" s="150"/>
      <c r="B199" s="150"/>
      <c r="C199" s="150"/>
      <c r="D199" s="150"/>
      <c r="E199" s="151"/>
      <c r="F199" s="151"/>
      <c r="G199" s="151"/>
      <c r="H199" s="151"/>
      <c r="I199" s="151"/>
    </row>
    <row r="200" spans="1:11" x14ac:dyDescent="0.3">
      <c r="A200" s="150"/>
      <c r="B200" s="150"/>
      <c r="C200" s="150"/>
      <c r="D200" s="150"/>
      <c r="E200" s="151"/>
      <c r="F200" s="151"/>
      <c r="G200" s="151"/>
      <c r="H200" s="151"/>
      <c r="I200" s="151"/>
    </row>
    <row r="201" spans="1:11" x14ac:dyDescent="0.3">
      <c r="A201" s="150"/>
      <c r="B201" s="150"/>
      <c r="C201" s="150"/>
      <c r="D201" s="150"/>
      <c r="E201" s="151"/>
      <c r="F201" s="151"/>
      <c r="G201" s="151"/>
      <c r="H201" s="151"/>
      <c r="I201" s="151"/>
    </row>
    <row r="202" spans="1:11" x14ac:dyDescent="0.3">
      <c r="A202" s="150"/>
      <c r="B202" s="150"/>
      <c r="C202" s="150"/>
      <c r="D202" s="150"/>
      <c r="E202" s="151"/>
      <c r="F202" s="151"/>
      <c r="G202" s="151"/>
      <c r="H202" s="151"/>
      <c r="I202" s="151"/>
    </row>
    <row r="203" spans="1:11" x14ac:dyDescent="0.3">
      <c r="A203" s="150"/>
      <c r="B203" s="150"/>
      <c r="C203" s="150"/>
      <c r="D203" s="150"/>
      <c r="E203" s="151"/>
      <c r="F203" s="151"/>
      <c r="G203" s="151"/>
      <c r="H203" s="151"/>
      <c r="I203" s="151"/>
    </row>
    <row r="204" spans="1:11" x14ac:dyDescent="0.3">
      <c r="A204" s="150"/>
      <c r="B204" s="150"/>
      <c r="C204" s="150"/>
      <c r="D204" s="150"/>
      <c r="E204" s="151"/>
      <c r="F204" s="151"/>
      <c r="G204" s="151"/>
      <c r="H204" s="151"/>
      <c r="I204" s="151"/>
    </row>
    <row r="205" spans="1:11" x14ac:dyDescent="0.3">
      <c r="A205" s="150"/>
      <c r="B205" s="150"/>
      <c r="C205" s="150"/>
      <c r="D205" s="150"/>
      <c r="E205" s="151"/>
      <c r="F205" s="151"/>
      <c r="G205" s="151"/>
      <c r="H205" s="151"/>
      <c r="I205" s="151"/>
    </row>
    <row r="206" spans="1:11" x14ac:dyDescent="0.3">
      <c r="A206" s="150"/>
      <c r="B206" s="150"/>
      <c r="C206" s="150"/>
      <c r="D206" s="150"/>
      <c r="E206" s="151"/>
      <c r="F206" s="151"/>
      <c r="G206" s="151"/>
      <c r="H206" s="151"/>
      <c r="I206" s="151"/>
    </row>
    <row r="207" spans="1:11" x14ac:dyDescent="0.3">
      <c r="A207" s="150"/>
      <c r="B207" s="150"/>
      <c r="C207" s="150"/>
      <c r="D207" s="150"/>
      <c r="E207" s="151"/>
      <c r="F207" s="151"/>
      <c r="G207" s="151"/>
      <c r="H207" s="151"/>
      <c r="I207" s="151"/>
    </row>
    <row r="208" spans="1:11" x14ac:dyDescent="0.3">
      <c r="A208" s="150"/>
      <c r="B208" s="150"/>
      <c r="C208" s="150"/>
      <c r="D208" s="150"/>
      <c r="E208" s="151"/>
      <c r="F208" s="151"/>
      <c r="G208" s="151"/>
      <c r="H208" s="151"/>
      <c r="I208" s="151"/>
    </row>
    <row r="209" spans="1:11" x14ac:dyDescent="0.3">
      <c r="A209" s="150"/>
      <c r="B209" s="150"/>
      <c r="C209" s="150"/>
      <c r="D209" s="150"/>
      <c r="E209" s="151"/>
      <c r="F209" s="151"/>
      <c r="G209" s="151"/>
      <c r="H209" s="151"/>
      <c r="I209" s="151"/>
    </row>
    <row r="210" spans="1:11" x14ac:dyDescent="0.3">
      <c r="A210" s="116"/>
      <c r="B210" s="116"/>
      <c r="C210" s="116"/>
      <c r="D210" s="116"/>
      <c r="E210" s="116"/>
      <c r="F210" s="116"/>
      <c r="G210" s="116"/>
      <c r="H210" s="116"/>
      <c r="I210" s="116"/>
    </row>
    <row r="211" spans="1:11" x14ac:dyDescent="0.3">
      <c r="A211" s="154" t="s">
        <v>72</v>
      </c>
      <c r="B211" s="154"/>
      <c r="C211" s="154"/>
      <c r="D211" s="154"/>
      <c r="E211" s="154" t="s">
        <v>73</v>
      </c>
      <c r="F211" s="154"/>
      <c r="G211" s="154"/>
      <c r="H211" s="154"/>
      <c r="I211" s="154"/>
      <c r="K211" s="155" t="s">
        <v>74</v>
      </c>
    </row>
    <row r="212" spans="1:11" x14ac:dyDescent="0.3">
      <c r="A212" s="154"/>
      <c r="B212" s="154"/>
      <c r="C212" s="154"/>
      <c r="D212" s="154"/>
      <c r="E212" s="154"/>
      <c r="F212" s="154"/>
      <c r="G212" s="154"/>
      <c r="H212" s="154"/>
      <c r="I212" s="154"/>
      <c r="K212" s="156"/>
    </row>
    <row r="213" spans="1:11" ht="15" customHeight="1" x14ac:dyDescent="0.3">
      <c r="A213" s="150"/>
      <c r="B213" s="150"/>
      <c r="C213" s="150"/>
      <c r="D213" s="150"/>
      <c r="E213" s="151"/>
      <c r="F213" s="151"/>
      <c r="G213" s="151"/>
      <c r="H213" s="151"/>
      <c r="I213" s="151"/>
      <c r="K213" s="152"/>
    </row>
    <row r="214" spans="1:11" ht="15" customHeight="1" x14ac:dyDescent="0.3">
      <c r="A214" s="150"/>
      <c r="B214" s="150"/>
      <c r="C214" s="150"/>
      <c r="D214" s="150"/>
      <c r="E214" s="151"/>
      <c r="F214" s="151"/>
      <c r="G214" s="151"/>
      <c r="H214" s="151"/>
      <c r="I214" s="151"/>
      <c r="K214" s="153"/>
    </row>
    <row r="215" spans="1:11" x14ac:dyDescent="0.3">
      <c r="A215" s="150"/>
      <c r="B215" s="150"/>
      <c r="C215" s="150"/>
      <c r="D215" s="150"/>
      <c r="E215" s="151"/>
      <c r="F215" s="151"/>
      <c r="G215" s="151"/>
      <c r="H215" s="151"/>
      <c r="I215" s="151"/>
    </row>
    <row r="216" spans="1:11" x14ac:dyDescent="0.3">
      <c r="A216" s="150"/>
      <c r="B216" s="150"/>
      <c r="C216" s="150"/>
      <c r="D216" s="150"/>
      <c r="E216" s="151"/>
      <c r="F216" s="151"/>
      <c r="G216" s="151"/>
      <c r="H216" s="151"/>
      <c r="I216" s="151"/>
    </row>
    <row r="217" spans="1:11" x14ac:dyDescent="0.3">
      <c r="A217" s="150"/>
      <c r="B217" s="150"/>
      <c r="C217" s="150"/>
      <c r="D217" s="150"/>
      <c r="E217" s="151"/>
      <c r="F217" s="151"/>
      <c r="G217" s="151"/>
      <c r="H217" s="151"/>
      <c r="I217" s="151"/>
    </row>
    <row r="218" spans="1:11" x14ac:dyDescent="0.3">
      <c r="A218" s="150"/>
      <c r="B218" s="150"/>
      <c r="C218" s="150"/>
      <c r="D218" s="150"/>
      <c r="E218" s="151"/>
      <c r="F218" s="151"/>
      <c r="G218" s="151"/>
      <c r="H218" s="151"/>
      <c r="I218" s="151"/>
    </row>
    <row r="219" spans="1:11" x14ac:dyDescent="0.3">
      <c r="A219" s="150"/>
      <c r="B219" s="150"/>
      <c r="C219" s="150"/>
      <c r="D219" s="150"/>
      <c r="E219" s="151"/>
      <c r="F219" s="151"/>
      <c r="G219" s="151"/>
      <c r="H219" s="151"/>
      <c r="I219" s="151"/>
    </row>
    <row r="220" spans="1:11" x14ac:dyDescent="0.3">
      <c r="A220" s="150"/>
      <c r="B220" s="150"/>
      <c r="C220" s="150"/>
      <c r="D220" s="150"/>
      <c r="E220" s="151"/>
      <c r="F220" s="151"/>
      <c r="G220" s="151"/>
      <c r="H220" s="151"/>
      <c r="I220" s="151"/>
    </row>
    <row r="221" spans="1:11" x14ac:dyDescent="0.3">
      <c r="A221" s="150"/>
      <c r="B221" s="150"/>
      <c r="C221" s="150"/>
      <c r="D221" s="150"/>
      <c r="E221" s="151"/>
      <c r="F221" s="151"/>
      <c r="G221" s="151"/>
      <c r="H221" s="151"/>
      <c r="I221" s="151"/>
    </row>
    <row r="222" spans="1:11" x14ac:dyDescent="0.3">
      <c r="A222" s="150"/>
      <c r="B222" s="150"/>
      <c r="C222" s="150"/>
      <c r="D222" s="150"/>
      <c r="E222" s="151"/>
      <c r="F222" s="151"/>
      <c r="G222" s="151"/>
      <c r="H222" s="151"/>
      <c r="I222" s="151"/>
    </row>
    <row r="223" spans="1:11" x14ac:dyDescent="0.3">
      <c r="A223" s="150"/>
      <c r="B223" s="150"/>
      <c r="C223" s="150"/>
      <c r="D223" s="150"/>
      <c r="E223" s="151"/>
      <c r="F223" s="151"/>
      <c r="G223" s="151"/>
      <c r="H223" s="151"/>
      <c r="I223" s="151"/>
    </row>
    <row r="224" spans="1:11" x14ac:dyDescent="0.3">
      <c r="A224" s="150"/>
      <c r="B224" s="150"/>
      <c r="C224" s="150"/>
      <c r="D224" s="150"/>
      <c r="E224" s="151"/>
      <c r="F224" s="151"/>
      <c r="G224" s="151"/>
      <c r="H224" s="151"/>
      <c r="I224" s="151"/>
    </row>
    <row r="225" spans="1:9" x14ac:dyDescent="0.3">
      <c r="A225" s="150"/>
      <c r="B225" s="150"/>
      <c r="C225" s="150"/>
      <c r="D225" s="150"/>
      <c r="E225" s="151"/>
      <c r="F225" s="151"/>
      <c r="G225" s="151"/>
      <c r="H225" s="151"/>
      <c r="I225" s="151"/>
    </row>
    <row r="226" spans="1:9" x14ac:dyDescent="0.3">
      <c r="A226" s="150"/>
      <c r="B226" s="150"/>
      <c r="C226" s="150"/>
      <c r="D226" s="150"/>
      <c r="E226" s="151"/>
      <c r="F226" s="151"/>
      <c r="G226" s="151"/>
      <c r="H226" s="151"/>
      <c r="I226" s="151"/>
    </row>
    <row r="227" spans="1:9" x14ac:dyDescent="0.3">
      <c r="A227" s="150"/>
      <c r="B227" s="150"/>
      <c r="C227" s="150"/>
      <c r="D227" s="150"/>
      <c r="E227" s="151"/>
      <c r="F227" s="151"/>
      <c r="G227" s="151"/>
      <c r="H227" s="151"/>
      <c r="I227" s="151"/>
    </row>
  </sheetData>
  <mergeCells count="30">
    <mergeCell ref="D187:H187"/>
    <mergeCell ref="I187:K187"/>
    <mergeCell ref="L187:M187"/>
    <mergeCell ref="A1:I1"/>
    <mergeCell ref="A183:C183"/>
    <mergeCell ref="H183:I183"/>
    <mergeCell ref="B2:J2"/>
    <mergeCell ref="M3:M4"/>
    <mergeCell ref="L3:L4"/>
    <mergeCell ref="K3:K4"/>
    <mergeCell ref="A4:F4"/>
    <mergeCell ref="H185:I185"/>
    <mergeCell ref="E185:G185"/>
    <mergeCell ref="L183:M183"/>
    <mergeCell ref="A213:D227"/>
    <mergeCell ref="E213:I227"/>
    <mergeCell ref="K213:K214"/>
    <mergeCell ref="K1:N1"/>
    <mergeCell ref="A195:D209"/>
    <mergeCell ref="E195:I209"/>
    <mergeCell ref="K195:K196"/>
    <mergeCell ref="A211:D212"/>
    <mergeCell ref="E211:I212"/>
    <mergeCell ref="K211:K212"/>
    <mergeCell ref="A190:I190"/>
    <mergeCell ref="A191:I191"/>
    <mergeCell ref="A193:D194"/>
    <mergeCell ref="E193:I194"/>
    <mergeCell ref="K193:K194"/>
    <mergeCell ref="N3:N4"/>
  </mergeCells>
  <conditionalFormatting sqref="H183">
    <cfRule type="expression" dxfId="114" priority="37">
      <formula>$H$183=$G$4</formula>
    </cfRule>
    <cfRule type="expression" dxfId="113" priority="38">
      <formula>$H$183&lt;$G$4</formula>
    </cfRule>
  </conditionalFormatting>
  <conditionalFormatting sqref="H183:I183">
    <cfRule type="expression" dxfId="112" priority="36">
      <formula>$G$183&gt;$G$4</formula>
    </cfRule>
  </conditionalFormatting>
  <conditionalFormatting sqref="I187:K187">
    <cfRule type="expression" dxfId="111" priority="34">
      <formula>$I$187&lt;0</formula>
    </cfRule>
    <cfRule type="expression" dxfId="110" priority="35">
      <formula>$I$33&lt;$G$4</formula>
    </cfRule>
  </conditionalFormatting>
  <conditionalFormatting sqref="A5:I181">
    <cfRule type="expression" dxfId="109" priority="20">
      <formula>MONTH($B6)=MONTH($B5)</formula>
    </cfRule>
  </conditionalFormatting>
  <conditionalFormatting sqref="G5:G181">
    <cfRule type="expression" dxfId="108" priority="22">
      <formula>$G5&lt;0</formula>
    </cfRule>
  </conditionalFormatting>
  <conditionalFormatting sqref="E185:G185">
    <cfRule type="expression" dxfId="107" priority="19">
      <formula>$E$185&gt;0</formula>
    </cfRule>
  </conditionalFormatting>
  <conditionalFormatting sqref="H185:I185">
    <cfRule type="expression" dxfId="106" priority="18">
      <formula>$H$185&gt;0</formula>
    </cfRule>
  </conditionalFormatting>
  <conditionalFormatting sqref="E185:I185">
    <cfRule type="expression" dxfId="105" priority="17">
      <formula>$E$185=""</formula>
    </cfRule>
  </conditionalFormatting>
  <conditionalFormatting sqref="D187:M187">
    <cfRule type="expression" dxfId="104" priority="16">
      <formula>$L$183=0</formula>
    </cfRule>
  </conditionalFormatting>
  <conditionalFormatting sqref="K183:M183">
    <cfRule type="expression" dxfId="103" priority="14">
      <formula>$L$183&gt;0</formula>
    </cfRule>
    <cfRule type="expression" dxfId="102" priority="15">
      <formula>$L$183=0</formula>
    </cfRule>
  </conditionalFormatting>
  <conditionalFormatting sqref="O5:P5 P6:P182">
    <cfRule type="expression" dxfId="101" priority="9">
      <formula>$N5="OUI"</formula>
    </cfRule>
  </conditionalFormatting>
  <conditionalFormatting sqref="K5:N5 K6:L182">
    <cfRule type="expression" dxfId="100" priority="10">
      <formula>$M5="NON"</formula>
    </cfRule>
    <cfRule type="expression" dxfId="99" priority="11">
      <formula>$N5="OUI"</formula>
    </cfRule>
  </conditionalFormatting>
  <conditionalFormatting sqref="A190:I190">
    <cfRule type="expression" dxfId="98" priority="8">
      <formula>$K$195="OUI"</formula>
    </cfRule>
  </conditionalFormatting>
  <conditionalFormatting sqref="A191:I191">
    <cfRule type="expression" dxfId="97" priority="7">
      <formula>$K$213="OUI"</formula>
    </cfRule>
  </conditionalFormatting>
  <conditionalFormatting sqref="O6:O182">
    <cfRule type="expression" dxfId="96" priority="4">
      <formula>$N6="OUI"</formula>
    </cfRule>
  </conditionalFormatting>
  <conditionalFormatting sqref="M6:N182">
    <cfRule type="expression" dxfId="95" priority="5">
      <formula>$M6="NON"</formula>
    </cfRule>
    <cfRule type="expression" dxfId="94" priority="6">
      <formula>$N6="OUI"</formula>
    </cfRule>
  </conditionalFormatting>
  <conditionalFormatting sqref="A182">
    <cfRule type="expression" dxfId="93" priority="3">
      <formula>MONTH($B183)=MONTH($B182)</formula>
    </cfRule>
  </conditionalFormatting>
  <conditionalFormatting sqref="A182:I182">
    <cfRule type="expression" dxfId="92" priority="1">
      <formula>$A$182=""</formula>
    </cfRule>
    <cfRule type="expression" dxfId="91" priority="2">
      <formula>$A$182&gt;0</formula>
    </cfRule>
  </conditionalFormatting>
  <dataValidations count="3">
    <dataValidation type="list" allowBlank="1" showInputMessage="1" showErrorMessage="1" sqref="O5:P182" xr:uid="{00000000-0002-0000-0800-000000000000}">
      <formula1>$V$8:$V$9</formula1>
    </dataValidation>
    <dataValidation type="list" allowBlank="1" showInputMessage="1" showErrorMessage="1" sqref="M5:M182" xr:uid="{00000000-0002-0000-0800-000001000000}">
      <formula1>$V$5:$V$7</formula1>
    </dataValidation>
    <dataValidation type="list" allowBlank="1" showInputMessage="1" showErrorMessage="1" sqref="K195:K196 K213:K214" xr:uid="{00000000-0002-0000-0800-000002000000}">
      <formula1>$V$192:$V$193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S67"/>
  <sheetViews>
    <sheetView topLeftCell="A10" workbookViewId="0">
      <selection activeCell="H5" sqref="H5:H8"/>
    </sheetView>
  </sheetViews>
  <sheetFormatPr baseColWidth="10" defaultColWidth="11.44140625" defaultRowHeight="14.4" x14ac:dyDescent="0.3"/>
  <cols>
    <col min="1" max="1" width="1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2"/>
    <col min="7" max="7" width="12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2.5546875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11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  <c r="J2" s="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+[1]BUDGET!TAR_BUDGET_ANIM</f>
        <v>4900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4900</v>
      </c>
      <c r="I23" s="178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8"/>
      <c r="F24" s="8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8"/>
      <c r="F26" s="8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4900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8"/>
      <c r="F28" s="119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30:I30"/>
    <mergeCell ref="A31:I31"/>
    <mergeCell ref="A33:D34"/>
    <mergeCell ref="E33:I34"/>
    <mergeCell ref="K33:K34"/>
    <mergeCell ref="A53:D67"/>
    <mergeCell ref="E53:I67"/>
    <mergeCell ref="K53:K54"/>
    <mergeCell ref="A35:D49"/>
    <mergeCell ref="E35:I49"/>
    <mergeCell ref="K35:K36"/>
    <mergeCell ref="A51:D52"/>
    <mergeCell ref="E51:I52"/>
    <mergeCell ref="K51:K52"/>
  </mergeCells>
  <conditionalFormatting sqref="H23">
    <cfRule type="expression" dxfId="90" priority="25">
      <formula>$H$23=$G$4</formula>
    </cfRule>
    <cfRule type="expression" dxfId="89" priority="26">
      <formula>$H$23&lt;$G$4</formula>
    </cfRule>
  </conditionalFormatting>
  <conditionalFormatting sqref="H23:I23">
    <cfRule type="expression" dxfId="88" priority="24">
      <formula>$G$23&gt;$G$4</formula>
    </cfRule>
  </conditionalFormatting>
  <conditionalFormatting sqref="I27:K27">
    <cfRule type="expression" dxfId="87" priority="22">
      <formula>$I$27&lt;0</formula>
    </cfRule>
    <cfRule type="expression" dxfId="86" priority="23">
      <formula>$I$32&lt;$G$4</formula>
    </cfRule>
  </conditionalFormatting>
  <conditionalFormatting sqref="K4:N22">
    <cfRule type="expression" dxfId="85" priority="7">
      <formula>$M4="NON"</formula>
    </cfRule>
    <cfRule type="expression" dxfId="84" priority="21">
      <formula>$N4="OUI"</formula>
    </cfRule>
  </conditionalFormatting>
  <conditionalFormatting sqref="A5:I21">
    <cfRule type="expression" dxfId="83" priority="17">
      <formula>MONTH($B6)=MONTH($B5)</formula>
    </cfRule>
  </conditionalFormatting>
  <conditionalFormatting sqref="G5:G21">
    <cfRule type="expression" dxfId="82" priority="16">
      <formula>$G4&lt;0</formula>
    </cfRule>
  </conditionalFormatting>
  <conditionalFormatting sqref="E25:G25">
    <cfRule type="expression" dxfId="81" priority="13">
      <formula>$E$25&gt;0</formula>
    </cfRule>
  </conditionalFormatting>
  <conditionalFormatting sqref="H25:I25">
    <cfRule type="expression" dxfId="80" priority="12">
      <formula>$H$25&gt;0</formula>
    </cfRule>
  </conditionalFormatting>
  <conditionalFormatting sqref="E25:I25">
    <cfRule type="expression" dxfId="79" priority="11">
      <formula>$E$25=""</formula>
    </cfRule>
  </conditionalFormatting>
  <conditionalFormatting sqref="D27:M27">
    <cfRule type="expression" dxfId="78" priority="10">
      <formula>$L$23=0</formula>
    </cfRule>
  </conditionalFormatting>
  <conditionalFormatting sqref="K23:M23">
    <cfRule type="expression" dxfId="77" priority="8">
      <formula>$L$23&gt;0</formula>
    </cfRule>
    <cfRule type="expression" dxfId="76" priority="9">
      <formula>$L$23=0</formula>
    </cfRule>
  </conditionalFormatting>
  <conditionalFormatting sqref="O4:O22">
    <cfRule type="expression" dxfId="75" priority="6">
      <formula>$N4="OUI"</formula>
    </cfRule>
  </conditionalFormatting>
  <conditionalFormatting sqref="A30:I30">
    <cfRule type="expression" dxfId="74" priority="5">
      <formula>$K$35="OUI"</formula>
    </cfRule>
  </conditionalFormatting>
  <conditionalFormatting sqref="A31:I31">
    <cfRule type="expression" dxfId="73" priority="4">
      <formula>$K$53="OUI"</formula>
    </cfRule>
  </conditionalFormatting>
  <conditionalFormatting sqref="A22">
    <cfRule type="expression" dxfId="72" priority="3">
      <formula>MONTH($B23)=MONTH($B22)</formula>
    </cfRule>
  </conditionalFormatting>
  <conditionalFormatting sqref="A22:I22">
    <cfRule type="expression" dxfId="71" priority="1">
      <formula>$A$22=""</formula>
    </cfRule>
    <cfRule type="expression" dxfId="70" priority="2">
      <formula>$A$22&gt;0</formula>
    </cfRule>
  </conditionalFormatting>
  <dataValidations count="3">
    <dataValidation type="list" allowBlank="1" showInputMessage="1" showErrorMessage="1" sqref="M4:M22" xr:uid="{00000000-0002-0000-0900-000000000000}">
      <formula1>$S$5:$S$7</formula1>
    </dataValidation>
    <dataValidation type="list" allowBlank="1" showInputMessage="1" showErrorMessage="1" sqref="O4:O22" xr:uid="{00000000-0002-0000-0900-000001000000}">
      <formula1>$S$8:$S$9</formula1>
    </dataValidation>
    <dataValidation type="list" allowBlank="1" showInputMessage="1" showErrorMessage="1" sqref="K35:K36 K53:K54" xr:uid="{00000000-0002-0000-09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S80"/>
  <sheetViews>
    <sheetView topLeftCell="A28" workbookViewId="0">
      <selection activeCell="H5" sqref="H5:H11"/>
    </sheetView>
  </sheetViews>
  <sheetFormatPr baseColWidth="10" defaultColWidth="11.44140625" defaultRowHeight="14.4" x14ac:dyDescent="0.3"/>
  <cols>
    <col min="1" max="2" width="11.44140625" style="1"/>
    <col min="3" max="3" width="9.33203125" style="1" customWidth="1"/>
    <col min="4" max="4" width="33.5546875" style="1" customWidth="1"/>
    <col min="5" max="6" width="11.44140625" style="2"/>
    <col min="7" max="7" width="13.109375" style="1" customWidth="1"/>
    <col min="8" max="8" width="11.44140625" style="1" customWidth="1"/>
    <col min="9" max="9" width="22.5546875" style="1" customWidth="1"/>
    <col min="10" max="10" width="3.6640625" style="1" customWidth="1"/>
    <col min="11" max="11" width="23" style="1" customWidth="1"/>
    <col min="12" max="12" width="11.44140625" style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27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IF(G36&gt;G4,"ATTENTION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4" t="s">
        <v>63</v>
      </c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+[1]BUDGET!TAR_BUDGET_ENT_REP</f>
        <v>5000</v>
      </c>
      <c r="H4" s="99"/>
      <c r="I4" s="113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/>
      <c r="G5" s="80" t="str">
        <f t="shared" ref="G5:G34" si="0">IF(AND(E5="",F5=""),"",IF(E5="",G4+F5,IF(F5="",G4-E5)))</f>
        <v/>
      </c>
      <c r="H5" s="100"/>
      <c r="I5" s="114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34" si="2">IF(C6="CAT","FACTURE CAISSE","")</f>
        <v/>
      </c>
      <c r="B6" s="76"/>
      <c r="C6" s="77"/>
      <c r="D6" s="78"/>
      <c r="E6" s="80"/>
      <c r="F6" s="79"/>
      <c r="G6" s="80" t="str">
        <f t="shared" si="0"/>
        <v/>
      </c>
      <c r="H6" s="100"/>
      <c r="I6" s="114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/>
      <c r="G7" s="80" t="str">
        <f t="shared" si="0"/>
        <v/>
      </c>
      <c r="H7" s="125"/>
      <c r="I7" s="114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5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5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5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5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5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5" ht="15.6" thickTop="1" thickBot="1" x14ac:dyDescent="0.35">
      <c r="A22" s="75" t="str">
        <f t="shared" si="2"/>
        <v/>
      </c>
      <c r="B22" s="76"/>
      <c r="C22" s="77"/>
      <c r="D22" s="78"/>
      <c r="E22" s="80"/>
      <c r="F22" s="79"/>
      <c r="G22" s="80" t="str">
        <f t="shared" si="0"/>
        <v/>
      </c>
      <c r="H22" s="100"/>
      <c r="I22" s="81"/>
      <c r="J22" s="110"/>
      <c r="K22" s="51"/>
      <c r="L22" s="57"/>
      <c r="M22" s="52"/>
      <c r="N22" s="54" t="str">
        <f t="shared" si="1"/>
        <v/>
      </c>
      <c r="O22" s="7"/>
    </row>
    <row r="23" spans="1:15" ht="15.6" thickTop="1" thickBot="1" x14ac:dyDescent="0.35">
      <c r="A23" s="75" t="str">
        <f t="shared" si="2"/>
        <v/>
      </c>
      <c r="B23" s="76"/>
      <c r="C23" s="77"/>
      <c r="D23" s="78"/>
      <c r="E23" s="80"/>
      <c r="F23" s="79"/>
      <c r="G23" s="80" t="str">
        <f t="shared" si="0"/>
        <v/>
      </c>
      <c r="H23" s="100"/>
      <c r="I23" s="81"/>
      <c r="J23" s="117"/>
      <c r="K23" s="112"/>
      <c r="L23" s="57"/>
      <c r="M23" s="52"/>
      <c r="N23" s="54" t="str">
        <f t="shared" ref="N23:N35" si="3">IF(AND(K23&gt;1,O23=""),"NON",IF(AND(K23&gt;1,O23="X"),"OUI",""))</f>
        <v/>
      </c>
      <c r="O23" s="7"/>
    </row>
    <row r="24" spans="1:15" ht="15.6" thickTop="1" thickBot="1" x14ac:dyDescent="0.35">
      <c r="A24" s="75" t="str">
        <f t="shared" si="2"/>
        <v/>
      </c>
      <c r="B24" s="76"/>
      <c r="C24" s="77"/>
      <c r="D24" s="78"/>
      <c r="E24" s="80"/>
      <c r="F24" s="79"/>
      <c r="G24" s="80" t="str">
        <f t="shared" si="0"/>
        <v/>
      </c>
      <c r="H24" s="100"/>
      <c r="I24" s="81"/>
      <c r="J24" s="117"/>
      <c r="K24" s="112"/>
      <c r="L24" s="57"/>
      <c r="M24" s="52"/>
      <c r="N24" s="54" t="str">
        <f t="shared" si="3"/>
        <v/>
      </c>
      <c r="O24" s="7"/>
    </row>
    <row r="25" spans="1:15" ht="15.6" thickTop="1" thickBot="1" x14ac:dyDescent="0.35">
      <c r="A25" s="75" t="str">
        <f t="shared" si="2"/>
        <v/>
      </c>
      <c r="B25" s="76"/>
      <c r="C25" s="77"/>
      <c r="D25" s="78"/>
      <c r="E25" s="80"/>
      <c r="F25" s="79"/>
      <c r="G25" s="80" t="str">
        <f t="shared" si="0"/>
        <v/>
      </c>
      <c r="H25" s="100"/>
      <c r="I25" s="81"/>
      <c r="J25" s="117"/>
      <c r="K25" s="112"/>
      <c r="L25" s="57"/>
      <c r="M25" s="52"/>
      <c r="N25" s="54" t="str">
        <f t="shared" si="3"/>
        <v/>
      </c>
      <c r="O25" s="7"/>
    </row>
    <row r="26" spans="1:15" ht="15.6" thickTop="1" thickBot="1" x14ac:dyDescent="0.35">
      <c r="A26" s="75" t="str">
        <f t="shared" si="2"/>
        <v/>
      </c>
      <c r="B26" s="76"/>
      <c r="C26" s="77"/>
      <c r="D26" s="78"/>
      <c r="E26" s="80"/>
      <c r="F26" s="79"/>
      <c r="G26" s="80" t="str">
        <f t="shared" si="0"/>
        <v/>
      </c>
      <c r="H26" s="100"/>
      <c r="I26" s="81"/>
      <c r="J26" s="117"/>
      <c r="K26" s="112"/>
      <c r="L26" s="57"/>
      <c r="M26" s="52"/>
      <c r="N26" s="54" t="str">
        <f t="shared" si="3"/>
        <v/>
      </c>
      <c r="O26" s="7"/>
    </row>
    <row r="27" spans="1:15" ht="15.6" thickTop="1" thickBot="1" x14ac:dyDescent="0.35">
      <c r="A27" s="75" t="str">
        <f t="shared" si="2"/>
        <v/>
      </c>
      <c r="B27" s="76"/>
      <c r="C27" s="77"/>
      <c r="D27" s="78"/>
      <c r="E27" s="80"/>
      <c r="F27" s="79"/>
      <c r="G27" s="80" t="str">
        <f t="shared" si="0"/>
        <v/>
      </c>
      <c r="H27" s="100"/>
      <c r="I27" s="81"/>
      <c r="J27" s="117"/>
      <c r="K27" s="112"/>
      <c r="L27" s="57"/>
      <c r="M27" s="52"/>
      <c r="N27" s="54" t="str">
        <f t="shared" si="3"/>
        <v/>
      </c>
      <c r="O27" s="7"/>
    </row>
    <row r="28" spans="1:15" ht="15.6" thickTop="1" thickBot="1" x14ac:dyDescent="0.35">
      <c r="A28" s="75" t="str">
        <f t="shared" si="2"/>
        <v/>
      </c>
      <c r="B28" s="76"/>
      <c r="C28" s="77"/>
      <c r="D28" s="78"/>
      <c r="E28" s="80"/>
      <c r="F28" s="79"/>
      <c r="G28" s="80" t="str">
        <f t="shared" si="0"/>
        <v/>
      </c>
      <c r="H28" s="100"/>
      <c r="I28" s="81"/>
      <c r="J28" s="117"/>
      <c r="K28" s="112"/>
      <c r="L28" s="57"/>
      <c r="M28" s="52"/>
      <c r="N28" s="54" t="str">
        <f t="shared" si="3"/>
        <v/>
      </c>
      <c r="O28" s="7"/>
    </row>
    <row r="29" spans="1:15" ht="15.6" thickTop="1" thickBot="1" x14ac:dyDescent="0.35">
      <c r="A29" s="75" t="str">
        <f t="shared" si="2"/>
        <v/>
      </c>
      <c r="B29" s="76"/>
      <c r="C29" s="77"/>
      <c r="D29" s="78"/>
      <c r="E29" s="80"/>
      <c r="F29" s="79"/>
      <c r="G29" s="80" t="str">
        <f t="shared" si="0"/>
        <v/>
      </c>
      <c r="H29" s="100"/>
      <c r="I29" s="81"/>
      <c r="J29" s="117"/>
      <c r="K29" s="112"/>
      <c r="L29" s="57"/>
      <c r="M29" s="52"/>
      <c r="N29" s="54" t="str">
        <f t="shared" si="3"/>
        <v/>
      </c>
      <c r="O29" s="7"/>
    </row>
    <row r="30" spans="1:15" ht="15.6" thickTop="1" thickBot="1" x14ac:dyDescent="0.35">
      <c r="A30" s="75" t="str">
        <f t="shared" si="2"/>
        <v/>
      </c>
      <c r="B30" s="76"/>
      <c r="C30" s="77"/>
      <c r="D30" s="78"/>
      <c r="E30" s="80"/>
      <c r="F30" s="79"/>
      <c r="G30" s="80" t="str">
        <f t="shared" si="0"/>
        <v/>
      </c>
      <c r="H30" s="100"/>
      <c r="I30" s="81"/>
      <c r="J30" s="117"/>
      <c r="K30" s="112"/>
      <c r="L30" s="57"/>
      <c r="M30" s="52"/>
      <c r="N30" s="54" t="str">
        <f t="shared" si="3"/>
        <v/>
      </c>
      <c r="O30" s="7"/>
    </row>
    <row r="31" spans="1:15" ht="15.6" thickTop="1" thickBot="1" x14ac:dyDescent="0.35">
      <c r="A31" s="75" t="str">
        <f t="shared" si="2"/>
        <v/>
      </c>
      <c r="B31" s="76"/>
      <c r="C31" s="77"/>
      <c r="D31" s="78"/>
      <c r="E31" s="80"/>
      <c r="F31" s="79"/>
      <c r="G31" s="80" t="str">
        <f t="shared" si="0"/>
        <v/>
      </c>
      <c r="H31" s="100"/>
      <c r="I31" s="81"/>
      <c r="J31" s="117"/>
      <c r="K31" s="112"/>
      <c r="L31" s="57"/>
      <c r="M31" s="52"/>
      <c r="N31" s="54" t="str">
        <f t="shared" si="3"/>
        <v/>
      </c>
      <c r="O31" s="7"/>
    </row>
    <row r="32" spans="1:15" ht="15.6" thickTop="1" thickBot="1" x14ac:dyDescent="0.35">
      <c r="A32" s="75" t="str">
        <f t="shared" si="2"/>
        <v/>
      </c>
      <c r="B32" s="76"/>
      <c r="C32" s="77"/>
      <c r="D32" s="78"/>
      <c r="E32" s="80"/>
      <c r="F32" s="79"/>
      <c r="G32" s="80" t="str">
        <f t="shared" si="0"/>
        <v/>
      </c>
      <c r="H32" s="100"/>
      <c r="I32" s="81"/>
      <c r="J32" s="117"/>
      <c r="K32" s="112"/>
      <c r="L32" s="57"/>
      <c r="M32" s="52"/>
      <c r="N32" s="54" t="str">
        <f t="shared" si="3"/>
        <v/>
      </c>
      <c r="O32" s="7"/>
    </row>
    <row r="33" spans="1:19" ht="15.6" thickTop="1" thickBot="1" x14ac:dyDescent="0.35">
      <c r="A33" s="75" t="str">
        <f t="shared" si="2"/>
        <v/>
      </c>
      <c r="B33" s="76"/>
      <c r="C33" s="77"/>
      <c r="D33" s="78"/>
      <c r="E33" s="80"/>
      <c r="F33" s="79"/>
      <c r="G33" s="80" t="str">
        <f t="shared" si="0"/>
        <v/>
      </c>
      <c r="H33" s="100"/>
      <c r="I33" s="81"/>
      <c r="J33" s="117"/>
      <c r="K33" s="112"/>
      <c r="L33" s="57"/>
      <c r="M33" s="52"/>
      <c r="N33" s="54" t="str">
        <f t="shared" si="3"/>
        <v/>
      </c>
      <c r="O33" s="7"/>
    </row>
    <row r="34" spans="1:19" ht="15.6" thickTop="1" thickBot="1" x14ac:dyDescent="0.35">
      <c r="A34" s="75" t="str">
        <f t="shared" si="2"/>
        <v/>
      </c>
      <c r="B34" s="76"/>
      <c r="C34" s="77"/>
      <c r="D34" s="78"/>
      <c r="E34" s="80"/>
      <c r="F34" s="79"/>
      <c r="G34" s="80" t="str">
        <f t="shared" si="0"/>
        <v/>
      </c>
      <c r="H34" s="100"/>
      <c r="I34" s="81"/>
      <c r="J34" s="117"/>
      <c r="K34" s="112"/>
      <c r="L34" s="57"/>
      <c r="M34" s="52"/>
      <c r="N34" s="54" t="str">
        <f t="shared" si="3"/>
        <v/>
      </c>
      <c r="O34" s="7"/>
    </row>
    <row r="35" spans="1:19" ht="16.8" thickTop="1" thickBot="1" x14ac:dyDescent="0.35">
      <c r="A35" s="129" t="str">
        <f>IF(H36=0,"",IF(H36&lt;=100,"ATTENTION A VOTRE BUDGET QUI ARRIVE A UN SEUIL D'ALERTE",""))</f>
        <v/>
      </c>
      <c r="B35" s="130"/>
      <c r="C35" s="130"/>
      <c r="D35" s="130"/>
      <c r="E35" s="130"/>
      <c r="F35" s="130"/>
      <c r="G35" s="130"/>
      <c r="H35" s="130"/>
      <c r="I35" s="131"/>
      <c r="J35" s="117"/>
      <c r="K35" s="112"/>
      <c r="L35" s="57"/>
      <c r="M35" s="52"/>
      <c r="N35" s="54" t="str">
        <f t="shared" si="3"/>
        <v/>
      </c>
      <c r="O35" s="7"/>
    </row>
    <row r="36" spans="1:19" ht="18.600000000000001" thickBot="1" x14ac:dyDescent="0.35">
      <c r="A36" s="174"/>
      <c r="B36" s="175"/>
      <c r="C36" s="176"/>
      <c r="D36" s="126" t="s">
        <v>4</v>
      </c>
      <c r="E36" s="127">
        <f>SUM(E5:E35)</f>
        <v>0</v>
      </c>
      <c r="F36" s="128">
        <f>SUM(F5:F35)</f>
        <v>0</v>
      </c>
      <c r="G36" s="128">
        <f>+E36-F36</f>
        <v>0</v>
      </c>
      <c r="H36" s="177">
        <f>IF(G36&gt;G4,0,G4-G36)</f>
        <v>5000</v>
      </c>
      <c r="I36" s="178"/>
      <c r="J36" s="115"/>
      <c r="K36" s="86" t="s">
        <v>59</v>
      </c>
      <c r="L36" s="169">
        <f>+SUMIFS(L4:L22,N4:N22,"NON")</f>
        <v>0</v>
      </c>
      <c r="M36" s="170"/>
    </row>
    <row r="37" spans="1:19" x14ac:dyDescent="0.3">
      <c r="A37" s="7"/>
      <c r="B37" s="7"/>
      <c r="C37" s="7"/>
      <c r="D37" s="7"/>
      <c r="E37" s="8"/>
      <c r="F37" s="8"/>
      <c r="G37" s="7"/>
      <c r="H37" s="7"/>
      <c r="I37" s="7"/>
      <c r="J37" s="7"/>
      <c r="K37" s="7"/>
      <c r="L37" s="7"/>
      <c r="M37" s="7"/>
      <c r="N37" s="7"/>
      <c r="O37" s="7"/>
    </row>
    <row r="38" spans="1:19" ht="18" x14ac:dyDescent="0.3">
      <c r="A38" s="7"/>
      <c r="B38" s="7"/>
      <c r="C38" s="7"/>
      <c r="D38" s="7"/>
      <c r="E38" s="157" t="str">
        <f>IF(G36&gt;G4,"DEPASSEMENT DE","")</f>
        <v/>
      </c>
      <c r="F38" s="157"/>
      <c r="G38" s="157"/>
      <c r="H38" s="168" t="str">
        <f>IF(G36&gt;G4,G36-G4,"")</f>
        <v/>
      </c>
      <c r="I38" s="168"/>
      <c r="J38" s="7"/>
      <c r="K38" s="7"/>
      <c r="L38" s="7"/>
      <c r="M38" s="7"/>
      <c r="N38" s="7"/>
      <c r="O38" s="7"/>
    </row>
    <row r="39" spans="1:19" ht="15" thickBot="1" x14ac:dyDescent="0.35">
      <c r="A39" s="7"/>
      <c r="B39" s="7"/>
      <c r="C39" s="7"/>
      <c r="D39" s="7"/>
      <c r="E39" s="8"/>
      <c r="F39" s="8"/>
      <c r="G39" s="7"/>
      <c r="H39" s="7"/>
      <c r="I39" s="7"/>
      <c r="J39" s="7"/>
      <c r="K39" s="7"/>
      <c r="L39" s="7"/>
      <c r="M39" s="7"/>
      <c r="N39" s="7"/>
      <c r="O39" s="7"/>
    </row>
    <row r="40" spans="1:19" ht="21.6" thickBot="1" x14ac:dyDescent="0.35">
      <c r="A40" s="7"/>
      <c r="B40" s="7"/>
      <c r="C40" s="7"/>
      <c r="D40" s="159" t="s">
        <v>67</v>
      </c>
      <c r="E40" s="160"/>
      <c r="F40" s="160"/>
      <c r="G40" s="160"/>
      <c r="H40" s="161"/>
      <c r="I40" s="162">
        <f>(G4-G36)-L36</f>
        <v>5000</v>
      </c>
      <c r="J40" s="163"/>
      <c r="K40" s="164"/>
      <c r="L40" s="165" t="str">
        <f>IF(I40&lt;0,"DEPASSEMENT","")</f>
        <v/>
      </c>
      <c r="M40" s="166"/>
      <c r="N40" s="7"/>
      <c r="O40" s="7"/>
    </row>
    <row r="41" spans="1:19" x14ac:dyDescent="0.3">
      <c r="A41" s="7"/>
      <c r="B41" s="7"/>
      <c r="C41" s="7"/>
      <c r="D41" s="7"/>
      <c r="E41" s="8"/>
      <c r="F41" s="8"/>
      <c r="G41" s="7"/>
      <c r="H41" s="7"/>
      <c r="I41" s="7"/>
      <c r="J41" s="7"/>
      <c r="K41" s="7"/>
      <c r="L41" s="7"/>
      <c r="M41" s="7"/>
      <c r="N41" s="7"/>
      <c r="O41" s="7"/>
    </row>
    <row r="42" spans="1:19" x14ac:dyDescent="0.3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7"/>
    </row>
    <row r="43" spans="1:19" ht="18" x14ac:dyDescent="0.3">
      <c r="A43" s="157" t="str">
        <f>IF(E48&gt;0,"VOUS AVEZ UN MESSAGE CI-DESSOUS, CLIQUEZ EN DESSOUS DE 'VU PAR LA CRECHE' QUAND VOUS L'AVEZ LU","")</f>
        <v/>
      </c>
      <c r="B43" s="157"/>
      <c r="C43" s="157"/>
      <c r="D43" s="157"/>
      <c r="E43" s="157"/>
      <c r="F43" s="157"/>
      <c r="G43" s="157"/>
      <c r="H43" s="157"/>
      <c r="I43" s="157"/>
      <c r="J43" s="7"/>
      <c r="K43" s="7"/>
      <c r="L43" s="7"/>
      <c r="M43" s="7"/>
      <c r="N43" s="7"/>
      <c r="O43" s="7"/>
    </row>
    <row r="44" spans="1:19" ht="18" x14ac:dyDescent="0.3">
      <c r="A44" s="157" t="str">
        <f>IF(E66&gt;0,"VOUS AVEZ UNE REPONSE CI-DESSOUS, CLIQUEZ EN DESSOUS DE 'VU PAR LA CRECHE' QUAND VOUS L'AVEZ LU","")</f>
        <v/>
      </c>
      <c r="B44" s="157"/>
      <c r="C44" s="157"/>
      <c r="D44" s="157"/>
      <c r="E44" s="157"/>
      <c r="F44" s="157"/>
      <c r="G44" s="157"/>
      <c r="H44" s="157"/>
      <c r="I44" s="157"/>
      <c r="J44" s="7"/>
      <c r="K44" s="7"/>
      <c r="L44" s="7"/>
      <c r="M44" s="7"/>
      <c r="N44" s="7"/>
      <c r="O44" s="7"/>
    </row>
    <row r="45" spans="1:19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9" x14ac:dyDescent="0.3">
      <c r="A46" s="154" t="s">
        <v>70</v>
      </c>
      <c r="B46" s="154"/>
      <c r="C46" s="154"/>
      <c r="D46" s="154"/>
      <c r="E46" s="154" t="s">
        <v>71</v>
      </c>
      <c r="F46" s="154"/>
      <c r="G46" s="154"/>
      <c r="H46" s="154"/>
      <c r="I46" s="154"/>
      <c r="K46" s="155" t="s">
        <v>74</v>
      </c>
      <c r="S46" s="1" t="s">
        <v>60</v>
      </c>
    </row>
    <row r="47" spans="1:19" x14ac:dyDescent="0.3">
      <c r="A47" s="154"/>
      <c r="B47" s="154"/>
      <c r="C47" s="154"/>
      <c r="D47" s="154"/>
      <c r="E47" s="154"/>
      <c r="F47" s="154"/>
      <c r="G47" s="154"/>
      <c r="H47" s="154"/>
      <c r="I47" s="154"/>
      <c r="K47" s="156"/>
    </row>
    <row r="48" spans="1:19" x14ac:dyDescent="0.3">
      <c r="A48" s="150"/>
      <c r="B48" s="150"/>
      <c r="C48" s="150"/>
      <c r="D48" s="150"/>
      <c r="E48" s="151"/>
      <c r="F48" s="151"/>
      <c r="G48" s="151"/>
      <c r="H48" s="151"/>
      <c r="I48" s="151"/>
      <c r="K48" s="152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  <c r="K49" s="153"/>
    </row>
    <row r="50" spans="1:11" x14ac:dyDescent="0.3">
      <c r="A50" s="150"/>
      <c r="B50" s="150"/>
      <c r="C50" s="150"/>
      <c r="D50" s="150"/>
      <c r="E50" s="151"/>
      <c r="F50" s="151"/>
      <c r="G50" s="151"/>
      <c r="H50" s="151"/>
      <c r="I50" s="151"/>
    </row>
    <row r="51" spans="1:11" x14ac:dyDescent="0.3">
      <c r="A51" s="150"/>
      <c r="B51" s="150"/>
      <c r="C51" s="150"/>
      <c r="D51" s="150"/>
      <c r="E51" s="151"/>
      <c r="F51" s="151"/>
      <c r="G51" s="151"/>
      <c r="H51" s="151"/>
      <c r="I51" s="151"/>
    </row>
    <row r="52" spans="1:11" x14ac:dyDescent="0.3">
      <c r="A52" s="150"/>
      <c r="B52" s="150"/>
      <c r="C52" s="150"/>
      <c r="D52" s="150"/>
      <c r="E52" s="151"/>
      <c r="F52" s="151"/>
      <c r="G52" s="151"/>
      <c r="H52" s="151"/>
      <c r="I52" s="151"/>
    </row>
    <row r="53" spans="1:11" x14ac:dyDescent="0.3">
      <c r="A53" s="150"/>
      <c r="B53" s="150"/>
      <c r="C53" s="150"/>
      <c r="D53" s="150"/>
      <c r="E53" s="151"/>
      <c r="F53" s="151"/>
      <c r="G53" s="151"/>
      <c r="H53" s="151"/>
      <c r="I53" s="151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16"/>
      <c r="B63" s="116"/>
      <c r="C63" s="116"/>
      <c r="D63" s="116"/>
      <c r="E63" s="116"/>
      <c r="F63" s="116"/>
      <c r="G63" s="116"/>
      <c r="H63" s="116"/>
      <c r="I63" s="116"/>
    </row>
    <row r="64" spans="1:11" x14ac:dyDescent="0.3">
      <c r="A64" s="154" t="s">
        <v>72</v>
      </c>
      <c r="B64" s="154"/>
      <c r="C64" s="154"/>
      <c r="D64" s="154"/>
      <c r="E64" s="154" t="s">
        <v>73</v>
      </c>
      <c r="F64" s="154"/>
      <c r="G64" s="154"/>
      <c r="H64" s="154"/>
      <c r="I64" s="154"/>
      <c r="K64" s="155" t="s">
        <v>74</v>
      </c>
    </row>
    <row r="65" spans="1:11" x14ac:dyDescent="0.3">
      <c r="A65" s="154"/>
      <c r="B65" s="154"/>
      <c r="C65" s="154"/>
      <c r="D65" s="154"/>
      <c r="E65" s="154"/>
      <c r="F65" s="154"/>
      <c r="G65" s="154"/>
      <c r="H65" s="154"/>
      <c r="I65" s="154"/>
      <c r="K65" s="156"/>
    </row>
    <row r="66" spans="1:11" ht="15" customHeight="1" x14ac:dyDescent="0.3">
      <c r="A66" s="150"/>
      <c r="B66" s="150"/>
      <c r="C66" s="150"/>
      <c r="D66" s="150"/>
      <c r="E66" s="151"/>
      <c r="F66" s="151"/>
      <c r="G66" s="151"/>
      <c r="H66" s="151"/>
      <c r="I66" s="151"/>
      <c r="K66" s="152"/>
    </row>
    <row r="67" spans="1:11" ht="15" customHeight="1" x14ac:dyDescent="0.3">
      <c r="A67" s="150"/>
      <c r="B67" s="150"/>
      <c r="C67" s="150"/>
      <c r="D67" s="150"/>
      <c r="E67" s="151"/>
      <c r="F67" s="151"/>
      <c r="G67" s="151"/>
      <c r="H67" s="151"/>
      <c r="I67" s="151"/>
      <c r="K67" s="153"/>
    </row>
    <row r="68" spans="1:11" x14ac:dyDescent="0.3">
      <c r="A68" s="150"/>
      <c r="B68" s="150"/>
      <c r="C68" s="150"/>
      <c r="D68" s="150"/>
      <c r="E68" s="151"/>
      <c r="F68" s="151"/>
      <c r="G68" s="151"/>
      <c r="H68" s="151"/>
      <c r="I68" s="151"/>
    </row>
    <row r="69" spans="1:11" x14ac:dyDescent="0.3">
      <c r="A69" s="150"/>
      <c r="B69" s="150"/>
      <c r="C69" s="150"/>
      <c r="D69" s="150"/>
      <c r="E69" s="151"/>
      <c r="F69" s="151"/>
      <c r="G69" s="151"/>
      <c r="H69" s="151"/>
      <c r="I69" s="151"/>
    </row>
    <row r="70" spans="1:11" x14ac:dyDescent="0.3">
      <c r="A70" s="150"/>
      <c r="B70" s="150"/>
      <c r="C70" s="150"/>
      <c r="D70" s="150"/>
      <c r="E70" s="151"/>
      <c r="F70" s="151"/>
      <c r="G70" s="151"/>
      <c r="H70" s="151"/>
      <c r="I70" s="151"/>
    </row>
    <row r="71" spans="1:11" x14ac:dyDescent="0.3">
      <c r="A71" s="150"/>
      <c r="B71" s="150"/>
      <c r="C71" s="150"/>
      <c r="D71" s="150"/>
      <c r="E71" s="151"/>
      <c r="F71" s="151"/>
      <c r="G71" s="151"/>
      <c r="H71" s="151"/>
      <c r="I71" s="151"/>
    </row>
    <row r="72" spans="1:11" x14ac:dyDescent="0.3">
      <c r="A72" s="150"/>
      <c r="B72" s="150"/>
      <c r="C72" s="150"/>
      <c r="D72" s="150"/>
      <c r="E72" s="151"/>
      <c r="F72" s="151"/>
      <c r="G72" s="151"/>
      <c r="H72" s="151"/>
      <c r="I72" s="151"/>
    </row>
    <row r="73" spans="1:11" x14ac:dyDescent="0.3">
      <c r="A73" s="150"/>
      <c r="B73" s="150"/>
      <c r="C73" s="150"/>
      <c r="D73" s="150"/>
      <c r="E73" s="151"/>
      <c r="F73" s="151"/>
      <c r="G73" s="151"/>
      <c r="H73" s="151"/>
      <c r="I73" s="151"/>
    </row>
    <row r="74" spans="1:11" x14ac:dyDescent="0.3">
      <c r="A74" s="150"/>
      <c r="B74" s="150"/>
      <c r="C74" s="150"/>
      <c r="D74" s="150"/>
      <c r="E74" s="151"/>
      <c r="F74" s="151"/>
      <c r="G74" s="151"/>
      <c r="H74" s="151"/>
      <c r="I74" s="151"/>
    </row>
    <row r="75" spans="1:11" x14ac:dyDescent="0.3">
      <c r="A75" s="150"/>
      <c r="B75" s="150"/>
      <c r="C75" s="150"/>
      <c r="D75" s="150"/>
      <c r="E75" s="151"/>
      <c r="F75" s="151"/>
      <c r="G75" s="151"/>
      <c r="H75" s="151"/>
      <c r="I75" s="151"/>
    </row>
    <row r="76" spans="1:11" x14ac:dyDescent="0.3">
      <c r="A76" s="150"/>
      <c r="B76" s="150"/>
      <c r="C76" s="150"/>
      <c r="D76" s="150"/>
      <c r="E76" s="151"/>
      <c r="F76" s="151"/>
      <c r="G76" s="151"/>
      <c r="H76" s="151"/>
      <c r="I76" s="151"/>
    </row>
    <row r="77" spans="1:11" x14ac:dyDescent="0.3">
      <c r="A77" s="150"/>
      <c r="B77" s="150"/>
      <c r="C77" s="150"/>
      <c r="D77" s="150"/>
      <c r="E77" s="151"/>
      <c r="F77" s="151"/>
      <c r="G77" s="151"/>
      <c r="H77" s="151"/>
      <c r="I77" s="151"/>
    </row>
    <row r="78" spans="1:11" x14ac:dyDescent="0.3">
      <c r="A78" s="150"/>
      <c r="B78" s="150"/>
      <c r="C78" s="150"/>
      <c r="D78" s="150"/>
      <c r="E78" s="151"/>
      <c r="F78" s="151"/>
      <c r="G78" s="151"/>
      <c r="H78" s="151"/>
      <c r="I78" s="151"/>
    </row>
    <row r="79" spans="1:11" x14ac:dyDescent="0.3">
      <c r="A79" s="150"/>
      <c r="B79" s="150"/>
      <c r="C79" s="150"/>
      <c r="D79" s="150"/>
      <c r="E79" s="151"/>
      <c r="F79" s="151"/>
      <c r="G79" s="151"/>
      <c r="H79" s="151"/>
      <c r="I79" s="151"/>
    </row>
    <row r="80" spans="1:11" x14ac:dyDescent="0.3">
      <c r="A80" s="150"/>
      <c r="B80" s="150"/>
      <c r="C80" s="150"/>
      <c r="D80" s="150"/>
      <c r="E80" s="151"/>
      <c r="F80" s="151"/>
      <c r="G80" s="151"/>
      <c r="H80" s="151"/>
      <c r="I80" s="151"/>
    </row>
  </sheetData>
  <mergeCells count="26">
    <mergeCell ref="K1:N1"/>
    <mergeCell ref="L36:M36"/>
    <mergeCell ref="D40:H40"/>
    <mergeCell ref="I40:K40"/>
    <mergeCell ref="L40:M40"/>
    <mergeCell ref="A1:I1"/>
    <mergeCell ref="A4:F4"/>
    <mergeCell ref="A36:C36"/>
    <mergeCell ref="H36:I36"/>
    <mergeCell ref="A2:I2"/>
    <mergeCell ref="E38:G38"/>
    <mergeCell ref="H38:I38"/>
    <mergeCell ref="A43:I43"/>
    <mergeCell ref="A44:I44"/>
    <mergeCell ref="A46:D47"/>
    <mergeCell ref="E46:I47"/>
    <mergeCell ref="K46:K47"/>
    <mergeCell ref="A66:D80"/>
    <mergeCell ref="E66:I80"/>
    <mergeCell ref="K66:K67"/>
    <mergeCell ref="A48:D62"/>
    <mergeCell ref="E48:I62"/>
    <mergeCell ref="K48:K49"/>
    <mergeCell ref="A64:D65"/>
    <mergeCell ref="E64:I65"/>
    <mergeCell ref="K64:K65"/>
  </mergeCells>
  <conditionalFormatting sqref="H36">
    <cfRule type="expression" dxfId="69" priority="29">
      <formula>$H$36=$G$4</formula>
    </cfRule>
    <cfRule type="expression" dxfId="68" priority="30">
      <formula>$H$36&lt;$G$4</formula>
    </cfRule>
  </conditionalFormatting>
  <conditionalFormatting sqref="H36:I36">
    <cfRule type="expression" dxfId="67" priority="28">
      <formula>$G$36&gt;$G$4</formula>
    </cfRule>
  </conditionalFormatting>
  <conditionalFormatting sqref="I40:K40">
    <cfRule type="expression" dxfId="66" priority="26">
      <formula>$I$40&lt;0</formula>
    </cfRule>
    <cfRule type="expression" dxfId="65" priority="27">
      <formula>$I$33&lt;$G$4</formula>
    </cfRule>
  </conditionalFormatting>
  <conditionalFormatting sqref="G5:G34">
    <cfRule type="expression" dxfId="64" priority="19">
      <formula>$G4&lt;0</formula>
    </cfRule>
  </conditionalFormatting>
  <conditionalFormatting sqref="A5:I34">
    <cfRule type="expression" dxfId="63" priority="14">
      <formula>MONTH($B6)=MONTH($B5)</formula>
    </cfRule>
  </conditionalFormatting>
  <conditionalFormatting sqref="E38:G38">
    <cfRule type="expression" dxfId="62" priority="13">
      <formula>$E$38&gt;0</formula>
    </cfRule>
  </conditionalFormatting>
  <conditionalFormatting sqref="H38:I38">
    <cfRule type="expression" dxfId="61" priority="12">
      <formula>$H$38&gt;0</formula>
    </cfRule>
  </conditionalFormatting>
  <conditionalFormatting sqref="E38:I38">
    <cfRule type="expression" dxfId="60" priority="11">
      <formula>$E$38=""</formula>
    </cfRule>
  </conditionalFormatting>
  <conditionalFormatting sqref="D40:M40">
    <cfRule type="expression" dxfId="59" priority="10">
      <formula>$L$36=0</formula>
    </cfRule>
  </conditionalFormatting>
  <conditionalFormatting sqref="K36:M36">
    <cfRule type="expression" dxfId="58" priority="8">
      <formula>$L$36&gt;0</formula>
    </cfRule>
    <cfRule type="expression" dxfId="57" priority="9">
      <formula>$L$36=0</formula>
    </cfRule>
  </conditionalFormatting>
  <conditionalFormatting sqref="K4:N35">
    <cfRule type="expression" dxfId="56" priority="7">
      <formula>$M4="NON"</formula>
    </cfRule>
    <cfRule type="expression" dxfId="55" priority="24">
      <formula>$N4="OUI"</formula>
    </cfRule>
  </conditionalFormatting>
  <conditionalFormatting sqref="O4:O35">
    <cfRule type="expression" dxfId="54" priority="6">
      <formula>$N4="OUI"</formula>
    </cfRule>
  </conditionalFormatting>
  <conditionalFormatting sqref="A43:I43">
    <cfRule type="expression" dxfId="53" priority="5">
      <formula>$K$48="OUI"</formula>
    </cfRule>
  </conditionalFormatting>
  <conditionalFormatting sqref="A44:I44">
    <cfRule type="expression" dxfId="52" priority="4">
      <formula>$K$66="OUI"</formula>
    </cfRule>
  </conditionalFormatting>
  <conditionalFormatting sqref="A35">
    <cfRule type="expression" dxfId="51" priority="3">
      <formula>MONTH($B36)=MONTH($B35)</formula>
    </cfRule>
  </conditionalFormatting>
  <conditionalFormatting sqref="A35:I35">
    <cfRule type="expression" dxfId="50" priority="1">
      <formula>$A$35=""</formula>
    </cfRule>
    <cfRule type="expression" dxfId="49" priority="2">
      <formula>$A$35&gt;0</formula>
    </cfRule>
  </conditionalFormatting>
  <dataValidations count="3">
    <dataValidation type="list" allowBlank="1" showInputMessage="1" showErrorMessage="1" sqref="M4:M35" xr:uid="{00000000-0002-0000-0A00-000000000000}">
      <formula1>$S$5:$S$7</formula1>
    </dataValidation>
    <dataValidation type="list" allowBlank="1" showInputMessage="1" showErrorMessage="1" sqref="O4:O35" xr:uid="{00000000-0002-0000-0A00-000001000000}">
      <formula1>$S$8:$S$9</formula1>
    </dataValidation>
    <dataValidation type="list" allowBlank="1" showInputMessage="1" showErrorMessage="1" sqref="K48:K49 K66:K67" xr:uid="{00000000-0002-0000-0A00-000002000000}">
      <formula1>$S$46:$S$47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/>
  <dimension ref="A1:S67"/>
  <sheetViews>
    <sheetView topLeftCell="A31" workbookViewId="0">
      <selection activeCell="H9" sqref="H9:H13"/>
    </sheetView>
  </sheetViews>
  <sheetFormatPr baseColWidth="10" defaultColWidth="11.44140625" defaultRowHeight="14.4" x14ac:dyDescent="0.3"/>
  <cols>
    <col min="1" max="1" width="16.554687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.6640625" style="1" customWidth="1"/>
    <col min="8" max="8" width="11.44140625" style="1" customWidth="1"/>
    <col min="9" max="9" width="22.5546875" style="1" customWidth="1"/>
    <col min="10" max="10" width="2.6640625" style="1" customWidth="1"/>
    <col min="11" max="11" width="22" style="1" customWidth="1"/>
    <col min="12" max="12" width="10.88671875" style="1" customWidth="1"/>
    <col min="13" max="14" width="10.109375" style="1" customWidth="1"/>
    <col min="15" max="15" width="1.88671875" style="1" customWidth="1"/>
    <col min="16" max="18" width="11.44140625" style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30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4" t="s">
        <v>58</v>
      </c>
      <c r="N3" s="106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+[1]BUDGET!TAR_BUDGET_HONORAIRES</f>
        <v>3960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 t="shared" ref="A5:A16" si="0"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1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2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si="0"/>
        <v/>
      </c>
      <c r="B6" s="76"/>
      <c r="C6" s="77"/>
      <c r="D6" s="78"/>
      <c r="E6" s="80"/>
      <c r="F6" s="79" t="s">
        <v>0</v>
      </c>
      <c r="G6" s="80" t="str">
        <f t="shared" si="1"/>
        <v/>
      </c>
      <c r="H6" s="100"/>
      <c r="I6" s="81"/>
      <c r="J6" s="110"/>
      <c r="K6" s="50"/>
      <c r="L6" s="56"/>
      <c r="M6" s="52"/>
      <c r="N6" s="54" t="str">
        <f t="shared" si="2"/>
        <v/>
      </c>
      <c r="O6" s="7"/>
      <c r="S6" s="1" t="s">
        <v>61</v>
      </c>
    </row>
    <row r="7" spans="1:19" ht="15.6" thickTop="1" thickBot="1" x14ac:dyDescent="0.35">
      <c r="A7" s="75" t="str">
        <f t="shared" si="0"/>
        <v/>
      </c>
      <c r="B7" s="76"/>
      <c r="C7" s="77"/>
      <c r="D7" s="78"/>
      <c r="E7" s="80"/>
      <c r="F7" s="79" t="s">
        <v>0</v>
      </c>
      <c r="G7" s="80" t="str">
        <f t="shared" si="1"/>
        <v/>
      </c>
      <c r="H7" s="100"/>
      <c r="I7" s="81"/>
      <c r="J7" s="110"/>
      <c r="K7" s="50"/>
      <c r="L7" s="56"/>
      <c r="M7" s="52"/>
      <c r="N7" s="54" t="str">
        <f t="shared" si="2"/>
        <v/>
      </c>
      <c r="O7" s="7"/>
    </row>
    <row r="8" spans="1:19" ht="15.6" thickTop="1" thickBot="1" x14ac:dyDescent="0.35">
      <c r="A8" s="75" t="str">
        <f t="shared" si="0"/>
        <v/>
      </c>
      <c r="B8" s="76"/>
      <c r="C8" s="77"/>
      <c r="D8" s="78"/>
      <c r="E8" s="80"/>
      <c r="F8" s="79"/>
      <c r="G8" s="80" t="str">
        <f t="shared" si="1"/>
        <v/>
      </c>
      <c r="H8" s="100"/>
      <c r="I8" s="81"/>
      <c r="J8" s="110"/>
      <c r="K8" s="50"/>
      <c r="L8" s="56"/>
      <c r="M8" s="52"/>
      <c r="N8" s="54" t="str">
        <f t="shared" si="2"/>
        <v/>
      </c>
      <c r="O8" s="7"/>
      <c r="S8" s="1" t="s">
        <v>38</v>
      </c>
    </row>
    <row r="9" spans="1:19" ht="15.6" thickTop="1" thickBot="1" x14ac:dyDescent="0.35">
      <c r="A9" s="75" t="str">
        <f t="shared" si="0"/>
        <v/>
      </c>
      <c r="B9" s="76"/>
      <c r="C9" s="77"/>
      <c r="D9" s="78"/>
      <c r="E9" s="80"/>
      <c r="F9" s="79"/>
      <c r="G9" s="80" t="str">
        <f t="shared" si="1"/>
        <v/>
      </c>
      <c r="H9" s="100"/>
      <c r="I9" s="81"/>
      <c r="J9" s="110"/>
      <c r="K9" s="50"/>
      <c r="L9" s="56"/>
      <c r="M9" s="52"/>
      <c r="N9" s="54" t="str">
        <f t="shared" si="2"/>
        <v/>
      </c>
      <c r="O9" s="7"/>
    </row>
    <row r="10" spans="1:19" ht="15.6" thickTop="1" thickBot="1" x14ac:dyDescent="0.35">
      <c r="A10" s="75" t="str">
        <f t="shared" si="0"/>
        <v/>
      </c>
      <c r="B10" s="76"/>
      <c r="C10" s="77"/>
      <c r="D10" s="78"/>
      <c r="E10" s="80"/>
      <c r="F10" s="79"/>
      <c r="G10" s="80" t="str">
        <f t="shared" si="1"/>
        <v/>
      </c>
      <c r="H10" s="100"/>
      <c r="I10" s="81"/>
      <c r="J10" s="110"/>
      <c r="K10" s="50"/>
      <c r="L10" s="56"/>
      <c r="M10" s="52"/>
      <c r="N10" s="54" t="str">
        <f t="shared" si="2"/>
        <v/>
      </c>
      <c r="O10" s="7"/>
    </row>
    <row r="11" spans="1:19" ht="15.6" thickTop="1" thickBot="1" x14ac:dyDescent="0.35">
      <c r="A11" s="75" t="str">
        <f t="shared" si="0"/>
        <v/>
      </c>
      <c r="B11" s="76"/>
      <c r="C11" s="77"/>
      <c r="D11" s="78"/>
      <c r="E11" s="80"/>
      <c r="F11" s="79"/>
      <c r="G11" s="80" t="str">
        <f t="shared" si="1"/>
        <v/>
      </c>
      <c r="H11" s="100"/>
      <c r="I11" s="81"/>
      <c r="J11" s="110"/>
      <c r="K11" s="50"/>
      <c r="L11" s="56"/>
      <c r="M11" s="52"/>
      <c r="N11" s="54" t="str">
        <f t="shared" si="2"/>
        <v/>
      </c>
      <c r="O11" s="7"/>
    </row>
    <row r="12" spans="1:19" ht="15.6" thickTop="1" thickBot="1" x14ac:dyDescent="0.35">
      <c r="A12" s="75" t="str">
        <f t="shared" si="0"/>
        <v/>
      </c>
      <c r="B12" s="76"/>
      <c r="C12" s="77"/>
      <c r="D12" s="78"/>
      <c r="E12" s="80"/>
      <c r="F12" s="79"/>
      <c r="G12" s="80" t="str">
        <f t="shared" si="1"/>
        <v/>
      </c>
      <c r="H12" s="100"/>
      <c r="I12" s="81"/>
      <c r="J12" s="110"/>
      <c r="K12" s="50"/>
      <c r="L12" s="56"/>
      <c r="M12" s="52"/>
      <c r="N12" s="54" t="str">
        <f t="shared" si="2"/>
        <v/>
      </c>
      <c r="O12" s="7"/>
    </row>
    <row r="13" spans="1:19" ht="15.6" thickTop="1" thickBot="1" x14ac:dyDescent="0.35">
      <c r="A13" s="75" t="str">
        <f t="shared" si="0"/>
        <v/>
      </c>
      <c r="B13" s="76"/>
      <c r="C13" s="77"/>
      <c r="D13" s="78"/>
      <c r="E13" s="80"/>
      <c r="F13" s="79"/>
      <c r="G13" s="80" t="str">
        <f t="shared" si="1"/>
        <v/>
      </c>
      <c r="H13" s="100"/>
      <c r="I13" s="81"/>
      <c r="J13" s="110"/>
      <c r="K13" s="50"/>
      <c r="L13" s="56"/>
      <c r="M13" s="52"/>
      <c r="N13" s="54" t="str">
        <f t="shared" si="2"/>
        <v/>
      </c>
      <c r="O13" s="7"/>
    </row>
    <row r="14" spans="1:19" ht="15.6" thickTop="1" thickBot="1" x14ac:dyDescent="0.35">
      <c r="A14" s="75" t="str">
        <f t="shared" si="0"/>
        <v/>
      </c>
      <c r="B14" s="76"/>
      <c r="C14" s="77"/>
      <c r="D14" s="78"/>
      <c r="E14" s="80"/>
      <c r="F14" s="79"/>
      <c r="G14" s="80" t="str">
        <f t="shared" si="1"/>
        <v/>
      </c>
      <c r="H14" s="100"/>
      <c r="I14" s="81"/>
      <c r="J14" s="110"/>
      <c r="K14" s="50"/>
      <c r="L14" s="56"/>
      <c r="M14" s="52"/>
      <c r="N14" s="54" t="str">
        <f t="shared" si="2"/>
        <v/>
      </c>
      <c r="O14" s="7"/>
    </row>
    <row r="15" spans="1:19" ht="15.6" thickTop="1" thickBot="1" x14ac:dyDescent="0.35">
      <c r="A15" s="75" t="str">
        <f t="shared" si="0"/>
        <v/>
      </c>
      <c r="B15" s="76"/>
      <c r="C15" s="77"/>
      <c r="D15" s="78"/>
      <c r="E15" s="80"/>
      <c r="F15" s="79"/>
      <c r="G15" s="80" t="str">
        <f t="shared" si="1"/>
        <v/>
      </c>
      <c r="H15" s="100"/>
      <c r="I15" s="81"/>
      <c r="J15" s="110"/>
      <c r="K15" s="50"/>
      <c r="L15" s="56"/>
      <c r="M15" s="52"/>
      <c r="N15" s="54" t="str">
        <f t="shared" si="2"/>
        <v/>
      </c>
      <c r="O15" s="7"/>
    </row>
    <row r="16" spans="1:19" ht="15.6" thickTop="1" thickBot="1" x14ac:dyDescent="0.35">
      <c r="A16" s="75" t="str">
        <f t="shared" si="0"/>
        <v/>
      </c>
      <c r="B16" s="76"/>
      <c r="C16" s="77"/>
      <c r="D16" s="78"/>
      <c r="E16" s="80"/>
      <c r="F16" s="79"/>
      <c r="G16" s="80" t="str">
        <f t="shared" si="1"/>
        <v/>
      </c>
      <c r="H16" s="100"/>
      <c r="I16" s="81"/>
      <c r="J16" s="110"/>
      <c r="K16" s="50"/>
      <c r="L16" s="56"/>
      <c r="M16" s="52"/>
      <c r="N16" s="54" t="str">
        <f t="shared" si="2"/>
        <v/>
      </c>
      <c r="O16" s="7"/>
    </row>
    <row r="17" spans="1:19" ht="15.6" thickTop="1" thickBot="1" x14ac:dyDescent="0.35">
      <c r="A17" s="75" t="str">
        <f>IF(C17="CAT","FACTURE CAISSE","")</f>
        <v/>
      </c>
      <c r="B17" s="76"/>
      <c r="C17" s="77"/>
      <c r="D17" s="78"/>
      <c r="E17" s="80"/>
      <c r="F17" s="79"/>
      <c r="G17" s="80" t="str">
        <f t="shared" si="1"/>
        <v/>
      </c>
      <c r="H17" s="100"/>
      <c r="I17" s="81"/>
      <c r="J17" s="110"/>
      <c r="K17" s="50"/>
      <c r="L17" s="56"/>
      <c r="M17" s="52"/>
      <c r="N17" s="54" t="str">
        <f t="shared" si="2"/>
        <v/>
      </c>
      <c r="O17" s="7"/>
    </row>
    <row r="18" spans="1:19" ht="15.6" thickTop="1" thickBot="1" x14ac:dyDescent="0.35">
      <c r="A18" s="75" t="str">
        <f t="shared" ref="A18:A21" si="3">IF(C18="CAT","FACTURE CAISSE","")</f>
        <v/>
      </c>
      <c r="B18" s="76"/>
      <c r="C18" s="77"/>
      <c r="D18" s="78"/>
      <c r="E18" s="80"/>
      <c r="F18" s="79"/>
      <c r="G18" s="80" t="str">
        <f t="shared" si="1"/>
        <v/>
      </c>
      <c r="H18" s="100"/>
      <c r="I18" s="81"/>
      <c r="J18" s="110"/>
      <c r="K18" s="50"/>
      <c r="L18" s="56"/>
      <c r="M18" s="52"/>
      <c r="N18" s="54" t="str">
        <f t="shared" si="2"/>
        <v/>
      </c>
      <c r="O18" s="7"/>
    </row>
    <row r="19" spans="1:19" ht="15.6" thickTop="1" thickBot="1" x14ac:dyDescent="0.35">
      <c r="A19" s="75" t="str">
        <f t="shared" si="3"/>
        <v/>
      </c>
      <c r="B19" s="76"/>
      <c r="C19" s="77"/>
      <c r="D19" s="78"/>
      <c r="E19" s="80"/>
      <c r="F19" s="79"/>
      <c r="G19" s="80" t="str">
        <f t="shared" si="1"/>
        <v/>
      </c>
      <c r="H19" s="100"/>
      <c r="I19" s="81"/>
      <c r="J19" s="110"/>
      <c r="K19" s="50"/>
      <c r="L19" s="56"/>
      <c r="M19" s="52"/>
      <c r="N19" s="54" t="str">
        <f t="shared" si="2"/>
        <v/>
      </c>
      <c r="O19" s="7"/>
    </row>
    <row r="20" spans="1:19" ht="15.6" thickTop="1" thickBot="1" x14ac:dyDescent="0.35">
      <c r="A20" s="75" t="str">
        <f t="shared" si="3"/>
        <v/>
      </c>
      <c r="B20" s="76"/>
      <c r="C20" s="77"/>
      <c r="D20" s="78"/>
      <c r="E20" s="80"/>
      <c r="F20" s="79"/>
      <c r="G20" s="80" t="str">
        <f t="shared" si="1"/>
        <v/>
      </c>
      <c r="H20" s="100"/>
      <c r="I20" s="81"/>
      <c r="J20" s="110"/>
      <c r="K20" s="50"/>
      <c r="L20" s="56"/>
      <c r="M20" s="52"/>
      <c r="N20" s="54" t="str">
        <f t="shared" si="2"/>
        <v/>
      </c>
      <c r="O20" s="7"/>
    </row>
    <row r="21" spans="1:19" ht="15.6" thickTop="1" thickBot="1" x14ac:dyDescent="0.35">
      <c r="A21" s="75" t="str">
        <f t="shared" si="3"/>
        <v/>
      </c>
      <c r="B21" s="76"/>
      <c r="C21" s="77"/>
      <c r="D21" s="78"/>
      <c r="E21" s="80"/>
      <c r="F21" s="79"/>
      <c r="G21" s="80" t="str">
        <f t="shared" si="1"/>
        <v/>
      </c>
      <c r="H21" s="100"/>
      <c r="I21" s="81"/>
      <c r="J21" s="110"/>
      <c r="K21" s="50"/>
      <c r="L21" s="56"/>
      <c r="M21" s="52"/>
      <c r="N21" s="54" t="str">
        <f t="shared" si="2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2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3960</v>
      </c>
      <c r="I23" s="179"/>
      <c r="J23" s="115"/>
      <c r="K23" s="86" t="s">
        <v>59</v>
      </c>
      <c r="L23" s="169">
        <f>+SUMIFS(L4:L22,N4:N22,"NON")</f>
        <v>0</v>
      </c>
      <c r="M23" s="170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">
      <c r="A25" s="7"/>
      <c r="B25" s="7"/>
      <c r="C25" s="7"/>
      <c r="D25" s="7"/>
      <c r="E25" s="157" t="str">
        <f>IF(G23&gt;G4,"DEPASSEMENT DE","")</f>
        <v/>
      </c>
      <c r="F25" s="157"/>
      <c r="G25" s="157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3960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9" x14ac:dyDescent="0.3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7"/>
    </row>
    <row r="30" spans="1:19" ht="18" x14ac:dyDescent="0.3">
      <c r="A30" s="157" t="str">
        <f>IF(E35&gt;0,"VOUS AVEZ UN MESSAGE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7"/>
      <c r="M30" s="7"/>
      <c r="N30" s="7"/>
      <c r="O30" s="7"/>
    </row>
    <row r="31" spans="1:19" ht="18" x14ac:dyDescent="0.3">
      <c r="A31" s="157" t="str">
        <f>IF(E53&gt;0,"VOUS AVEZ UNE REPONSE CI-DESSOUS, CLIQUEZ EN DESSOUS DE 'VU PAR LA CRECHE' QUAND VOUS L'AVEZ LU","")</f>
        <v/>
      </c>
      <c r="B31" s="157"/>
      <c r="C31" s="157"/>
      <c r="D31" s="157"/>
      <c r="E31" s="157"/>
      <c r="F31" s="157"/>
      <c r="G31" s="157"/>
      <c r="H31" s="157"/>
      <c r="I31" s="157"/>
      <c r="J31" s="7"/>
      <c r="K31" s="7"/>
      <c r="L31" s="7"/>
      <c r="M31" s="7"/>
      <c r="N31" s="7"/>
      <c r="O31" s="7"/>
    </row>
    <row r="32" spans="1:1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S32" s="1" t="s">
        <v>60</v>
      </c>
    </row>
    <row r="33" spans="1:11" ht="15" customHeight="1" x14ac:dyDescent="0.3">
      <c r="A33" s="154" t="s">
        <v>70</v>
      </c>
      <c r="B33" s="154"/>
      <c r="C33" s="154"/>
      <c r="D33" s="154"/>
      <c r="E33" s="154" t="s">
        <v>71</v>
      </c>
      <c r="F33" s="154"/>
      <c r="G33" s="154"/>
      <c r="H33" s="154"/>
      <c r="I33" s="154"/>
      <c r="K33" s="155" t="s">
        <v>74</v>
      </c>
    </row>
    <row r="34" spans="1:11" ht="15" customHeight="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K34" s="156"/>
    </row>
    <row r="35" spans="1:11" ht="15" customHeight="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2"/>
    </row>
    <row r="36" spans="1:11" ht="15" customHeight="1" x14ac:dyDescent="0.3">
      <c r="A36" s="150"/>
      <c r="B36" s="150"/>
      <c r="C36" s="150"/>
      <c r="D36" s="150"/>
      <c r="E36" s="151"/>
      <c r="F36" s="151"/>
      <c r="G36" s="151"/>
      <c r="H36" s="151"/>
      <c r="I36" s="151"/>
      <c r="K36" s="153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50"/>
      <c r="B49" s="150"/>
      <c r="C49" s="150"/>
      <c r="D49" s="150"/>
      <c r="E49" s="151"/>
      <c r="F49" s="151"/>
      <c r="G49" s="151"/>
      <c r="H49" s="151"/>
      <c r="I49" s="151"/>
    </row>
    <row r="50" spans="1:11" x14ac:dyDescent="0.3">
      <c r="A50" s="116"/>
      <c r="B50" s="116"/>
      <c r="C50" s="116"/>
      <c r="D50" s="116"/>
      <c r="E50" s="116"/>
      <c r="F50" s="116"/>
      <c r="G50" s="116"/>
      <c r="H50" s="116"/>
      <c r="I50" s="116"/>
    </row>
    <row r="51" spans="1:11" ht="15" customHeight="1" x14ac:dyDescent="0.3">
      <c r="A51" s="154" t="s">
        <v>72</v>
      </c>
      <c r="B51" s="154"/>
      <c r="C51" s="154"/>
      <c r="D51" s="154"/>
      <c r="E51" s="154" t="s">
        <v>73</v>
      </c>
      <c r="F51" s="154"/>
      <c r="G51" s="154"/>
      <c r="H51" s="154"/>
      <c r="I51" s="154"/>
      <c r="K51" s="155" t="s">
        <v>74</v>
      </c>
    </row>
    <row r="52" spans="1:11" ht="15" customHeight="1" x14ac:dyDescent="0.3">
      <c r="A52" s="154"/>
      <c r="B52" s="154"/>
      <c r="C52" s="154"/>
      <c r="D52" s="154"/>
      <c r="E52" s="154"/>
      <c r="F52" s="154"/>
      <c r="G52" s="154"/>
      <c r="H52" s="154"/>
      <c r="I52" s="154"/>
      <c r="K52" s="156"/>
    </row>
    <row r="53" spans="1:11" ht="15" customHeight="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2"/>
    </row>
    <row r="54" spans="1:11" ht="15" customHeight="1" x14ac:dyDescent="0.3">
      <c r="A54" s="150"/>
      <c r="B54" s="150"/>
      <c r="C54" s="150"/>
      <c r="D54" s="150"/>
      <c r="E54" s="151"/>
      <c r="F54" s="151"/>
      <c r="G54" s="151"/>
      <c r="H54" s="151"/>
      <c r="I54" s="151"/>
      <c r="K54" s="153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  <row r="67" spans="1:9" x14ac:dyDescent="0.3">
      <c r="A67" s="150"/>
      <c r="B67" s="150"/>
      <c r="C67" s="150"/>
      <c r="D67" s="150"/>
      <c r="E67" s="151"/>
      <c r="F67" s="151"/>
      <c r="G67" s="151"/>
      <c r="H67" s="151"/>
      <c r="I67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K53:K54"/>
    <mergeCell ref="A30:I30"/>
    <mergeCell ref="A31:I31"/>
    <mergeCell ref="A33:D34"/>
    <mergeCell ref="E33:I34"/>
    <mergeCell ref="K33:K34"/>
    <mergeCell ref="A35:D49"/>
    <mergeCell ref="E35:I49"/>
    <mergeCell ref="K35:K36"/>
    <mergeCell ref="A51:D52"/>
    <mergeCell ref="E51:I52"/>
    <mergeCell ref="K51:K52"/>
    <mergeCell ref="A53:D67"/>
    <mergeCell ref="E53:I67"/>
  </mergeCells>
  <conditionalFormatting sqref="H23">
    <cfRule type="expression" dxfId="48" priority="27">
      <formula>$H$23=$G$4</formula>
    </cfRule>
    <cfRule type="expression" dxfId="47" priority="28">
      <formula>$H$23&lt;$G$4</formula>
    </cfRule>
  </conditionalFormatting>
  <conditionalFormatting sqref="H23:I23">
    <cfRule type="expression" dxfId="46" priority="26">
      <formula>$G$23&gt;$G$4</formula>
    </cfRule>
  </conditionalFormatting>
  <conditionalFormatting sqref="I27:K27">
    <cfRule type="expression" dxfId="45" priority="24">
      <formula>$I$27&lt;0</formula>
    </cfRule>
    <cfRule type="expression" dxfId="44" priority="25">
      <formula>$I$32&lt;$G$4</formula>
    </cfRule>
  </conditionalFormatting>
  <conditionalFormatting sqref="K4:N22">
    <cfRule type="expression" dxfId="43" priority="9">
      <formula>$M4="NON"</formula>
    </cfRule>
    <cfRule type="expression" dxfId="42" priority="23">
      <formula>$N4="OUI"</formula>
    </cfRule>
  </conditionalFormatting>
  <conditionalFormatting sqref="G5:G21">
    <cfRule type="expression" dxfId="41" priority="18">
      <formula>$G4&lt;0</formula>
    </cfRule>
  </conditionalFormatting>
  <conditionalFormatting sqref="A5:I21">
    <cfRule type="expression" dxfId="40" priority="16">
      <formula>MONTH($B6)=MONTH($B5)</formula>
    </cfRule>
  </conditionalFormatting>
  <conditionalFormatting sqref="E25:G25">
    <cfRule type="expression" dxfId="39" priority="15">
      <formula>$E$25&gt;0</formula>
    </cfRule>
  </conditionalFormatting>
  <conditionalFormatting sqref="H25:I25">
    <cfRule type="expression" dxfId="38" priority="14">
      <formula>$H$25&gt;0</formula>
    </cfRule>
  </conditionalFormatting>
  <conditionalFormatting sqref="E25:I25">
    <cfRule type="expression" dxfId="37" priority="13">
      <formula>$E$25=""</formula>
    </cfRule>
  </conditionalFormatting>
  <conditionalFormatting sqref="D27:M27">
    <cfRule type="expression" dxfId="36" priority="12">
      <formula>$L$23=0</formula>
    </cfRule>
  </conditionalFormatting>
  <conditionalFormatting sqref="K23:M23">
    <cfRule type="expression" dxfId="35" priority="10">
      <formula>$L$23&gt;0</formula>
    </cfRule>
    <cfRule type="expression" dxfId="34" priority="11">
      <formula>$L$23=0</formula>
    </cfRule>
  </conditionalFormatting>
  <conditionalFormatting sqref="O4:O22">
    <cfRule type="expression" dxfId="33" priority="8">
      <formula>$N4="OUI"</formula>
    </cfRule>
  </conditionalFormatting>
  <conditionalFormatting sqref="A30:I30">
    <cfRule type="expression" dxfId="32" priority="5">
      <formula>$K$35="OUI"</formula>
    </cfRule>
  </conditionalFormatting>
  <conditionalFormatting sqref="A31:I31">
    <cfRule type="expression" dxfId="31" priority="4">
      <formula>$K$53="OUI"</formula>
    </cfRule>
  </conditionalFormatting>
  <conditionalFormatting sqref="A22">
    <cfRule type="expression" dxfId="30" priority="3">
      <formula>MONTH($B23)=MONTH($B22)</formula>
    </cfRule>
  </conditionalFormatting>
  <conditionalFormatting sqref="A22:I22">
    <cfRule type="expression" dxfId="29" priority="1">
      <formula>$A$22=""</formula>
    </cfRule>
    <cfRule type="expression" dxfId="28" priority="2">
      <formula>$A$22&gt;0</formula>
    </cfRule>
  </conditionalFormatting>
  <dataValidations count="3">
    <dataValidation type="list" allowBlank="1" showInputMessage="1" showErrorMessage="1" sqref="M4:M22" xr:uid="{00000000-0002-0000-0B00-000000000000}">
      <formula1>$S$5:$S$7</formula1>
    </dataValidation>
    <dataValidation type="list" allowBlank="1" showInputMessage="1" showErrorMessage="1" sqref="O4:O22" xr:uid="{00000000-0002-0000-0B00-000001000000}">
      <formula1>$S$8:$S$9</formula1>
    </dataValidation>
    <dataValidation type="list" allowBlank="1" showInputMessage="1" showErrorMessage="1" sqref="K53:K54 K35:K36" xr:uid="{00000000-0002-0000-0B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A1:S66"/>
  <sheetViews>
    <sheetView topLeftCell="A34" workbookViewId="0">
      <selection activeCell="E5" sqref="E5:E20"/>
    </sheetView>
  </sheetViews>
  <sheetFormatPr baseColWidth="10" defaultColWidth="11.44140625" defaultRowHeight="14.4" x14ac:dyDescent="0.3"/>
  <cols>
    <col min="1" max="1" width="16.5546875" style="1" customWidth="1"/>
    <col min="2" max="2" width="11.44140625" style="1"/>
    <col min="3" max="3" width="9.33203125" style="1" customWidth="1"/>
    <col min="4" max="4" width="33.5546875" style="1" customWidth="1"/>
    <col min="5" max="6" width="11.44140625" style="1"/>
    <col min="7" max="7" width="12" style="1" customWidth="1"/>
    <col min="8" max="8" width="11.44140625" style="1" customWidth="1"/>
    <col min="9" max="9" width="22.5546875" style="1" customWidth="1"/>
    <col min="10" max="10" width="2.6640625" style="1" customWidth="1"/>
    <col min="11" max="11" width="21.5546875" style="1" customWidth="1"/>
    <col min="12" max="12" width="11.44140625" style="1"/>
    <col min="13" max="14" width="10.109375" style="1" customWidth="1"/>
    <col min="15" max="15" width="1.88671875" style="1" customWidth="1"/>
    <col min="16" max="17" width="11.44140625" style="1"/>
    <col min="18" max="18" width="11.44140625" style="1" customWidth="1"/>
    <col min="19" max="19" width="11.44140625" style="1" hidden="1" customWidth="1"/>
    <col min="20" max="16384" width="11.44140625" style="1"/>
  </cols>
  <sheetData>
    <row r="1" spans="1:19" ht="18" x14ac:dyDescent="0.3">
      <c r="A1" s="158" t="s">
        <v>29</v>
      </c>
      <c r="B1" s="158"/>
      <c r="C1" s="158"/>
      <c r="D1" s="158"/>
      <c r="E1" s="158"/>
      <c r="F1" s="158"/>
      <c r="G1" s="158"/>
      <c r="H1" s="158"/>
      <c r="I1" s="158"/>
      <c r="K1" s="158" t="s">
        <v>62</v>
      </c>
      <c r="L1" s="158"/>
      <c r="M1" s="158"/>
      <c r="N1" s="158"/>
    </row>
    <row r="2" spans="1:19" ht="18.600000000000001" thickBot="1" x14ac:dyDescent="0.35">
      <c r="A2" s="167" t="str">
        <f>IF(G23&gt;G4,"ATTENTION PLUS DE BUDGET","")</f>
        <v/>
      </c>
      <c r="B2" s="167"/>
      <c r="C2" s="167"/>
      <c r="D2" s="167"/>
      <c r="E2" s="167"/>
      <c r="F2" s="167"/>
      <c r="G2" s="167"/>
      <c r="H2" s="167"/>
      <c r="I2" s="167"/>
    </row>
    <row r="3" spans="1:19" ht="29.4" thickBot="1" x14ac:dyDescent="0.35">
      <c r="A3" s="3" t="s">
        <v>75</v>
      </c>
      <c r="B3" s="3" t="s">
        <v>76</v>
      </c>
      <c r="C3" s="3" t="s">
        <v>77</v>
      </c>
      <c r="D3" s="3" t="s">
        <v>78</v>
      </c>
      <c r="E3" s="4" t="s">
        <v>79</v>
      </c>
      <c r="F3" s="4" t="s">
        <v>80</v>
      </c>
      <c r="G3" s="4" t="s">
        <v>33</v>
      </c>
      <c r="H3" s="98" t="s">
        <v>81</v>
      </c>
      <c r="I3" s="105" t="s">
        <v>2</v>
      </c>
      <c r="J3" s="110"/>
      <c r="K3" s="3" t="s">
        <v>56</v>
      </c>
      <c r="L3" s="3" t="s">
        <v>57</v>
      </c>
      <c r="M3" s="85" t="s">
        <v>58</v>
      </c>
      <c r="N3" s="85" t="s">
        <v>63</v>
      </c>
      <c r="O3" s="104"/>
    </row>
    <row r="4" spans="1:19" ht="18" x14ac:dyDescent="0.3">
      <c r="A4" s="171" t="s">
        <v>3</v>
      </c>
      <c r="B4" s="172"/>
      <c r="C4" s="172"/>
      <c r="D4" s="172"/>
      <c r="E4" s="172"/>
      <c r="F4" s="173"/>
      <c r="G4" s="5">
        <f>+[1]BUDGET!TAR_BUDGET_MISSIONS</f>
        <v>400</v>
      </c>
      <c r="H4" s="99"/>
      <c r="I4" s="97"/>
      <c r="J4" s="110"/>
      <c r="K4" s="49"/>
      <c r="L4" s="55"/>
      <c r="M4" s="52"/>
      <c r="N4" s="53" t="str">
        <f>IF(AND(K4&gt;1,O4=""),"NON",IF(AND(K4&gt;1,O4="X"),"OUI",""))</f>
        <v/>
      </c>
      <c r="O4" s="7"/>
    </row>
    <row r="5" spans="1:19" ht="15" thickBot="1" x14ac:dyDescent="0.35">
      <c r="A5" s="75" t="str">
        <f>IF(C5="CAT","FACTURE CAISSE","")</f>
        <v/>
      </c>
      <c r="B5" s="76"/>
      <c r="C5" s="77"/>
      <c r="D5" s="78"/>
      <c r="E5" s="80"/>
      <c r="F5" s="79" t="s">
        <v>0</v>
      </c>
      <c r="G5" s="80" t="str">
        <f t="shared" ref="G5:G21" si="0">IF(AND(E5="",F5=""),"",IF(E5="",G4+F5,IF(F5="",G4-E5)))</f>
        <v/>
      </c>
      <c r="H5" s="100"/>
      <c r="I5" s="81"/>
      <c r="J5" s="110"/>
      <c r="K5" s="50"/>
      <c r="L5" s="56"/>
      <c r="M5" s="52"/>
      <c r="N5" s="54" t="str">
        <f t="shared" ref="N5:N22" si="1">IF(AND(K5&gt;1,O5=""),"NON",IF(AND(K5&gt;1,O5="X"),"OUI",""))</f>
        <v/>
      </c>
      <c r="O5" s="7"/>
      <c r="S5" s="1" t="s">
        <v>60</v>
      </c>
    </row>
    <row r="6" spans="1:19" ht="15.6" thickTop="1" thickBot="1" x14ac:dyDescent="0.35">
      <c r="A6" s="75" t="str">
        <f t="shared" ref="A6:A21" si="2">IF(C6="CAT","FACTURE CAISSE","")</f>
        <v/>
      </c>
      <c r="B6" s="76"/>
      <c r="C6" s="77"/>
      <c r="D6" s="78"/>
      <c r="E6" s="80"/>
      <c r="F6" s="79" t="s">
        <v>0</v>
      </c>
      <c r="G6" s="80" t="str">
        <f t="shared" si="0"/>
        <v/>
      </c>
      <c r="H6" s="100"/>
      <c r="I6" s="81"/>
      <c r="J6" s="110"/>
      <c r="K6" s="50"/>
      <c r="L6" s="56"/>
      <c r="M6" s="52"/>
      <c r="N6" s="54" t="str">
        <f t="shared" si="1"/>
        <v/>
      </c>
      <c r="O6" s="7"/>
      <c r="S6" s="1" t="s">
        <v>61</v>
      </c>
    </row>
    <row r="7" spans="1:19" ht="15.6" thickTop="1" thickBot="1" x14ac:dyDescent="0.35">
      <c r="A7" s="75" t="str">
        <f t="shared" si="2"/>
        <v/>
      </c>
      <c r="B7" s="76"/>
      <c r="C7" s="77"/>
      <c r="D7" s="78"/>
      <c r="E7" s="80"/>
      <c r="F7" s="79" t="s">
        <v>0</v>
      </c>
      <c r="G7" s="80" t="str">
        <f t="shared" si="0"/>
        <v/>
      </c>
      <c r="H7" s="100"/>
      <c r="I7" s="81"/>
      <c r="J7" s="110"/>
      <c r="K7" s="50"/>
      <c r="L7" s="56"/>
      <c r="M7" s="52"/>
      <c r="N7" s="54" t="str">
        <f t="shared" si="1"/>
        <v/>
      </c>
      <c r="O7" s="7"/>
    </row>
    <row r="8" spans="1:19" ht="15.6" thickTop="1" thickBot="1" x14ac:dyDescent="0.35">
      <c r="A8" s="75" t="str">
        <f t="shared" si="2"/>
        <v/>
      </c>
      <c r="B8" s="76"/>
      <c r="C8" s="77"/>
      <c r="D8" s="78"/>
      <c r="E8" s="80"/>
      <c r="F8" s="79"/>
      <c r="G8" s="80" t="str">
        <f t="shared" si="0"/>
        <v/>
      </c>
      <c r="H8" s="100"/>
      <c r="I8" s="81"/>
      <c r="J8" s="110"/>
      <c r="K8" s="50"/>
      <c r="L8" s="56"/>
      <c r="M8" s="52"/>
      <c r="N8" s="54" t="str">
        <f t="shared" si="1"/>
        <v/>
      </c>
      <c r="O8" s="7"/>
      <c r="S8" s="1" t="s">
        <v>38</v>
      </c>
    </row>
    <row r="9" spans="1:19" ht="15.6" thickTop="1" thickBot="1" x14ac:dyDescent="0.35">
      <c r="A9" s="75" t="str">
        <f t="shared" si="2"/>
        <v/>
      </c>
      <c r="B9" s="76"/>
      <c r="C9" s="77"/>
      <c r="D9" s="78"/>
      <c r="E9" s="80"/>
      <c r="F9" s="79"/>
      <c r="G9" s="80" t="str">
        <f t="shared" si="0"/>
        <v/>
      </c>
      <c r="H9" s="100"/>
      <c r="I9" s="81"/>
      <c r="J9" s="110"/>
      <c r="K9" s="50"/>
      <c r="L9" s="56"/>
      <c r="M9" s="52"/>
      <c r="N9" s="54" t="str">
        <f t="shared" si="1"/>
        <v/>
      </c>
      <c r="O9" s="7"/>
    </row>
    <row r="10" spans="1:19" ht="15.6" thickTop="1" thickBot="1" x14ac:dyDescent="0.35">
      <c r="A10" s="75" t="str">
        <f t="shared" si="2"/>
        <v/>
      </c>
      <c r="B10" s="76"/>
      <c r="C10" s="77"/>
      <c r="D10" s="78"/>
      <c r="E10" s="80"/>
      <c r="F10" s="79"/>
      <c r="G10" s="80" t="str">
        <f t="shared" si="0"/>
        <v/>
      </c>
      <c r="H10" s="100"/>
      <c r="I10" s="81"/>
      <c r="J10" s="110"/>
      <c r="K10" s="50"/>
      <c r="L10" s="56"/>
      <c r="M10" s="52"/>
      <c r="N10" s="54" t="str">
        <f t="shared" si="1"/>
        <v/>
      </c>
      <c r="O10" s="7"/>
    </row>
    <row r="11" spans="1:19" ht="15.6" thickTop="1" thickBot="1" x14ac:dyDescent="0.35">
      <c r="A11" s="75" t="str">
        <f t="shared" si="2"/>
        <v/>
      </c>
      <c r="B11" s="76"/>
      <c r="C11" s="77"/>
      <c r="D11" s="78"/>
      <c r="E11" s="80"/>
      <c r="F11" s="79"/>
      <c r="G11" s="80" t="str">
        <f t="shared" si="0"/>
        <v/>
      </c>
      <c r="H11" s="100"/>
      <c r="I11" s="81"/>
      <c r="J11" s="110"/>
      <c r="K11" s="50"/>
      <c r="L11" s="56"/>
      <c r="M11" s="52"/>
      <c r="N11" s="54" t="str">
        <f t="shared" si="1"/>
        <v/>
      </c>
      <c r="O11" s="7"/>
    </row>
    <row r="12" spans="1:19" ht="15.6" thickTop="1" thickBot="1" x14ac:dyDescent="0.35">
      <c r="A12" s="75" t="str">
        <f t="shared" si="2"/>
        <v/>
      </c>
      <c r="B12" s="76"/>
      <c r="C12" s="77"/>
      <c r="D12" s="78"/>
      <c r="E12" s="80"/>
      <c r="F12" s="79"/>
      <c r="G12" s="80" t="str">
        <f t="shared" si="0"/>
        <v/>
      </c>
      <c r="H12" s="100"/>
      <c r="I12" s="81"/>
      <c r="J12" s="110"/>
      <c r="K12" s="50"/>
      <c r="L12" s="56"/>
      <c r="M12" s="52"/>
      <c r="N12" s="54" t="str">
        <f t="shared" si="1"/>
        <v/>
      </c>
      <c r="O12" s="7"/>
    </row>
    <row r="13" spans="1:19" ht="15.6" thickTop="1" thickBot="1" x14ac:dyDescent="0.35">
      <c r="A13" s="75" t="str">
        <f t="shared" si="2"/>
        <v/>
      </c>
      <c r="B13" s="76"/>
      <c r="C13" s="77"/>
      <c r="D13" s="78"/>
      <c r="E13" s="80"/>
      <c r="F13" s="79"/>
      <c r="G13" s="80" t="str">
        <f t="shared" si="0"/>
        <v/>
      </c>
      <c r="H13" s="100"/>
      <c r="I13" s="81"/>
      <c r="J13" s="110"/>
      <c r="K13" s="50"/>
      <c r="L13" s="56"/>
      <c r="M13" s="52"/>
      <c r="N13" s="54" t="str">
        <f t="shared" si="1"/>
        <v/>
      </c>
      <c r="O13" s="7"/>
    </row>
    <row r="14" spans="1:19" ht="15.6" thickTop="1" thickBot="1" x14ac:dyDescent="0.35">
      <c r="A14" s="75" t="str">
        <f t="shared" si="2"/>
        <v/>
      </c>
      <c r="B14" s="76"/>
      <c r="C14" s="77"/>
      <c r="D14" s="78"/>
      <c r="E14" s="80"/>
      <c r="F14" s="79"/>
      <c r="G14" s="80" t="str">
        <f t="shared" si="0"/>
        <v/>
      </c>
      <c r="H14" s="100"/>
      <c r="I14" s="81"/>
      <c r="J14" s="110"/>
      <c r="K14" s="50"/>
      <c r="L14" s="56"/>
      <c r="M14" s="52"/>
      <c r="N14" s="54" t="str">
        <f t="shared" si="1"/>
        <v/>
      </c>
      <c r="O14" s="7"/>
    </row>
    <row r="15" spans="1:19" ht="15.6" thickTop="1" thickBot="1" x14ac:dyDescent="0.35">
      <c r="A15" s="75" t="str">
        <f t="shared" si="2"/>
        <v/>
      </c>
      <c r="B15" s="76"/>
      <c r="C15" s="77"/>
      <c r="D15" s="78"/>
      <c r="E15" s="80"/>
      <c r="F15" s="79"/>
      <c r="G15" s="80" t="str">
        <f t="shared" si="0"/>
        <v/>
      </c>
      <c r="H15" s="100"/>
      <c r="I15" s="81"/>
      <c r="J15" s="110"/>
      <c r="K15" s="50"/>
      <c r="L15" s="56"/>
      <c r="M15" s="52"/>
      <c r="N15" s="54" t="str">
        <f t="shared" si="1"/>
        <v/>
      </c>
      <c r="O15" s="7"/>
    </row>
    <row r="16" spans="1:19" ht="15.6" thickTop="1" thickBot="1" x14ac:dyDescent="0.35">
      <c r="A16" s="75" t="str">
        <f t="shared" si="2"/>
        <v/>
      </c>
      <c r="B16" s="76"/>
      <c r="C16" s="77"/>
      <c r="D16" s="78"/>
      <c r="E16" s="80"/>
      <c r="F16" s="79"/>
      <c r="G16" s="80" t="str">
        <f t="shared" si="0"/>
        <v/>
      </c>
      <c r="H16" s="100"/>
      <c r="I16" s="81"/>
      <c r="J16" s="110"/>
      <c r="K16" s="50"/>
      <c r="L16" s="56"/>
      <c r="M16" s="52"/>
      <c r="N16" s="54" t="str">
        <f t="shared" si="1"/>
        <v/>
      </c>
      <c r="O16" s="7"/>
    </row>
    <row r="17" spans="1:19" ht="15.6" thickTop="1" thickBot="1" x14ac:dyDescent="0.35">
      <c r="A17" s="75" t="str">
        <f t="shared" si="2"/>
        <v/>
      </c>
      <c r="B17" s="76"/>
      <c r="C17" s="77"/>
      <c r="D17" s="78"/>
      <c r="E17" s="80"/>
      <c r="F17" s="79"/>
      <c r="G17" s="80" t="str">
        <f t="shared" si="0"/>
        <v/>
      </c>
      <c r="H17" s="100"/>
      <c r="I17" s="81"/>
      <c r="J17" s="110"/>
      <c r="K17" s="50"/>
      <c r="L17" s="56"/>
      <c r="M17" s="52"/>
      <c r="N17" s="54" t="str">
        <f t="shared" si="1"/>
        <v/>
      </c>
      <c r="O17" s="7"/>
    </row>
    <row r="18" spans="1:19" ht="15.6" thickTop="1" thickBot="1" x14ac:dyDescent="0.35">
      <c r="A18" s="75" t="str">
        <f t="shared" si="2"/>
        <v/>
      </c>
      <c r="B18" s="76"/>
      <c r="C18" s="77"/>
      <c r="D18" s="78"/>
      <c r="E18" s="80"/>
      <c r="F18" s="79"/>
      <c r="G18" s="80" t="str">
        <f t="shared" si="0"/>
        <v/>
      </c>
      <c r="H18" s="100"/>
      <c r="I18" s="81"/>
      <c r="J18" s="110"/>
      <c r="K18" s="50"/>
      <c r="L18" s="56"/>
      <c r="M18" s="52"/>
      <c r="N18" s="54" t="str">
        <f t="shared" si="1"/>
        <v/>
      </c>
      <c r="O18" s="7"/>
    </row>
    <row r="19" spans="1:19" ht="15.6" thickTop="1" thickBot="1" x14ac:dyDescent="0.35">
      <c r="A19" s="75" t="str">
        <f t="shared" si="2"/>
        <v/>
      </c>
      <c r="B19" s="76"/>
      <c r="C19" s="77"/>
      <c r="D19" s="78"/>
      <c r="E19" s="80"/>
      <c r="F19" s="79"/>
      <c r="G19" s="80" t="str">
        <f t="shared" si="0"/>
        <v/>
      </c>
      <c r="H19" s="100"/>
      <c r="I19" s="81"/>
      <c r="J19" s="110"/>
      <c r="K19" s="50"/>
      <c r="L19" s="56"/>
      <c r="M19" s="52"/>
      <c r="N19" s="54" t="str">
        <f t="shared" si="1"/>
        <v/>
      </c>
      <c r="O19" s="7"/>
    </row>
    <row r="20" spans="1:19" ht="15.6" thickTop="1" thickBot="1" x14ac:dyDescent="0.35">
      <c r="A20" s="75" t="str">
        <f t="shared" si="2"/>
        <v/>
      </c>
      <c r="B20" s="76"/>
      <c r="C20" s="77"/>
      <c r="D20" s="78"/>
      <c r="E20" s="80"/>
      <c r="F20" s="79"/>
      <c r="G20" s="80" t="str">
        <f t="shared" si="0"/>
        <v/>
      </c>
      <c r="H20" s="100"/>
      <c r="I20" s="81"/>
      <c r="J20" s="110"/>
      <c r="K20" s="50"/>
      <c r="L20" s="56"/>
      <c r="M20" s="52"/>
      <c r="N20" s="54" t="str">
        <f t="shared" si="1"/>
        <v/>
      </c>
      <c r="O20" s="7"/>
    </row>
    <row r="21" spans="1:19" ht="15.6" thickTop="1" thickBot="1" x14ac:dyDescent="0.35">
      <c r="A21" s="75" t="str">
        <f t="shared" si="2"/>
        <v/>
      </c>
      <c r="B21" s="76"/>
      <c r="C21" s="77"/>
      <c r="D21" s="78"/>
      <c r="E21" s="80"/>
      <c r="F21" s="79"/>
      <c r="G21" s="80" t="str">
        <f t="shared" si="0"/>
        <v/>
      </c>
      <c r="H21" s="100"/>
      <c r="I21" s="81"/>
      <c r="J21" s="110"/>
      <c r="K21" s="50"/>
      <c r="L21" s="56"/>
      <c r="M21" s="52"/>
      <c r="N21" s="54" t="str">
        <f t="shared" si="1"/>
        <v/>
      </c>
      <c r="O21" s="7"/>
    </row>
    <row r="22" spans="1:19" ht="16.8" thickTop="1" thickBot="1" x14ac:dyDescent="0.35">
      <c r="A22" s="129" t="str">
        <f>IF(H23=0,"",IF(H23&lt;=100,"ATTENTION A VOTRE BUDGET QUI ARRIVE A UN SEUIL D'ALERTE",""))</f>
        <v/>
      </c>
      <c r="B22" s="130"/>
      <c r="C22" s="130"/>
      <c r="D22" s="130"/>
      <c r="E22" s="130"/>
      <c r="F22" s="130"/>
      <c r="G22" s="130"/>
      <c r="H22" s="130"/>
      <c r="I22" s="131"/>
      <c r="J22" s="110"/>
      <c r="K22" s="51"/>
      <c r="L22" s="57"/>
      <c r="M22" s="52"/>
      <c r="N22" s="54" t="str">
        <f t="shared" si="1"/>
        <v/>
      </c>
      <c r="O22" s="7"/>
    </row>
    <row r="23" spans="1:19" ht="18.600000000000001" thickBot="1" x14ac:dyDescent="0.35">
      <c r="A23" s="174"/>
      <c r="B23" s="175"/>
      <c r="C23" s="176"/>
      <c r="D23" s="126" t="s">
        <v>4</v>
      </c>
      <c r="E23" s="127">
        <f>SUM(E5:E22)</f>
        <v>0</v>
      </c>
      <c r="F23" s="128">
        <f>SUM(F5:F22)</f>
        <v>0</v>
      </c>
      <c r="G23" s="128">
        <f>+E23-F23</f>
        <v>0</v>
      </c>
      <c r="H23" s="177">
        <f>IF(G23&gt;G4,0,G4-G23)</f>
        <v>400</v>
      </c>
      <c r="I23" s="179"/>
      <c r="J23" s="115"/>
      <c r="K23" s="86" t="s">
        <v>59</v>
      </c>
      <c r="L23" s="169">
        <f>+SUMIFS(L4:L22,N4:N22,"NON")</f>
        <v>0</v>
      </c>
      <c r="M23" s="170"/>
      <c r="N23" s="7"/>
    </row>
    <row r="24" spans="1:1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9" ht="18" x14ac:dyDescent="0.35">
      <c r="A25" s="7"/>
      <c r="B25" s="7"/>
      <c r="C25" s="7"/>
      <c r="D25" s="7"/>
      <c r="E25" s="192" t="str">
        <f>IF(G23&gt;G4,"DEPASSEMENT DE","")</f>
        <v/>
      </c>
      <c r="F25" s="192"/>
      <c r="G25" s="192"/>
      <c r="H25" s="168" t="str">
        <f>IF(G23&gt;G4,G23-G4,"")</f>
        <v/>
      </c>
      <c r="I25" s="168"/>
      <c r="J25" s="7"/>
      <c r="K25" s="7"/>
      <c r="L25" s="7"/>
      <c r="M25" s="7"/>
      <c r="N25" s="7"/>
      <c r="O25" s="7"/>
    </row>
    <row r="26" spans="1:19" ht="15" thickBo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9" ht="21.6" thickBot="1" x14ac:dyDescent="0.35">
      <c r="A27" s="7"/>
      <c r="B27" s="7"/>
      <c r="C27" s="7"/>
      <c r="D27" s="159" t="s">
        <v>67</v>
      </c>
      <c r="E27" s="160"/>
      <c r="F27" s="160"/>
      <c r="G27" s="160"/>
      <c r="H27" s="161"/>
      <c r="I27" s="162">
        <f>(G4-G23)-L23</f>
        <v>400</v>
      </c>
      <c r="J27" s="163"/>
      <c r="K27" s="164"/>
      <c r="L27" s="165" t="str">
        <f>IF(I27&lt;0,"DEPASSEMENT","")</f>
        <v/>
      </c>
      <c r="M27" s="166"/>
      <c r="N27" s="7"/>
      <c r="O27" s="7"/>
    </row>
    <row r="28" spans="1:19" ht="16.5" customHeight="1" x14ac:dyDescent="0.3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7"/>
    </row>
    <row r="29" spans="1:19" ht="21" x14ac:dyDescent="0.3">
      <c r="A29" s="157" t="str">
        <f>IF(E34&gt;0,"VOUS AVEZ UN MESSAGE CI-DESSOUS, CLIQUEZ EN DESSOUS DE 'VU PAR LA CRECHE' QUAND VOUS L'AVEZ LU","")</f>
        <v/>
      </c>
      <c r="B29" s="157"/>
      <c r="C29" s="157"/>
      <c r="D29" s="157"/>
      <c r="E29" s="157"/>
      <c r="F29" s="157"/>
      <c r="G29" s="157"/>
      <c r="H29" s="157"/>
      <c r="I29" s="157"/>
      <c r="J29" s="7"/>
      <c r="K29" s="7"/>
      <c r="L29" s="96"/>
      <c r="M29" s="58"/>
      <c r="N29" s="7"/>
      <c r="O29" s="7"/>
    </row>
    <row r="30" spans="1:19" ht="21" x14ac:dyDescent="0.3">
      <c r="A30" s="157" t="str">
        <f>IF(E52&gt;0,"VOUS AVEZ UNE REPONSE CI-DESSOUS, CLIQUEZ EN DESSOUS DE 'VU PAR LA CRECHE' QUAND VOUS L'AVEZ LU","")</f>
        <v/>
      </c>
      <c r="B30" s="157"/>
      <c r="C30" s="157"/>
      <c r="D30" s="157"/>
      <c r="E30" s="157"/>
      <c r="F30" s="157"/>
      <c r="G30" s="157"/>
      <c r="H30" s="157"/>
      <c r="I30" s="157"/>
      <c r="J30" s="7"/>
      <c r="K30" s="7"/>
      <c r="L30" s="96"/>
      <c r="M30" s="58"/>
      <c r="N30" s="7"/>
      <c r="O30" s="7"/>
    </row>
    <row r="31" spans="1:19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9" x14ac:dyDescent="0.3">
      <c r="A32" s="154" t="s">
        <v>70</v>
      </c>
      <c r="B32" s="154"/>
      <c r="C32" s="154"/>
      <c r="D32" s="154"/>
      <c r="E32" s="154" t="s">
        <v>71</v>
      </c>
      <c r="F32" s="154"/>
      <c r="G32" s="154"/>
      <c r="H32" s="154"/>
      <c r="I32" s="154"/>
      <c r="K32" s="155" t="s">
        <v>74</v>
      </c>
      <c r="S32" s="1" t="s">
        <v>60</v>
      </c>
    </row>
    <row r="33" spans="1:11" ht="15.75" customHeight="1" x14ac:dyDescent="0.3">
      <c r="A33" s="154"/>
      <c r="B33" s="154"/>
      <c r="C33" s="154"/>
      <c r="D33" s="154"/>
      <c r="E33" s="154"/>
      <c r="F33" s="154"/>
      <c r="G33" s="154"/>
      <c r="H33" s="154"/>
      <c r="I33" s="154"/>
      <c r="K33" s="156"/>
    </row>
    <row r="34" spans="1:11" x14ac:dyDescent="0.3">
      <c r="A34" s="150"/>
      <c r="B34" s="150"/>
      <c r="C34" s="150"/>
      <c r="D34" s="150"/>
      <c r="E34" s="151"/>
      <c r="F34" s="151"/>
      <c r="G34" s="151"/>
      <c r="H34" s="151"/>
      <c r="I34" s="151"/>
      <c r="K34" s="152"/>
    </row>
    <row r="35" spans="1:11" x14ac:dyDescent="0.3">
      <c r="A35" s="150"/>
      <c r="B35" s="150"/>
      <c r="C35" s="150"/>
      <c r="D35" s="150"/>
      <c r="E35" s="151"/>
      <c r="F35" s="151"/>
      <c r="G35" s="151"/>
      <c r="H35" s="151"/>
      <c r="I35" s="151"/>
      <c r="K35" s="153"/>
    </row>
    <row r="36" spans="1:11" x14ac:dyDescent="0.3">
      <c r="A36" s="150"/>
      <c r="B36" s="150"/>
      <c r="C36" s="150"/>
      <c r="D36" s="150"/>
      <c r="E36" s="151"/>
      <c r="F36" s="151"/>
      <c r="G36" s="151"/>
      <c r="H36" s="151"/>
      <c r="I36" s="151"/>
    </row>
    <row r="37" spans="1:11" x14ac:dyDescent="0.3">
      <c r="A37" s="150"/>
      <c r="B37" s="150"/>
      <c r="C37" s="150"/>
      <c r="D37" s="150"/>
      <c r="E37" s="151"/>
      <c r="F37" s="151"/>
      <c r="G37" s="151"/>
      <c r="H37" s="151"/>
      <c r="I37" s="151"/>
    </row>
    <row r="38" spans="1:11" x14ac:dyDescent="0.3">
      <c r="A38" s="150"/>
      <c r="B38" s="150"/>
      <c r="C38" s="150"/>
      <c r="D38" s="150"/>
      <c r="E38" s="151"/>
      <c r="F38" s="151"/>
      <c r="G38" s="151"/>
      <c r="H38" s="151"/>
      <c r="I38" s="151"/>
    </row>
    <row r="39" spans="1:11" x14ac:dyDescent="0.3">
      <c r="A39" s="150"/>
      <c r="B39" s="150"/>
      <c r="C39" s="150"/>
      <c r="D39" s="150"/>
      <c r="E39" s="151"/>
      <c r="F39" s="151"/>
      <c r="G39" s="151"/>
      <c r="H39" s="151"/>
      <c r="I39" s="151"/>
    </row>
    <row r="40" spans="1:11" x14ac:dyDescent="0.3">
      <c r="A40" s="150"/>
      <c r="B40" s="150"/>
      <c r="C40" s="150"/>
      <c r="D40" s="150"/>
      <c r="E40" s="151"/>
      <c r="F40" s="151"/>
      <c r="G40" s="151"/>
      <c r="H40" s="151"/>
      <c r="I40" s="151"/>
    </row>
    <row r="41" spans="1:11" x14ac:dyDescent="0.3">
      <c r="A41" s="150"/>
      <c r="B41" s="150"/>
      <c r="C41" s="150"/>
      <c r="D41" s="150"/>
      <c r="E41" s="151"/>
      <c r="F41" s="151"/>
      <c r="G41" s="151"/>
      <c r="H41" s="151"/>
      <c r="I41" s="151"/>
    </row>
    <row r="42" spans="1:11" x14ac:dyDescent="0.3">
      <c r="A42" s="150"/>
      <c r="B42" s="150"/>
      <c r="C42" s="150"/>
      <c r="D42" s="150"/>
      <c r="E42" s="151"/>
      <c r="F42" s="151"/>
      <c r="G42" s="151"/>
      <c r="H42" s="151"/>
      <c r="I42" s="151"/>
    </row>
    <row r="43" spans="1:11" x14ac:dyDescent="0.3">
      <c r="A43" s="150"/>
      <c r="B43" s="150"/>
      <c r="C43" s="150"/>
      <c r="D43" s="150"/>
      <c r="E43" s="151"/>
      <c r="F43" s="151"/>
      <c r="G43" s="151"/>
      <c r="H43" s="151"/>
      <c r="I43" s="151"/>
    </row>
    <row r="44" spans="1:11" x14ac:dyDescent="0.3">
      <c r="A44" s="150"/>
      <c r="B44" s="150"/>
      <c r="C44" s="150"/>
      <c r="D44" s="150"/>
      <c r="E44" s="151"/>
      <c r="F44" s="151"/>
      <c r="G44" s="151"/>
      <c r="H44" s="151"/>
      <c r="I44" s="151"/>
    </row>
    <row r="45" spans="1:11" x14ac:dyDescent="0.3">
      <c r="A45" s="150"/>
      <c r="B45" s="150"/>
      <c r="C45" s="150"/>
      <c r="D45" s="150"/>
      <c r="E45" s="151"/>
      <c r="F45" s="151"/>
      <c r="G45" s="151"/>
      <c r="H45" s="151"/>
      <c r="I45" s="151"/>
    </row>
    <row r="46" spans="1:11" x14ac:dyDescent="0.3">
      <c r="A46" s="150"/>
      <c r="B46" s="150"/>
      <c r="C46" s="150"/>
      <c r="D46" s="150"/>
      <c r="E46" s="151"/>
      <c r="F46" s="151"/>
      <c r="G46" s="151"/>
      <c r="H46" s="151"/>
      <c r="I46" s="151"/>
    </row>
    <row r="47" spans="1:11" x14ac:dyDescent="0.3">
      <c r="A47" s="150"/>
      <c r="B47" s="150"/>
      <c r="C47" s="150"/>
      <c r="D47" s="150"/>
      <c r="E47" s="151"/>
      <c r="F47" s="151"/>
      <c r="G47" s="151"/>
      <c r="H47" s="151"/>
      <c r="I47" s="151"/>
    </row>
    <row r="48" spans="1:11" x14ac:dyDescent="0.3">
      <c r="A48" s="150"/>
      <c r="B48" s="150"/>
      <c r="C48" s="150"/>
      <c r="D48" s="150"/>
      <c r="E48" s="151"/>
      <c r="F48" s="151"/>
      <c r="G48" s="151"/>
      <c r="H48" s="151"/>
      <c r="I48" s="151"/>
    </row>
    <row r="49" spans="1:11" x14ac:dyDescent="0.3">
      <c r="A49" s="116"/>
      <c r="B49" s="116"/>
      <c r="C49" s="116"/>
      <c r="D49" s="116"/>
      <c r="E49" s="116"/>
      <c r="F49" s="116"/>
      <c r="G49" s="116"/>
      <c r="H49" s="116"/>
      <c r="I49" s="116"/>
    </row>
    <row r="50" spans="1:11" ht="15" customHeight="1" x14ac:dyDescent="0.3">
      <c r="A50" s="154" t="s">
        <v>72</v>
      </c>
      <c r="B50" s="154"/>
      <c r="C50" s="154"/>
      <c r="D50" s="154"/>
      <c r="E50" s="154" t="s">
        <v>73</v>
      </c>
      <c r="F50" s="154"/>
      <c r="G50" s="154"/>
      <c r="H50" s="154"/>
      <c r="I50" s="154"/>
      <c r="K50" s="155" t="s">
        <v>74</v>
      </c>
    </row>
    <row r="51" spans="1:11" ht="15" customHeight="1" x14ac:dyDescent="0.3">
      <c r="A51" s="154"/>
      <c r="B51" s="154"/>
      <c r="C51" s="154"/>
      <c r="D51" s="154"/>
      <c r="E51" s="154"/>
      <c r="F51" s="154"/>
      <c r="G51" s="154"/>
      <c r="H51" s="154"/>
      <c r="I51" s="154"/>
      <c r="K51" s="156"/>
    </row>
    <row r="52" spans="1:11" ht="15" customHeight="1" x14ac:dyDescent="0.3">
      <c r="A52" s="150"/>
      <c r="B52" s="150"/>
      <c r="C52" s="150"/>
      <c r="D52" s="150"/>
      <c r="E52" s="151"/>
      <c r="F52" s="151"/>
      <c r="G52" s="151"/>
      <c r="H52" s="151"/>
      <c r="I52" s="151"/>
      <c r="K52" s="152"/>
    </row>
    <row r="53" spans="1:11" ht="15" customHeight="1" x14ac:dyDescent="0.3">
      <c r="A53" s="150"/>
      <c r="B53" s="150"/>
      <c r="C53" s="150"/>
      <c r="D53" s="150"/>
      <c r="E53" s="151"/>
      <c r="F53" s="151"/>
      <c r="G53" s="151"/>
      <c r="H53" s="151"/>
      <c r="I53" s="151"/>
      <c r="K53" s="153"/>
    </row>
    <row r="54" spans="1:11" x14ac:dyDescent="0.3">
      <c r="A54" s="150"/>
      <c r="B54" s="150"/>
      <c r="C54" s="150"/>
      <c r="D54" s="150"/>
      <c r="E54" s="151"/>
      <c r="F54" s="151"/>
      <c r="G54" s="151"/>
      <c r="H54" s="151"/>
      <c r="I54" s="151"/>
    </row>
    <row r="55" spans="1:11" x14ac:dyDescent="0.3">
      <c r="A55" s="150"/>
      <c r="B55" s="150"/>
      <c r="C55" s="150"/>
      <c r="D55" s="150"/>
      <c r="E55" s="151"/>
      <c r="F55" s="151"/>
      <c r="G55" s="151"/>
      <c r="H55" s="151"/>
      <c r="I55" s="151"/>
    </row>
    <row r="56" spans="1:11" x14ac:dyDescent="0.3">
      <c r="A56" s="150"/>
      <c r="B56" s="150"/>
      <c r="C56" s="150"/>
      <c r="D56" s="150"/>
      <c r="E56" s="151"/>
      <c r="F56" s="151"/>
      <c r="G56" s="151"/>
      <c r="H56" s="151"/>
      <c r="I56" s="151"/>
    </row>
    <row r="57" spans="1:11" x14ac:dyDescent="0.3">
      <c r="A57" s="150"/>
      <c r="B57" s="150"/>
      <c r="C57" s="150"/>
      <c r="D57" s="150"/>
      <c r="E57" s="151"/>
      <c r="F57" s="151"/>
      <c r="G57" s="151"/>
      <c r="H57" s="151"/>
      <c r="I57" s="151"/>
    </row>
    <row r="58" spans="1:11" x14ac:dyDescent="0.3">
      <c r="A58" s="150"/>
      <c r="B58" s="150"/>
      <c r="C58" s="150"/>
      <c r="D58" s="150"/>
      <c r="E58" s="151"/>
      <c r="F58" s="151"/>
      <c r="G58" s="151"/>
      <c r="H58" s="151"/>
      <c r="I58" s="151"/>
    </row>
    <row r="59" spans="1:11" x14ac:dyDescent="0.3">
      <c r="A59" s="150"/>
      <c r="B59" s="150"/>
      <c r="C59" s="150"/>
      <c r="D59" s="150"/>
      <c r="E59" s="151"/>
      <c r="F59" s="151"/>
      <c r="G59" s="151"/>
      <c r="H59" s="151"/>
      <c r="I59" s="151"/>
    </row>
    <row r="60" spans="1:11" x14ac:dyDescent="0.3">
      <c r="A60" s="150"/>
      <c r="B60" s="150"/>
      <c r="C60" s="150"/>
      <c r="D60" s="150"/>
      <c r="E60" s="151"/>
      <c r="F60" s="151"/>
      <c r="G60" s="151"/>
      <c r="H60" s="151"/>
      <c r="I60" s="151"/>
    </row>
    <row r="61" spans="1:11" x14ac:dyDescent="0.3">
      <c r="A61" s="150"/>
      <c r="B61" s="150"/>
      <c r="C61" s="150"/>
      <c r="D61" s="150"/>
      <c r="E61" s="151"/>
      <c r="F61" s="151"/>
      <c r="G61" s="151"/>
      <c r="H61" s="151"/>
      <c r="I61" s="151"/>
    </row>
    <row r="62" spans="1:11" x14ac:dyDescent="0.3">
      <c r="A62" s="150"/>
      <c r="B62" s="150"/>
      <c r="C62" s="150"/>
      <c r="D62" s="150"/>
      <c r="E62" s="151"/>
      <c r="F62" s="151"/>
      <c r="G62" s="151"/>
      <c r="H62" s="151"/>
      <c r="I62" s="151"/>
    </row>
    <row r="63" spans="1:11" x14ac:dyDescent="0.3">
      <c r="A63" s="150"/>
      <c r="B63" s="150"/>
      <c r="C63" s="150"/>
      <c r="D63" s="150"/>
      <c r="E63" s="151"/>
      <c r="F63" s="151"/>
      <c r="G63" s="151"/>
      <c r="H63" s="151"/>
      <c r="I63" s="151"/>
    </row>
    <row r="64" spans="1:11" x14ac:dyDescent="0.3">
      <c r="A64" s="150"/>
      <c r="B64" s="150"/>
      <c r="C64" s="150"/>
      <c r="D64" s="150"/>
      <c r="E64" s="151"/>
      <c r="F64" s="151"/>
      <c r="G64" s="151"/>
      <c r="H64" s="151"/>
      <c r="I64" s="151"/>
    </row>
    <row r="65" spans="1:9" x14ac:dyDescent="0.3">
      <c r="A65" s="150"/>
      <c r="B65" s="150"/>
      <c r="C65" s="150"/>
      <c r="D65" s="150"/>
      <c r="E65" s="151"/>
      <c r="F65" s="151"/>
      <c r="G65" s="151"/>
      <c r="H65" s="151"/>
      <c r="I65" s="151"/>
    </row>
    <row r="66" spans="1:9" x14ac:dyDescent="0.3">
      <c r="A66" s="150"/>
      <c r="B66" s="150"/>
      <c r="C66" s="150"/>
      <c r="D66" s="150"/>
      <c r="E66" s="151"/>
      <c r="F66" s="151"/>
      <c r="G66" s="151"/>
      <c r="H66" s="151"/>
      <c r="I66" s="151"/>
    </row>
  </sheetData>
  <mergeCells count="26">
    <mergeCell ref="K1:N1"/>
    <mergeCell ref="L23:M23"/>
    <mergeCell ref="D27:H27"/>
    <mergeCell ref="I27:K27"/>
    <mergeCell ref="L27:M27"/>
    <mergeCell ref="A1:I1"/>
    <mergeCell ref="A4:F4"/>
    <mergeCell ref="A23:C23"/>
    <mergeCell ref="H23:I23"/>
    <mergeCell ref="A2:I2"/>
    <mergeCell ref="H25:I25"/>
    <mergeCell ref="E25:G25"/>
    <mergeCell ref="A29:I29"/>
    <mergeCell ref="A30:I30"/>
    <mergeCell ref="A52:D66"/>
    <mergeCell ref="E52:I66"/>
    <mergeCell ref="K32:K33"/>
    <mergeCell ref="K34:K35"/>
    <mergeCell ref="K50:K51"/>
    <mergeCell ref="K52:K53"/>
    <mergeCell ref="E32:I33"/>
    <mergeCell ref="E34:I48"/>
    <mergeCell ref="A50:D51"/>
    <mergeCell ref="E50:I51"/>
    <mergeCell ref="A34:D48"/>
    <mergeCell ref="A32:D33"/>
  </mergeCells>
  <conditionalFormatting sqref="H23">
    <cfRule type="expression" dxfId="27" priority="26">
      <formula>$H$23=$G$4</formula>
    </cfRule>
    <cfRule type="expression" dxfId="26" priority="27">
      <formula>$H$23&lt;$G$4</formula>
    </cfRule>
  </conditionalFormatting>
  <conditionalFormatting sqref="H23:I23">
    <cfRule type="expression" dxfId="25" priority="25">
      <formula>$G$23&gt;$G$4</formula>
    </cfRule>
  </conditionalFormatting>
  <conditionalFormatting sqref="I27:K27">
    <cfRule type="expression" dxfId="24" priority="23">
      <formula>$I$27&lt;0</formula>
    </cfRule>
    <cfRule type="expression" dxfId="23" priority="24">
      <formula>$I$35&lt;$G$4</formula>
    </cfRule>
  </conditionalFormatting>
  <conditionalFormatting sqref="K4:N22">
    <cfRule type="expression" dxfId="22" priority="7">
      <formula>$M4="NON"</formula>
    </cfRule>
    <cfRule type="expression" dxfId="21" priority="22">
      <formula>$N4="OUI"</formula>
    </cfRule>
  </conditionalFormatting>
  <conditionalFormatting sqref="O4:O22">
    <cfRule type="expression" dxfId="20" priority="6">
      <formula>$N4="OUI"</formula>
    </cfRule>
    <cfRule type="expression" dxfId="19" priority="21">
      <formula>$O4="X"</formula>
    </cfRule>
  </conditionalFormatting>
  <conditionalFormatting sqref="G5:G21">
    <cfRule type="expression" dxfId="18" priority="16">
      <formula>$G5&lt;0</formula>
    </cfRule>
  </conditionalFormatting>
  <conditionalFormatting sqref="A5:I21">
    <cfRule type="expression" dxfId="17" priority="14">
      <formula>MONTH($B6)=MONTH($B5)</formula>
    </cfRule>
  </conditionalFormatting>
  <conditionalFormatting sqref="E25:G25">
    <cfRule type="expression" dxfId="16" priority="13">
      <formula>$E$25&gt;0</formula>
    </cfRule>
  </conditionalFormatting>
  <conditionalFormatting sqref="H25:I25">
    <cfRule type="expression" dxfId="15" priority="12">
      <formula>$H$25&gt;0</formula>
    </cfRule>
  </conditionalFormatting>
  <conditionalFormatting sqref="E25:I25">
    <cfRule type="expression" dxfId="14" priority="11">
      <formula>$E$25=""</formula>
    </cfRule>
  </conditionalFormatting>
  <conditionalFormatting sqref="D27:M27 L29:M30">
    <cfRule type="expression" dxfId="13" priority="10">
      <formula>$L$23=0</formula>
    </cfRule>
  </conditionalFormatting>
  <conditionalFormatting sqref="K23:M23">
    <cfRule type="expression" dxfId="12" priority="8">
      <formula>$L$23&gt;0</formula>
    </cfRule>
    <cfRule type="expression" dxfId="11" priority="9">
      <formula>$L$23=0</formula>
    </cfRule>
  </conditionalFormatting>
  <conditionalFormatting sqref="A29:I29">
    <cfRule type="expression" dxfId="10" priority="5">
      <formula>$K$34="OUI"</formula>
    </cfRule>
  </conditionalFormatting>
  <conditionalFormatting sqref="A30:I30">
    <cfRule type="expression" dxfId="9" priority="4">
      <formula>$K$52="OUI"</formula>
    </cfRule>
  </conditionalFormatting>
  <conditionalFormatting sqref="A22">
    <cfRule type="expression" dxfId="8" priority="3">
      <formula>MONTH($B23)=MONTH($B22)</formula>
    </cfRule>
  </conditionalFormatting>
  <conditionalFormatting sqref="A22:I22">
    <cfRule type="expression" dxfId="7" priority="1">
      <formula>$A$22=""</formula>
    </cfRule>
    <cfRule type="expression" dxfId="6" priority="2">
      <formula>$A$22&gt;0</formula>
    </cfRule>
  </conditionalFormatting>
  <dataValidations count="3">
    <dataValidation type="list" allowBlank="1" showInputMessage="1" showErrorMessage="1" sqref="M4:M22" xr:uid="{00000000-0002-0000-0C00-000000000000}">
      <formula1>$S$5:$S$7</formula1>
    </dataValidation>
    <dataValidation type="list" allowBlank="1" showInputMessage="1" showErrorMessage="1" sqref="O4:O22" xr:uid="{00000000-0002-0000-0C00-000001000000}">
      <formula1>$S$8:$S$9</formula1>
    </dataValidation>
    <dataValidation type="list" allowBlank="1" showInputMessage="1" showErrorMessage="1" sqref="K34:K35 K52:K53" xr:uid="{00000000-0002-0000-0C00-000002000000}">
      <formula1>$S$32:$S$33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24</vt:i4>
      </vt:variant>
    </vt:vector>
  </HeadingPairs>
  <TitlesOfParts>
    <vt:vector size="38" baseType="lpstr">
      <vt:lpstr>BUDGET</vt:lpstr>
      <vt:lpstr>Feuil1</vt:lpstr>
      <vt:lpstr>PT. EQUIPEMENT</vt:lpstr>
      <vt:lpstr>F. DE BUREAU</vt:lpstr>
      <vt:lpstr>LINGE</vt:lpstr>
      <vt:lpstr>AUTRE F.</vt:lpstr>
      <vt:lpstr>PHARMACIE</vt:lpstr>
      <vt:lpstr>P. ENTRETIEN</vt:lpstr>
      <vt:lpstr>P. CHANGE</vt:lpstr>
      <vt:lpstr>ALIM</vt:lpstr>
      <vt:lpstr>ANIM</vt:lpstr>
      <vt:lpstr>ENTRETIEN REP.</vt:lpstr>
      <vt:lpstr>HONORAIRES</vt:lpstr>
      <vt:lpstr>DEPL.RECEP</vt:lpstr>
      <vt:lpstr>ALIM!GAR_DEP_1</vt:lpstr>
      <vt:lpstr>ALIM!GAR_DEP_10</vt:lpstr>
      <vt:lpstr>ALIM!GAR_DEP_11</vt:lpstr>
      <vt:lpstr>ALIM!GAR_DEP_12</vt:lpstr>
      <vt:lpstr>ALIM!GAR_DEP_2</vt:lpstr>
      <vt:lpstr>ALIM!GAR_DEP_3</vt:lpstr>
      <vt:lpstr>ALIM!GAR_DEP_4</vt:lpstr>
      <vt:lpstr>ALIM!GAR_DEP_5</vt:lpstr>
      <vt:lpstr>ALIM!GAR_DEP_6</vt:lpstr>
      <vt:lpstr>ALIM!GAR_DEP_7</vt:lpstr>
      <vt:lpstr>ALIM!GAR_DEP_8</vt:lpstr>
      <vt:lpstr>ALIM!GAR_DEP_9</vt:lpstr>
      <vt:lpstr>ALIM!GAR_REP_1</vt:lpstr>
      <vt:lpstr>ALIM!GAR_REP_10</vt:lpstr>
      <vt:lpstr>ALIM!GAR_REP_11</vt:lpstr>
      <vt:lpstr>ALIM!GAR_REP_12</vt:lpstr>
      <vt:lpstr>ALIM!GAR_REP_2</vt:lpstr>
      <vt:lpstr>ALIM!GAR_REP_3</vt:lpstr>
      <vt:lpstr>ALIM!GAR_REP_4</vt:lpstr>
      <vt:lpstr>ALIM!GAR_REP_5</vt:lpstr>
      <vt:lpstr>ALIM!GAR_REP_6</vt:lpstr>
      <vt:lpstr>ALIM!GAR_REP_7</vt:lpstr>
      <vt:lpstr>ALIM!GAR_REP_8</vt:lpstr>
      <vt:lpstr>ALIM!GAR_REP_9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trea</cp:lastModifiedBy>
  <dcterms:created xsi:type="dcterms:W3CDTF">2018-02-21T08:10:50Z</dcterms:created>
  <dcterms:modified xsi:type="dcterms:W3CDTF">2018-08-05T09:15:31Z</dcterms:modified>
</cp:coreProperties>
</file>